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Banca Monthly Performance Tracking\"/>
    </mc:Choice>
  </mc:AlternateContent>
  <bookViews>
    <workbookView xWindow="0" yWindow="0" windowWidth="20490" windowHeight="7755" tabRatio="813" firstSheet="10" activeTab="11"/>
  </bookViews>
  <sheets>
    <sheet name="IS.IO.IL cost" sheetId="15" state="hidden" r:id="rId1"/>
    <sheet name="PD Budget" sheetId="16" state="hidden" r:id="rId2"/>
    <sheet name="Spendings" sheetId="17" state="hidden" r:id="rId3"/>
    <sheet name="Summary_by Year" sheetId="13" state="hidden" r:id="rId4"/>
    <sheet name="Comp Projection" sheetId="14" state="hidden" r:id="rId5"/>
    <sheet name="Summary_by Month" sheetId="12" state="hidden" r:id="rId6"/>
    <sheet name="Plan C Summary (2)" sheetId="22" state="hidden" r:id="rId7"/>
    <sheet name="2016-2018 Plan_C (2)" sheetId="21" state="hidden" r:id="rId8"/>
    <sheet name="2016-2018 Plan_B" sheetId="19" state="hidden" r:id="rId9"/>
    <sheet name="Plan B Summary" sheetId="20" state="hidden" r:id="rId10"/>
    <sheet name="Summary" sheetId="23" r:id="rId11"/>
    <sheet name="2017 - 2022 Plan" sheetId="10" r:id="rId12"/>
    <sheet name="Techcombank" sheetId="2" state="hidden" r:id="rId13"/>
    <sheet name="BacABank" sheetId="4" state="hidden" r:id="rId14"/>
    <sheet name="2015 Performance" sheetId="1" state="hidden" r:id="rId15"/>
    <sheet name="Sheet3" sheetId="3" state="hidden" r:id="rId16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10" l="1"/>
  <c r="AF26" i="10" l="1"/>
  <c r="AF27" i="10" s="1"/>
  <c r="AF29" i="10" s="1"/>
  <c r="AE26" i="10"/>
  <c r="AF24" i="10"/>
  <c r="AE24" i="10"/>
  <c r="AF23" i="10"/>
  <c r="AF20" i="10"/>
  <c r="AE23" i="10"/>
  <c r="AE27" i="10"/>
  <c r="AF28" i="10" l="1"/>
  <c r="AA7" i="10"/>
  <c r="AB7" i="10"/>
  <c r="AC7" i="10"/>
  <c r="AD7" i="10"/>
  <c r="AE7" i="10"/>
  <c r="AF7" i="10"/>
  <c r="AG7" i="10"/>
  <c r="AH7" i="10"/>
  <c r="AI7" i="10"/>
  <c r="AJ7" i="10"/>
  <c r="AK7" i="10"/>
  <c r="AA8" i="10"/>
  <c r="AA9" i="10" s="1"/>
  <c r="AB8" i="10"/>
  <c r="AC8" i="10"/>
  <c r="AD8" i="10"/>
  <c r="AE8" i="10"/>
  <c r="AF8" i="10"/>
  <c r="AG8" i="10"/>
  <c r="AH8" i="10"/>
  <c r="AI8" i="10"/>
  <c r="AJ8" i="10"/>
  <c r="AK8" i="10"/>
  <c r="AB9" i="10"/>
  <c r="AA10" i="10"/>
  <c r="AB10" i="10"/>
  <c r="AC10" i="10"/>
  <c r="AC9" i="10" s="1"/>
  <c r="AF10" i="10"/>
  <c r="AG10" i="10"/>
  <c r="AG9" i="10" s="1"/>
  <c r="AH10" i="10"/>
  <c r="AH11" i="10" s="1"/>
  <c r="AI10" i="10"/>
  <c r="AJ10" i="10"/>
  <c r="AJ9" i="10" s="1"/>
  <c r="AK10" i="10"/>
  <c r="AK9" i="10" s="1"/>
  <c r="AA12" i="10"/>
  <c r="AA13" i="10"/>
  <c r="AA11" i="10" s="1"/>
  <c r="AB13" i="10"/>
  <c r="AB11" i="10" s="1"/>
  <c r="AC13" i="10"/>
  <c r="AF13" i="10"/>
  <c r="AG13" i="10"/>
  <c r="AH13" i="10"/>
  <c r="AI13" i="10"/>
  <c r="AJ13" i="10"/>
  <c r="AJ11" i="10" s="1"/>
  <c r="AK13" i="10"/>
  <c r="AA14" i="10"/>
  <c r="AA15" i="10" s="1"/>
  <c r="AB14" i="10"/>
  <c r="AB12" i="10" s="1"/>
  <c r="AC14" i="10"/>
  <c r="AC12" i="10" s="1"/>
  <c r="AK14" i="10"/>
  <c r="AK12" i="10" s="1"/>
  <c r="AA16" i="10"/>
  <c r="Z14" i="10"/>
  <c r="Z13" i="10"/>
  <c r="Z10" i="10"/>
  <c r="Z8" i="10"/>
  <c r="Z7" i="10"/>
  <c r="AB78" i="10"/>
  <c r="AB79" i="10" s="1"/>
  <c r="AB75" i="10"/>
  <c r="AB73" i="10"/>
  <c r="AC73" i="10"/>
  <c r="AD73" i="10"/>
  <c r="AE73" i="10"/>
  <c r="AE75" i="10"/>
  <c r="AE78" i="10" s="1"/>
  <c r="AE79" i="10" s="1"/>
  <c r="AE80" i="10" s="1"/>
  <c r="AD75" i="10"/>
  <c r="AD78" i="10" s="1"/>
  <c r="AD79" i="10" s="1"/>
  <c r="AD81" i="10" s="1"/>
  <c r="AC75" i="10"/>
  <c r="AC78" i="10" s="1"/>
  <c r="AC79" i="10" s="1"/>
  <c r="AC81" i="10" s="1"/>
  <c r="B81" i="10"/>
  <c r="B79" i="10"/>
  <c r="B78" i="10"/>
  <c r="AL77" i="10"/>
  <c r="AM77" i="10" s="1"/>
  <c r="AN77" i="10" s="1"/>
  <c r="AO77" i="10" s="1"/>
  <c r="AP77" i="10" s="1"/>
  <c r="AQ77" i="10" s="1"/>
  <c r="AR77" i="10" s="1"/>
  <c r="AS77" i="10" s="1"/>
  <c r="AT77" i="10" s="1"/>
  <c r="AU77" i="10" s="1"/>
  <c r="AV77" i="10" s="1"/>
  <c r="AW77" i="10" s="1"/>
  <c r="B77" i="10"/>
  <c r="AL76" i="10"/>
  <c r="AM76" i="10" s="1"/>
  <c r="AN76" i="10" s="1"/>
  <c r="AO76" i="10" s="1"/>
  <c r="B75" i="10"/>
  <c r="B80" i="10" s="1"/>
  <c r="E74" i="10"/>
  <c r="B74" i="10"/>
  <c r="AW73" i="10"/>
  <c r="AW75" i="10" s="1"/>
  <c r="AV73" i="10"/>
  <c r="AV75" i="10" s="1"/>
  <c r="AU73" i="10"/>
  <c r="AU75" i="10" s="1"/>
  <c r="AT73" i="10"/>
  <c r="AT75" i="10" s="1"/>
  <c r="AS73" i="10"/>
  <c r="AS75" i="10" s="1"/>
  <c r="AR73" i="10"/>
  <c r="AR75" i="10" s="1"/>
  <c r="AQ73" i="10"/>
  <c r="AQ75" i="10" s="1"/>
  <c r="AP73" i="10"/>
  <c r="AP75" i="10" s="1"/>
  <c r="AO73" i="10"/>
  <c r="AO75" i="10" s="1"/>
  <c r="AN73" i="10"/>
  <c r="AN75" i="10" s="1"/>
  <c r="AM73" i="10"/>
  <c r="AM75" i="10" s="1"/>
  <c r="AL73" i="10"/>
  <c r="AL75" i="10" s="1"/>
  <c r="AK73" i="10"/>
  <c r="AK75" i="10" s="1"/>
  <c r="AK78" i="10" s="1"/>
  <c r="AK79" i="10" s="1"/>
  <c r="AJ73" i="10"/>
  <c r="AJ75" i="10" s="1"/>
  <c r="AJ78" i="10" s="1"/>
  <c r="AJ79" i="10" s="1"/>
  <c r="AI73" i="10"/>
  <c r="AI75" i="10" s="1"/>
  <c r="AI78" i="10" s="1"/>
  <c r="AI79" i="10" s="1"/>
  <c r="AH73" i="10"/>
  <c r="AH75" i="10" s="1"/>
  <c r="AH78" i="10" s="1"/>
  <c r="AH79" i="10" s="1"/>
  <c r="AG73" i="10"/>
  <c r="AG75" i="10" s="1"/>
  <c r="AG78" i="10" s="1"/>
  <c r="AG79" i="10" s="1"/>
  <c r="AF73" i="10"/>
  <c r="AF75" i="10" s="1"/>
  <c r="G73" i="10"/>
  <c r="F73" i="10"/>
  <c r="E73" i="10"/>
  <c r="D73" i="10"/>
  <c r="B73" i="10"/>
  <c r="G72" i="10"/>
  <c r="F72" i="10"/>
  <c r="E72" i="10"/>
  <c r="D72" i="10"/>
  <c r="C72" i="10"/>
  <c r="K72" i="10" s="1"/>
  <c r="B72" i="10"/>
  <c r="AF9" i="10" l="1"/>
  <c r="AI9" i="10"/>
  <c r="AI11" i="10"/>
  <c r="AH9" i="10"/>
  <c r="AF11" i="10"/>
  <c r="AK15" i="10"/>
  <c r="AC15" i="10"/>
  <c r="AK11" i="10"/>
  <c r="AG11" i="10"/>
  <c r="AC11" i="10"/>
  <c r="AK16" i="10"/>
  <c r="AC16" i="10"/>
  <c r="AB15" i="10"/>
  <c r="AB16" i="10"/>
  <c r="AB81" i="10"/>
  <c r="AB80" i="10"/>
  <c r="AM78" i="10"/>
  <c r="AN78" i="10"/>
  <c r="AO78" i="10"/>
  <c r="AO79" i="10" s="1"/>
  <c r="AO80" i="10" s="1"/>
  <c r="AN79" i="10"/>
  <c r="AN81" i="10" s="1"/>
  <c r="AM79" i="10"/>
  <c r="AH81" i="10"/>
  <c r="AH80" i="10"/>
  <c r="AG81" i="10"/>
  <c r="AG80" i="10"/>
  <c r="AD80" i="10"/>
  <c r="AC80" i="10"/>
  <c r="AE81" i="10"/>
  <c r="L72" i="10"/>
  <c r="AK80" i="10"/>
  <c r="AK81" i="10"/>
  <c r="AL78" i="10"/>
  <c r="D75" i="10"/>
  <c r="D74" i="10"/>
  <c r="E75" i="10"/>
  <c r="AI81" i="10"/>
  <c r="AI80" i="10"/>
  <c r="AM81" i="10"/>
  <c r="AM80" i="10"/>
  <c r="AF78" i="10"/>
  <c r="AF79" i="10" s="1"/>
  <c r="AF80" i="10" s="1"/>
  <c r="C75" i="10"/>
  <c r="K75" i="10" s="1"/>
  <c r="C74" i="10"/>
  <c r="K74" i="10" s="1"/>
  <c r="AJ80" i="10"/>
  <c r="AJ81" i="10"/>
  <c r="C73" i="10"/>
  <c r="K73" i="10" s="1"/>
  <c r="G74" i="10"/>
  <c r="AP76" i="10"/>
  <c r="AP78" i="10" s="1"/>
  <c r="AP79" i="10" s="1"/>
  <c r="F74" i="10"/>
  <c r="B76" i="10"/>
  <c r="AE121" i="10"/>
  <c r="AF121" i="10"/>
  <c r="AG121" i="10"/>
  <c r="AH121" i="10"/>
  <c r="AI121" i="10"/>
  <c r="AJ121" i="10"/>
  <c r="AK121" i="10"/>
  <c r="AE122" i="10"/>
  <c r="AF122" i="10"/>
  <c r="AG122" i="10"/>
  <c r="AH122" i="10"/>
  <c r="AI122" i="10"/>
  <c r="AJ122" i="10"/>
  <c r="AK122" i="10"/>
  <c r="AE123" i="10"/>
  <c r="AF123" i="10"/>
  <c r="AG123" i="10"/>
  <c r="AH123" i="10"/>
  <c r="AI123" i="10"/>
  <c r="AJ123" i="10"/>
  <c r="AK123" i="10"/>
  <c r="AD123" i="10"/>
  <c r="AD122" i="10"/>
  <c r="AD121" i="10"/>
  <c r="AH102" i="10"/>
  <c r="AH105" i="10" s="1"/>
  <c r="AH14" i="10" s="1"/>
  <c r="AK105" i="10"/>
  <c r="Z105" i="10"/>
  <c r="AA105" i="10"/>
  <c r="AB105" i="10"/>
  <c r="AC105" i="10"/>
  <c r="AD105" i="10"/>
  <c r="AE105" i="10"/>
  <c r="AF105" i="10"/>
  <c r="AF14" i="10" s="1"/>
  <c r="AF12" i="10" s="1"/>
  <c r="AG105" i="10"/>
  <c r="AG14" i="10" s="1"/>
  <c r="AG12" i="10" s="1"/>
  <c r="AI105" i="10"/>
  <c r="AI14" i="10" s="1"/>
  <c r="AJ105" i="10"/>
  <c r="AJ14" i="10" s="1"/>
  <c r="AJ12" i="10" s="1"/>
  <c r="AB103" i="10"/>
  <c r="AC103" i="10" s="1"/>
  <c r="AD103" i="10" s="1"/>
  <c r="AE103" i="10" s="1"/>
  <c r="AF103" i="10" s="1"/>
  <c r="AG103" i="10" s="1"/>
  <c r="AH103" i="10" s="1"/>
  <c r="AI103" i="10" s="1"/>
  <c r="AJ103" i="10" s="1"/>
  <c r="AK103" i="10" s="1"/>
  <c r="AA103" i="10"/>
  <c r="AJ15" i="10" l="1"/>
  <c r="AJ16" i="10"/>
  <c r="AI15" i="10"/>
  <c r="AI16" i="10"/>
  <c r="AI12" i="10"/>
  <c r="AH12" i="10"/>
  <c r="AH16" i="10"/>
  <c r="AH15" i="10"/>
  <c r="AG15" i="10"/>
  <c r="AG16" i="10"/>
  <c r="AF15" i="10"/>
  <c r="AF16" i="10"/>
  <c r="AN80" i="10"/>
  <c r="AF81" i="10"/>
  <c r="AO81" i="10"/>
  <c r="L74" i="10"/>
  <c r="AP80" i="10"/>
  <c r="AP81" i="10"/>
  <c r="F75" i="10"/>
  <c r="L73" i="10"/>
  <c r="C78" i="10"/>
  <c r="L75" i="10"/>
  <c r="G75" i="10"/>
  <c r="AQ76" i="10"/>
  <c r="AL79" i="10"/>
  <c r="H74" i="10"/>
  <c r="G49" i="10"/>
  <c r="G54" i="10" s="1"/>
  <c r="F49" i="10"/>
  <c r="F54" i="10" s="1"/>
  <c r="E54" i="10"/>
  <c r="D54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AD20" i="10"/>
  <c r="AE20" i="10" s="1"/>
  <c r="AC20" i="10"/>
  <c r="AA102" i="10"/>
  <c r="AC107" i="10"/>
  <c r="AG107" i="10"/>
  <c r="AI107" i="10"/>
  <c r="AJ107" i="10"/>
  <c r="AF107" i="10"/>
  <c r="AB107" i="10"/>
  <c r="AR76" i="10" l="1"/>
  <c r="AQ78" i="10"/>
  <c r="C79" i="10"/>
  <c r="C81" i="10"/>
  <c r="K81" i="10" s="1"/>
  <c r="AL80" i="10"/>
  <c r="AL81" i="10"/>
  <c r="K78" i="10"/>
  <c r="C76" i="10"/>
  <c r="K76" i="10" s="1"/>
  <c r="AK107" i="10"/>
  <c r="C105" i="10"/>
  <c r="C108" i="10" s="1"/>
  <c r="AE107" i="10"/>
  <c r="AH107" i="10"/>
  <c r="AD107" i="10"/>
  <c r="AA107" i="10"/>
  <c r="Z109" i="10"/>
  <c r="H107" i="10"/>
  <c r="G107" i="10"/>
  <c r="F107" i="10"/>
  <c r="E107" i="10"/>
  <c r="D107" i="10"/>
  <c r="C107" i="10"/>
  <c r="B107" i="10"/>
  <c r="H106" i="10"/>
  <c r="G106" i="10"/>
  <c r="F106" i="10"/>
  <c r="E106" i="10"/>
  <c r="H105" i="10"/>
  <c r="G105" i="10"/>
  <c r="G103" i="10" s="1"/>
  <c r="F105" i="10"/>
  <c r="E105" i="10"/>
  <c r="D105" i="10"/>
  <c r="B105" i="10"/>
  <c r="H104" i="10"/>
  <c r="G104" i="10"/>
  <c r="F104" i="10"/>
  <c r="E104" i="10"/>
  <c r="D104" i="10"/>
  <c r="C104" i="10"/>
  <c r="B104" i="10"/>
  <c r="H101" i="10"/>
  <c r="G101" i="10"/>
  <c r="G102" i="10" s="1"/>
  <c r="F101" i="10"/>
  <c r="E101" i="10"/>
  <c r="D101" i="10"/>
  <c r="C101" i="10"/>
  <c r="B101" i="10"/>
  <c r="H100" i="10"/>
  <c r="G100" i="10"/>
  <c r="F100" i="10"/>
  <c r="E100" i="10"/>
  <c r="D100" i="10"/>
  <c r="C100" i="10"/>
  <c r="B100" i="10"/>
  <c r="H99" i="10"/>
  <c r="G99" i="10"/>
  <c r="F99" i="10"/>
  <c r="E99" i="10"/>
  <c r="D99" i="10"/>
  <c r="C99" i="10"/>
  <c r="B99" i="10"/>
  <c r="H98" i="10"/>
  <c r="G98" i="10"/>
  <c r="F98" i="10"/>
  <c r="E98" i="10"/>
  <c r="D98" i="10"/>
  <c r="C98" i="10"/>
  <c r="B98" i="10"/>
  <c r="AQ79" i="10" l="1"/>
  <c r="C82" i="10"/>
  <c r="C77" i="10"/>
  <c r="K77" i="10" s="1"/>
  <c r="C80" i="10"/>
  <c r="K80" i="10" s="1"/>
  <c r="K79" i="10"/>
  <c r="AS76" i="10"/>
  <c r="AR78" i="10"/>
  <c r="AR79" i="10" s="1"/>
  <c r="Z107" i="10"/>
  <c r="D106" i="10"/>
  <c r="H108" i="10"/>
  <c r="C103" i="10"/>
  <c r="B102" i="10"/>
  <c r="F102" i="10"/>
  <c r="B106" i="10"/>
  <c r="D102" i="10"/>
  <c r="H102" i="10"/>
  <c r="E103" i="10"/>
  <c r="E102" i="10"/>
  <c r="B103" i="10"/>
  <c r="F103" i="10"/>
  <c r="G108" i="10"/>
  <c r="C102" i="10"/>
  <c r="C106" i="10"/>
  <c r="D108" i="10"/>
  <c r="F108" i="10"/>
  <c r="E108" i="10"/>
  <c r="D103" i="10"/>
  <c r="H103" i="10"/>
  <c r="AR80" i="10" l="1"/>
  <c r="AR81" i="10"/>
  <c r="AT76" i="10"/>
  <c r="AS78" i="10"/>
  <c r="AS79" i="10" s="1"/>
  <c r="AQ81" i="10"/>
  <c r="AQ80" i="10"/>
  <c r="CC87" i="10"/>
  <c r="CO87" i="10" s="1"/>
  <c r="CD87" i="10"/>
  <c r="CP87" i="10" s="1"/>
  <c r="CE87" i="10"/>
  <c r="CQ87" i="10" s="1"/>
  <c r="CF87" i="10"/>
  <c r="CG87" i="10"/>
  <c r="BP87" i="10"/>
  <c r="CB87" i="10" s="1"/>
  <c r="CN87" i="10" s="1"/>
  <c r="BO87" i="10"/>
  <c r="CA87" i="10" s="1"/>
  <c r="CM87" i="10" s="1"/>
  <c r="BN87" i="10"/>
  <c r="BZ87" i="10" s="1"/>
  <c r="CL87" i="10" s="1"/>
  <c r="BM87" i="10"/>
  <c r="BY87" i="10" s="1"/>
  <c r="CK87" i="10" s="1"/>
  <c r="BL87" i="10"/>
  <c r="BX87" i="10" s="1"/>
  <c r="CJ87" i="10" s="1"/>
  <c r="BK87" i="10"/>
  <c r="BW87" i="10" s="1"/>
  <c r="CI87" i="10" s="1"/>
  <c r="BJ87" i="10"/>
  <c r="BV87" i="10" s="1"/>
  <c r="CH87" i="10" s="1"/>
  <c r="AL90" i="10"/>
  <c r="AM90" i="10" s="1"/>
  <c r="AN90" i="10" s="1"/>
  <c r="AO90" i="10" s="1"/>
  <c r="AP90" i="10" s="1"/>
  <c r="AQ90" i="10" s="1"/>
  <c r="AR90" i="10" s="1"/>
  <c r="AS90" i="10" s="1"/>
  <c r="AT90" i="10" s="1"/>
  <c r="AU90" i="10" s="1"/>
  <c r="AV90" i="10" s="1"/>
  <c r="AW90" i="10" s="1"/>
  <c r="AF86" i="10"/>
  <c r="AF88" i="10" s="1"/>
  <c r="AF91" i="10" s="1"/>
  <c r="CH7" i="10"/>
  <c r="CG7" i="10"/>
  <c r="CF7" i="10"/>
  <c r="CE7" i="10"/>
  <c r="CD7" i="10"/>
  <c r="CC7" i="10"/>
  <c r="CB7" i="10"/>
  <c r="BV7" i="10"/>
  <c r="BJ7" i="10"/>
  <c r="BI7" i="10"/>
  <c r="BH7" i="10"/>
  <c r="BG7" i="10"/>
  <c r="BF7" i="10"/>
  <c r="BE7" i="10"/>
  <c r="BD7" i="10"/>
  <c r="BC7" i="10"/>
  <c r="BB7" i="10"/>
  <c r="BA7" i="10"/>
  <c r="AZ7" i="10"/>
  <c r="AX7" i="10"/>
  <c r="AL7" i="10"/>
  <c r="H59" i="10"/>
  <c r="G59" i="10"/>
  <c r="D59" i="10"/>
  <c r="C59" i="10"/>
  <c r="B59" i="10"/>
  <c r="I4" i="10"/>
  <c r="J4" i="10"/>
  <c r="M4" i="10"/>
  <c r="B4" i="10"/>
  <c r="E120" i="10"/>
  <c r="F120" i="10" s="1"/>
  <c r="G120" i="10" s="1"/>
  <c r="H120" i="10" s="1"/>
  <c r="AU76" i="10" l="1"/>
  <c r="AT78" i="10"/>
  <c r="AS80" i="10"/>
  <c r="AS81" i="10"/>
  <c r="AF92" i="10"/>
  <c r="C7" i="21"/>
  <c r="AT79" i="10" l="1"/>
  <c r="AV76" i="10"/>
  <c r="AU78" i="10"/>
  <c r="AU79" i="10" s="1"/>
  <c r="AF94" i="10"/>
  <c r="AF93" i="10"/>
  <c r="CJ25" i="21"/>
  <c r="CK25" i="21" s="1"/>
  <c r="CL25" i="21" s="1"/>
  <c r="CM25" i="21" s="1"/>
  <c r="CN25" i="21" s="1"/>
  <c r="CO25" i="21" s="1"/>
  <c r="CP25" i="21" s="1"/>
  <c r="CQ25" i="21" s="1"/>
  <c r="CR25" i="21" s="1"/>
  <c r="CS25" i="21" s="1"/>
  <c r="CI25" i="21"/>
  <c r="CH25" i="21"/>
  <c r="CR20" i="21"/>
  <c r="CS20" i="21" s="1"/>
  <c r="CQ20" i="21"/>
  <c r="BW24" i="21"/>
  <c r="BX24" i="21"/>
  <c r="BY24" i="21"/>
  <c r="BZ24" i="21"/>
  <c r="CA24" i="21"/>
  <c r="CB24" i="21"/>
  <c r="CC24" i="21"/>
  <c r="CD24" i="21"/>
  <c r="CE24" i="21"/>
  <c r="CF24" i="21"/>
  <c r="CG24" i="21"/>
  <c r="BV24" i="21"/>
  <c r="BV25" i="21"/>
  <c r="BW20" i="21"/>
  <c r="BX20" i="21" s="1"/>
  <c r="BY20" i="21" s="1"/>
  <c r="CB20" i="21" s="1"/>
  <c r="CE20" i="21" s="1"/>
  <c r="CF20" i="21" s="1"/>
  <c r="CG20" i="21" s="1"/>
  <c r="AX25" i="21"/>
  <c r="AQ21" i="21"/>
  <c r="AP21" i="21"/>
  <c r="AO21" i="21"/>
  <c r="AN21" i="21"/>
  <c r="AL21" i="21"/>
  <c r="AL24" i="21"/>
  <c r="AL25" i="21"/>
  <c r="AU81" i="10" l="1"/>
  <c r="AU80" i="10"/>
  <c r="AW76" i="10"/>
  <c r="AV78" i="10"/>
  <c r="AV79" i="10" s="1"/>
  <c r="AT80" i="10"/>
  <c r="AT81" i="10"/>
  <c r="C22" i="22"/>
  <c r="M21" i="22"/>
  <c r="K21" i="22"/>
  <c r="I21" i="22"/>
  <c r="G21" i="22"/>
  <c r="E21" i="22"/>
  <c r="C21" i="22"/>
  <c r="C3" i="22"/>
  <c r="D8" i="22" s="1"/>
  <c r="M17" i="22"/>
  <c r="K17" i="22"/>
  <c r="I17" i="22"/>
  <c r="G17" i="22"/>
  <c r="E17" i="22"/>
  <c r="C17" i="22"/>
  <c r="M10" i="22"/>
  <c r="K10" i="22"/>
  <c r="I10" i="22"/>
  <c r="G10" i="22"/>
  <c r="E10" i="22"/>
  <c r="C10" i="22"/>
  <c r="M9" i="22"/>
  <c r="K9" i="22"/>
  <c r="I9" i="22"/>
  <c r="G9" i="22"/>
  <c r="E9" i="22"/>
  <c r="C9" i="22"/>
  <c r="M8" i="22"/>
  <c r="K8" i="22"/>
  <c r="I8" i="22"/>
  <c r="G8" i="22"/>
  <c r="E8" i="22"/>
  <c r="C8" i="22"/>
  <c r="K7" i="22"/>
  <c r="I7" i="22"/>
  <c r="G7" i="22"/>
  <c r="E7" i="22"/>
  <c r="C7" i="22"/>
  <c r="C6" i="22"/>
  <c r="B10" i="22"/>
  <c r="B9" i="22"/>
  <c r="B8" i="22"/>
  <c r="B7" i="22"/>
  <c r="B6" i="22"/>
  <c r="D10" i="22"/>
  <c r="D7" i="22"/>
  <c r="D6" i="22"/>
  <c r="M2" i="22"/>
  <c r="K2" i="22"/>
  <c r="I2" i="22"/>
  <c r="G2" i="22"/>
  <c r="E2" i="22"/>
  <c r="C2" i="22"/>
  <c r="CH21" i="21"/>
  <c r="CH23" i="21" s="1"/>
  <c r="CI20" i="21"/>
  <c r="CI21" i="21" s="1"/>
  <c r="CI23" i="21" s="1"/>
  <c r="CI27" i="21" s="1"/>
  <c r="CI28" i="21" s="1"/>
  <c r="CI29" i="21" s="1"/>
  <c r="CF21" i="21"/>
  <c r="CE21" i="21"/>
  <c r="BY21" i="21"/>
  <c r="BW21" i="21"/>
  <c r="BW23" i="21" s="1"/>
  <c r="BW27" i="21" s="1"/>
  <c r="BV21" i="21"/>
  <c r="BV23" i="21" s="1"/>
  <c r="BK21" i="21"/>
  <c r="BJ21" i="21"/>
  <c r="BK20" i="21"/>
  <c r="BL20" i="21" s="1"/>
  <c r="BA21" i="21"/>
  <c r="AX21" i="21"/>
  <c r="AZ20" i="21"/>
  <c r="AZ21" i="21" s="1"/>
  <c r="AY20" i="21"/>
  <c r="AY21" i="21" s="1"/>
  <c r="AR20" i="21"/>
  <c r="AR21" i="21" s="1"/>
  <c r="AM20" i="21"/>
  <c r="AM21" i="21" s="1"/>
  <c r="AE20" i="21"/>
  <c r="AF20" i="21" s="1"/>
  <c r="C33" i="21"/>
  <c r="D33" i="21"/>
  <c r="E33" i="21"/>
  <c r="F33" i="21"/>
  <c r="G33" i="21"/>
  <c r="H33" i="21"/>
  <c r="B129" i="21"/>
  <c r="B127" i="21"/>
  <c r="B126" i="21"/>
  <c r="B124" i="21" s="1"/>
  <c r="H125" i="21"/>
  <c r="G125" i="21"/>
  <c r="F125" i="21"/>
  <c r="E125" i="21"/>
  <c r="BB124" i="21"/>
  <c r="BC124" i="21" s="1"/>
  <c r="BD124" i="21" s="1"/>
  <c r="BE124" i="21" s="1"/>
  <c r="BF124" i="21" s="1"/>
  <c r="BG124" i="21" s="1"/>
  <c r="BH124" i="21" s="1"/>
  <c r="BI124" i="21" s="1"/>
  <c r="BJ124" i="21" s="1"/>
  <c r="BK124" i="21" s="1"/>
  <c r="BL124" i="21" s="1"/>
  <c r="BM124" i="21" s="1"/>
  <c r="BN124" i="21" s="1"/>
  <c r="BO124" i="21" s="1"/>
  <c r="BP124" i="21" s="1"/>
  <c r="BQ124" i="21" s="1"/>
  <c r="BR124" i="21" s="1"/>
  <c r="BS124" i="21" s="1"/>
  <c r="BT124" i="21" s="1"/>
  <c r="BU124" i="21" s="1"/>
  <c r="BV124" i="21" s="1"/>
  <c r="BW124" i="21" s="1"/>
  <c r="BX124" i="21" s="1"/>
  <c r="BY124" i="21" s="1"/>
  <c r="BZ124" i="21" s="1"/>
  <c r="CA124" i="21" s="1"/>
  <c r="CB124" i="21" s="1"/>
  <c r="CC124" i="21" s="1"/>
  <c r="CD124" i="21" s="1"/>
  <c r="CE124" i="21" s="1"/>
  <c r="CF124" i="21" s="1"/>
  <c r="CG124" i="21" s="1"/>
  <c r="CH124" i="21" s="1"/>
  <c r="CI124" i="21" s="1"/>
  <c r="CJ124" i="21" s="1"/>
  <c r="CK124" i="21" s="1"/>
  <c r="CL124" i="21" s="1"/>
  <c r="CM124" i="21" s="1"/>
  <c r="CN124" i="21" s="1"/>
  <c r="CO124" i="21" s="1"/>
  <c r="CP124" i="21" s="1"/>
  <c r="CQ124" i="21" s="1"/>
  <c r="CR124" i="21" s="1"/>
  <c r="CS124" i="21" s="1"/>
  <c r="AY124" i="21"/>
  <c r="AZ124" i="21" s="1"/>
  <c r="BA124" i="21" s="1"/>
  <c r="AX124" i="21"/>
  <c r="AL124" i="21"/>
  <c r="AL123" i="21"/>
  <c r="AM123" i="21" s="1"/>
  <c r="B123" i="21"/>
  <c r="CG122" i="21"/>
  <c r="BY122" i="21"/>
  <c r="AY122" i="21"/>
  <c r="AI122" i="21"/>
  <c r="B122" i="21"/>
  <c r="B128" i="21" s="1"/>
  <c r="BB121" i="21"/>
  <c r="H121" i="21"/>
  <c r="G121" i="21"/>
  <c r="F121" i="21"/>
  <c r="B121" i="21"/>
  <c r="CI120" i="21"/>
  <c r="CH120" i="21"/>
  <c r="CH122" i="21" s="1"/>
  <c r="CG120" i="21"/>
  <c r="CF120" i="21"/>
  <c r="CF122" i="21" s="1"/>
  <c r="CE120" i="21"/>
  <c r="CE122" i="21" s="1"/>
  <c r="CD120" i="21"/>
  <c r="CD122" i="21" s="1"/>
  <c r="CC120" i="21"/>
  <c r="CC122" i="21" s="1"/>
  <c r="CB120" i="21"/>
  <c r="CB122" i="21" s="1"/>
  <c r="CA120" i="21"/>
  <c r="CA122" i="21" s="1"/>
  <c r="BZ120" i="21"/>
  <c r="BZ122" i="21" s="1"/>
  <c r="BY120" i="21"/>
  <c r="BX120" i="21"/>
  <c r="BX122" i="21" s="1"/>
  <c r="BW120" i="21"/>
  <c r="BW122" i="21" s="1"/>
  <c r="BV120" i="21"/>
  <c r="BV122" i="21" s="1"/>
  <c r="BR120" i="21"/>
  <c r="BR122" i="21" s="1"/>
  <c r="BQ120" i="21"/>
  <c r="BQ122" i="21" s="1"/>
  <c r="BN120" i="21"/>
  <c r="BN122" i="21" s="1"/>
  <c r="BM120" i="21"/>
  <c r="BM122" i="21" s="1"/>
  <c r="BL120" i="21"/>
  <c r="BL122" i="21" s="1"/>
  <c r="BK120" i="21"/>
  <c r="BK122" i="21" s="1"/>
  <c r="BJ120" i="21"/>
  <c r="BJ122" i="21" s="1"/>
  <c r="BI120" i="21"/>
  <c r="BI122" i="21" s="1"/>
  <c r="BH120" i="21"/>
  <c r="BH122" i="21" s="1"/>
  <c r="BG120" i="21"/>
  <c r="BG122" i="21" s="1"/>
  <c r="BF120" i="21"/>
  <c r="BF122" i="21" s="1"/>
  <c r="BE120" i="21"/>
  <c r="BE122" i="21" s="1"/>
  <c r="BD120" i="21"/>
  <c r="BD122" i="21" s="1"/>
  <c r="BC120" i="21"/>
  <c r="BC122" i="21" s="1"/>
  <c r="BB120" i="21"/>
  <c r="BA120" i="21"/>
  <c r="BA122" i="21" s="1"/>
  <c r="AZ120" i="21"/>
  <c r="AZ122" i="21" s="1"/>
  <c r="AY120" i="21"/>
  <c r="AX120" i="21"/>
  <c r="AX122" i="21" s="1"/>
  <c r="AW120" i="21"/>
  <c r="AW122" i="21" s="1"/>
  <c r="AV120" i="21"/>
  <c r="AV122" i="21" s="1"/>
  <c r="AU120" i="21"/>
  <c r="AU122" i="21" s="1"/>
  <c r="AT120" i="21"/>
  <c r="AT122" i="21" s="1"/>
  <c r="AS120" i="21"/>
  <c r="AS122" i="21" s="1"/>
  <c r="AR120" i="21"/>
  <c r="AR122" i="21" s="1"/>
  <c r="AQ120" i="21"/>
  <c r="AQ122" i="21" s="1"/>
  <c r="AP120" i="21"/>
  <c r="AP122" i="21" s="1"/>
  <c r="AO120" i="21"/>
  <c r="AO122" i="21" s="1"/>
  <c r="AN120" i="21"/>
  <c r="AN122" i="21" s="1"/>
  <c r="AM120" i="21"/>
  <c r="AM122" i="21" s="1"/>
  <c r="AM126" i="21" s="1"/>
  <c r="AM127" i="21" s="1"/>
  <c r="AL120" i="21"/>
  <c r="AL122" i="21" s="1"/>
  <c r="AK120" i="21"/>
  <c r="AK122" i="21" s="1"/>
  <c r="AK126" i="21" s="1"/>
  <c r="AK127" i="21" s="1"/>
  <c r="AK129" i="21" s="1"/>
  <c r="AJ120" i="21"/>
  <c r="AJ122" i="21" s="1"/>
  <c r="AJ126" i="21" s="1"/>
  <c r="AJ127" i="21" s="1"/>
  <c r="AI120" i="21"/>
  <c r="AH120" i="21"/>
  <c r="AH122" i="21" s="1"/>
  <c r="AH126" i="21" s="1"/>
  <c r="AH127" i="21" s="1"/>
  <c r="AH128" i="21" s="1"/>
  <c r="AG120" i="21"/>
  <c r="AG122" i="21" s="1"/>
  <c r="E120" i="21"/>
  <c r="D120" i="21"/>
  <c r="B120" i="21"/>
  <c r="CJ119" i="21"/>
  <c r="CI119" i="21"/>
  <c r="BT119" i="21"/>
  <c r="BS119" i="21"/>
  <c r="BS120" i="21" s="1"/>
  <c r="BS122" i="21" s="1"/>
  <c r="BR119" i="21"/>
  <c r="BO119" i="21"/>
  <c r="BP119" i="21" s="1"/>
  <c r="BP120" i="21" s="1"/>
  <c r="BP122" i="21" s="1"/>
  <c r="L119" i="21"/>
  <c r="G119" i="21"/>
  <c r="E119" i="21"/>
  <c r="D119" i="21"/>
  <c r="C119" i="21"/>
  <c r="K119" i="21" s="1"/>
  <c r="B119" i="21"/>
  <c r="AU114" i="21"/>
  <c r="AT114" i="21"/>
  <c r="AQ114" i="21"/>
  <c r="AP114" i="21"/>
  <c r="AM114" i="21"/>
  <c r="AL114" i="21"/>
  <c r="AI114" i="21"/>
  <c r="AH114" i="21"/>
  <c r="AE114" i="21"/>
  <c r="AD114" i="21"/>
  <c r="AA114" i="21"/>
  <c r="Z114" i="21"/>
  <c r="D114" i="21"/>
  <c r="AW114" i="21" s="1"/>
  <c r="C114" i="21"/>
  <c r="AK114" i="21" s="1"/>
  <c r="CS113" i="21"/>
  <c r="CR113" i="21"/>
  <c r="CQ113" i="21"/>
  <c r="CP113" i="21"/>
  <c r="CO113" i="21"/>
  <c r="CN113" i="21"/>
  <c r="CM113" i="21"/>
  <c r="CL113" i="21"/>
  <c r="CK113" i="21"/>
  <c r="CJ113" i="21"/>
  <c r="CI113" i="21"/>
  <c r="CH113" i="21"/>
  <c r="AW113" i="21"/>
  <c r="AV113" i="21"/>
  <c r="AS113" i="21"/>
  <c r="AR113" i="21"/>
  <c r="AO113" i="21"/>
  <c r="AN113" i="21"/>
  <c r="D113" i="21"/>
  <c r="D115" i="21" s="1"/>
  <c r="C113" i="21"/>
  <c r="E112" i="21"/>
  <c r="U81" i="21"/>
  <c r="CY78" i="21"/>
  <c r="CY79" i="21" s="1"/>
  <c r="CI78" i="21"/>
  <c r="W78" i="21"/>
  <c r="W79" i="21" s="1"/>
  <c r="H77" i="21"/>
  <c r="G77" i="21"/>
  <c r="F77" i="21"/>
  <c r="E77" i="21"/>
  <c r="BI76" i="21"/>
  <c r="BJ76" i="21" s="1"/>
  <c r="BK76" i="21" s="1"/>
  <c r="BL76" i="21" s="1"/>
  <c r="BM76" i="21" s="1"/>
  <c r="BN76" i="21" s="1"/>
  <c r="BO76" i="21" s="1"/>
  <c r="BP76" i="21" s="1"/>
  <c r="BQ76" i="21" s="1"/>
  <c r="BR76" i="21" s="1"/>
  <c r="BS76" i="21" s="1"/>
  <c r="BT76" i="21" s="1"/>
  <c r="BU76" i="21" s="1"/>
  <c r="BV76" i="21" s="1"/>
  <c r="BW76" i="21" s="1"/>
  <c r="BX76" i="21" s="1"/>
  <c r="BY76" i="21" s="1"/>
  <c r="BZ76" i="21" s="1"/>
  <c r="CA76" i="21" s="1"/>
  <c r="CB76" i="21" s="1"/>
  <c r="CC76" i="21" s="1"/>
  <c r="CD76" i="21" s="1"/>
  <c r="CE76" i="21" s="1"/>
  <c r="CF76" i="21" s="1"/>
  <c r="CG76" i="21" s="1"/>
  <c r="CH76" i="21" s="1"/>
  <c r="CI76" i="21" s="1"/>
  <c r="CJ76" i="21" s="1"/>
  <c r="CK76" i="21" s="1"/>
  <c r="CL76" i="21" s="1"/>
  <c r="CM76" i="21" s="1"/>
  <c r="CN76" i="21" s="1"/>
  <c r="CO76" i="21" s="1"/>
  <c r="CP76" i="21" s="1"/>
  <c r="CQ76" i="21" s="1"/>
  <c r="CR76" i="21" s="1"/>
  <c r="CS76" i="21" s="1"/>
  <c r="AX76" i="21"/>
  <c r="AY76" i="21" s="1"/>
  <c r="AZ76" i="21" s="1"/>
  <c r="BA76" i="21" s="1"/>
  <c r="BB76" i="21" s="1"/>
  <c r="BC76" i="21" s="1"/>
  <c r="BD76" i="21" s="1"/>
  <c r="BE76" i="21" s="1"/>
  <c r="BF76" i="21" s="1"/>
  <c r="BG76" i="21" s="1"/>
  <c r="BH76" i="21" s="1"/>
  <c r="AK75" i="21"/>
  <c r="AL75" i="21" s="1"/>
  <c r="AH75" i="21"/>
  <c r="AG75" i="21"/>
  <c r="AJ75" i="21" s="1"/>
  <c r="AF75" i="21"/>
  <c r="AI75" i="21" s="1"/>
  <c r="W75" i="21"/>
  <c r="X75" i="21" s="1"/>
  <c r="Y75" i="21" s="1"/>
  <c r="V75" i="21"/>
  <c r="CY74" i="21"/>
  <c r="CU74" i="21"/>
  <c r="CU78" i="21" s="1"/>
  <c r="CU79" i="21" s="1"/>
  <c r="CQ74" i="21"/>
  <c r="CQ78" i="21" s="1"/>
  <c r="CQ79" i="21" s="1"/>
  <c r="CM74" i="21"/>
  <c r="CM78" i="21" s="1"/>
  <c r="CI74" i="21"/>
  <c r="CE74" i="21"/>
  <c r="CA74" i="21"/>
  <c r="BW74" i="21"/>
  <c r="BS74" i="21"/>
  <c r="BG74" i="21"/>
  <c r="BC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L78" i="21" s="1"/>
  <c r="AK74" i="21"/>
  <c r="AK78" i="21" s="1"/>
  <c r="AJ74" i="21"/>
  <c r="AJ78" i="21" s="1"/>
  <c r="AI74" i="21"/>
  <c r="AI78" i="21" s="1"/>
  <c r="AH74" i="21"/>
  <c r="AH78" i="21" s="1"/>
  <c r="AG74" i="21"/>
  <c r="AG78" i="21" s="1"/>
  <c r="AF74" i="21"/>
  <c r="AF78" i="21" s="1"/>
  <c r="AE74" i="21"/>
  <c r="AE78" i="21" s="1"/>
  <c r="AA74" i="21"/>
  <c r="AA78" i="21" s="1"/>
  <c r="AA79" i="21" s="1"/>
  <c r="Y74" i="21"/>
  <c r="Y78" i="21" s="1"/>
  <c r="Y79" i="21" s="1"/>
  <c r="X74" i="21"/>
  <c r="X78" i="21" s="1"/>
  <c r="X79" i="21" s="1"/>
  <c r="W74" i="21"/>
  <c r="V74" i="21"/>
  <c r="V78" i="21" s="1"/>
  <c r="V79" i="21" s="1"/>
  <c r="U74" i="21"/>
  <c r="U80" i="21" s="1"/>
  <c r="BB73" i="21"/>
  <c r="H73" i="21"/>
  <c r="G73" i="21"/>
  <c r="F73" i="21"/>
  <c r="CZ72" i="21"/>
  <c r="CZ74" i="21" s="1"/>
  <c r="CZ78" i="21" s="1"/>
  <c r="CZ79" i="21" s="1"/>
  <c r="CY72" i="21"/>
  <c r="CX72" i="21"/>
  <c r="CX74" i="21" s="1"/>
  <c r="CX78" i="21" s="1"/>
  <c r="CX79" i="21" s="1"/>
  <c r="CW72" i="21"/>
  <c r="CW74" i="21" s="1"/>
  <c r="CW78" i="21" s="1"/>
  <c r="CW79" i="21" s="1"/>
  <c r="CV72" i="21"/>
  <c r="CV74" i="21" s="1"/>
  <c r="CV78" i="21" s="1"/>
  <c r="CV79" i="21" s="1"/>
  <c r="CU72" i="21"/>
  <c r="CT72" i="21"/>
  <c r="CT74" i="21" s="1"/>
  <c r="CT78" i="21" s="1"/>
  <c r="CT79" i="21" s="1"/>
  <c r="CS72" i="21"/>
  <c r="CS74" i="21" s="1"/>
  <c r="CS78" i="21" s="1"/>
  <c r="CR72" i="21"/>
  <c r="CR74" i="21" s="1"/>
  <c r="CR78" i="21" s="1"/>
  <c r="CQ72" i="21"/>
  <c r="CP72" i="21"/>
  <c r="CP74" i="21" s="1"/>
  <c r="CP78" i="21" s="1"/>
  <c r="CO72" i="21"/>
  <c r="CO74" i="21" s="1"/>
  <c r="CO78" i="21" s="1"/>
  <c r="CN72" i="21"/>
  <c r="CN74" i="21" s="1"/>
  <c r="CN78" i="21" s="1"/>
  <c r="CM72" i="21"/>
  <c r="CL72" i="21"/>
  <c r="CL74" i="21" s="1"/>
  <c r="CL78" i="21" s="1"/>
  <c r="CK72" i="21"/>
  <c r="CK74" i="21" s="1"/>
  <c r="CK78" i="21" s="1"/>
  <c r="CJ72" i="21"/>
  <c r="CJ74" i="21" s="1"/>
  <c r="CJ78" i="21" s="1"/>
  <c r="CI72" i="21"/>
  <c r="CH72" i="21"/>
  <c r="CG72" i="21"/>
  <c r="CG74" i="21" s="1"/>
  <c r="CF72" i="21"/>
  <c r="CF74" i="21" s="1"/>
  <c r="CE72" i="21"/>
  <c r="CD72" i="21"/>
  <c r="CD74" i="21" s="1"/>
  <c r="CC72" i="21"/>
  <c r="CC74" i="21" s="1"/>
  <c r="CB72" i="21"/>
  <c r="CB74" i="21" s="1"/>
  <c r="CA72" i="21"/>
  <c r="BZ72" i="21"/>
  <c r="BZ74" i="21" s="1"/>
  <c r="BY72" i="21"/>
  <c r="BY74" i="21" s="1"/>
  <c r="BX72" i="21"/>
  <c r="BX74" i="21" s="1"/>
  <c r="BW72" i="21"/>
  <c r="BV72" i="21"/>
  <c r="BU72" i="21"/>
  <c r="BU74" i="21" s="1"/>
  <c r="BT72" i="21"/>
  <c r="BT74" i="21" s="1"/>
  <c r="BS72" i="21"/>
  <c r="BR72" i="21"/>
  <c r="BR74" i="21" s="1"/>
  <c r="BQ72" i="21"/>
  <c r="BQ74" i="21" s="1"/>
  <c r="BP72" i="21"/>
  <c r="BP74" i="21" s="1"/>
  <c r="BJ72" i="21"/>
  <c r="BI72" i="21"/>
  <c r="BI74" i="21" s="1"/>
  <c r="BH72" i="21"/>
  <c r="BH74" i="21" s="1"/>
  <c r="BG72" i="21"/>
  <c r="BF72" i="21"/>
  <c r="BF74" i="21" s="1"/>
  <c r="BE72" i="21"/>
  <c r="BE74" i="21" s="1"/>
  <c r="BD72" i="21"/>
  <c r="BD74" i="21" s="1"/>
  <c r="BC72" i="21"/>
  <c r="BB72" i="21"/>
  <c r="BA72" i="21"/>
  <c r="BA74" i="21" s="1"/>
  <c r="AZ72" i="21"/>
  <c r="AZ74" i="21" s="1"/>
  <c r="AX72" i="21"/>
  <c r="AE72" i="21"/>
  <c r="AD72" i="21"/>
  <c r="AD74" i="21" s="1"/>
  <c r="AD78" i="21" s="1"/>
  <c r="AC72" i="21"/>
  <c r="AC74" i="21" s="1"/>
  <c r="AC78" i="21" s="1"/>
  <c r="AB72" i="21"/>
  <c r="AA72" i="21"/>
  <c r="Z72" i="21"/>
  <c r="Z74" i="21" s="1"/>
  <c r="D72" i="21"/>
  <c r="B72" i="21"/>
  <c r="BK71" i="21"/>
  <c r="AY71" i="21"/>
  <c r="AY72" i="21" s="1"/>
  <c r="AY74" i="21" s="1"/>
  <c r="H71" i="21"/>
  <c r="G71" i="21"/>
  <c r="D71" i="21"/>
  <c r="L71" i="21" s="1"/>
  <c r="C71" i="21"/>
  <c r="K71" i="21" s="1"/>
  <c r="B71" i="21"/>
  <c r="AM66" i="21"/>
  <c r="U65" i="21"/>
  <c r="U66" i="21" s="1"/>
  <c r="AO63" i="21"/>
  <c r="AP63" i="21" s="1"/>
  <c r="AQ63" i="21" s="1"/>
  <c r="AR63" i="21" s="1"/>
  <c r="AS63" i="21" s="1"/>
  <c r="AT63" i="21" s="1"/>
  <c r="AU63" i="21" s="1"/>
  <c r="AV63" i="21" s="1"/>
  <c r="AW63" i="21" s="1"/>
  <c r="AX63" i="21" s="1"/>
  <c r="AY63" i="21" s="1"/>
  <c r="AZ63" i="21" s="1"/>
  <c r="BA63" i="21" s="1"/>
  <c r="BB63" i="21" s="1"/>
  <c r="BC63" i="21" s="1"/>
  <c r="BD63" i="21" s="1"/>
  <c r="BE63" i="21" s="1"/>
  <c r="BF63" i="21" s="1"/>
  <c r="BG63" i="21" s="1"/>
  <c r="BH63" i="21" s="1"/>
  <c r="BI63" i="21" s="1"/>
  <c r="BJ63" i="21" s="1"/>
  <c r="BK63" i="21" s="1"/>
  <c r="BL63" i="21" s="1"/>
  <c r="BM63" i="21" s="1"/>
  <c r="BN63" i="21" s="1"/>
  <c r="BO63" i="21" s="1"/>
  <c r="BP63" i="21" s="1"/>
  <c r="BQ63" i="21" s="1"/>
  <c r="BR63" i="21" s="1"/>
  <c r="BS63" i="21" s="1"/>
  <c r="BT63" i="21" s="1"/>
  <c r="BU63" i="21" s="1"/>
  <c r="BV63" i="21" s="1"/>
  <c r="BW63" i="21" s="1"/>
  <c r="BX63" i="21" s="1"/>
  <c r="BY63" i="21" s="1"/>
  <c r="BZ63" i="21" s="1"/>
  <c r="CA63" i="21" s="1"/>
  <c r="AN63" i="21"/>
  <c r="AM63" i="21"/>
  <c r="AB63" i="21"/>
  <c r="AA63" i="21"/>
  <c r="AW62" i="21"/>
  <c r="BI62" i="21" s="1"/>
  <c r="BU62" i="21" s="1"/>
  <c r="AQ62" i="21"/>
  <c r="BC62" i="21" s="1"/>
  <c r="BO62" i="21" s="1"/>
  <c r="CA62" i="21" s="1"/>
  <c r="AP62" i="21"/>
  <c r="BB62" i="21" s="1"/>
  <c r="BN62" i="21" s="1"/>
  <c r="BZ62" i="21" s="1"/>
  <c r="AO62" i="21"/>
  <c r="BA62" i="21" s="1"/>
  <c r="BM62" i="21" s="1"/>
  <c r="BY62" i="21" s="1"/>
  <c r="AN62" i="21"/>
  <c r="AZ62" i="21" s="1"/>
  <c r="BL62" i="21" s="1"/>
  <c r="BX62" i="21" s="1"/>
  <c r="AM62" i="21"/>
  <c r="AY62" i="21" s="1"/>
  <c r="BK62" i="21" s="1"/>
  <c r="BW62" i="21" s="1"/>
  <c r="AL62" i="21"/>
  <c r="AX62" i="21" s="1"/>
  <c r="BJ62" i="21" s="1"/>
  <c r="BV62" i="21" s="1"/>
  <c r="AK62" i="21"/>
  <c r="AH62" i="21"/>
  <c r="AT62" i="21" s="1"/>
  <c r="BF62" i="21" s="1"/>
  <c r="BR62" i="21" s="1"/>
  <c r="AG62" i="21"/>
  <c r="AJ62" i="21" s="1"/>
  <c r="AV62" i="21" s="1"/>
  <c r="BH62" i="21" s="1"/>
  <c r="BT62" i="21" s="1"/>
  <c r="AF62" i="21"/>
  <c r="AR62" i="21" s="1"/>
  <c r="BD62" i="21" s="1"/>
  <c r="BP62" i="21" s="1"/>
  <c r="BI61" i="21"/>
  <c r="BA61" i="21"/>
  <c r="BA65" i="21" s="1"/>
  <c r="BA66" i="21" s="1"/>
  <c r="AK61" i="21"/>
  <c r="AK65" i="21" s="1"/>
  <c r="AG61" i="21"/>
  <c r="AG65" i="21" s="1"/>
  <c r="AC61" i="21"/>
  <c r="AC65" i="21" s="1"/>
  <c r="Y61" i="21"/>
  <c r="Y65" i="21" s="1"/>
  <c r="Y66" i="21" s="1"/>
  <c r="X61" i="21"/>
  <c r="X65" i="21" s="1"/>
  <c r="X66" i="21" s="1"/>
  <c r="V61" i="21"/>
  <c r="V65" i="21" s="1"/>
  <c r="V66" i="21" s="1"/>
  <c r="U61" i="21"/>
  <c r="BQ60" i="21"/>
  <c r="BP60" i="21"/>
  <c r="BN60" i="21"/>
  <c r="BM60" i="21"/>
  <c r="BH60" i="21"/>
  <c r="BH61" i="21" s="1"/>
  <c r="BH65" i="21" s="1"/>
  <c r="BG60" i="21"/>
  <c r="BC60" i="21"/>
  <c r="BC61" i="21" s="1"/>
  <c r="BC65" i="21" s="1"/>
  <c r="BC66" i="21" s="1"/>
  <c r="BB60" i="21"/>
  <c r="BA60" i="21"/>
  <c r="AY60" i="21"/>
  <c r="AX60" i="21"/>
  <c r="BJ60" i="21" s="1"/>
  <c r="BV59" i="21"/>
  <c r="BJ59" i="21"/>
  <c r="BI59" i="21"/>
  <c r="BH59" i="21"/>
  <c r="BG59" i="21"/>
  <c r="BF59" i="21"/>
  <c r="BF61" i="21" s="1"/>
  <c r="BF65" i="21" s="1"/>
  <c r="BE59" i="21"/>
  <c r="BE61" i="21" s="1"/>
  <c r="BD59" i="21"/>
  <c r="BD61" i="21" s="1"/>
  <c r="BD65" i="21" s="1"/>
  <c r="BC59" i="21"/>
  <c r="BB59" i="21"/>
  <c r="BB61" i="21" s="1"/>
  <c r="BB65" i="21" s="1"/>
  <c r="BB66" i="21" s="1"/>
  <c r="BA59" i="21"/>
  <c r="AZ59" i="21"/>
  <c r="AZ61" i="21" s="1"/>
  <c r="AZ65" i="21" s="1"/>
  <c r="AY59" i="21"/>
  <c r="AX59" i="21"/>
  <c r="AX61" i="21" s="1"/>
  <c r="AP59" i="21"/>
  <c r="AP61" i="21" s="1"/>
  <c r="AP65" i="21" s="1"/>
  <c r="AP66" i="21" s="1"/>
  <c r="AO59" i="21"/>
  <c r="AO61" i="21" s="1"/>
  <c r="AO65" i="21" s="1"/>
  <c r="AO66" i="21" s="1"/>
  <c r="AL59" i="21"/>
  <c r="AK59" i="21"/>
  <c r="AJ59" i="21"/>
  <c r="AJ61" i="21" s="1"/>
  <c r="AJ65" i="21" s="1"/>
  <c r="AI59" i="21"/>
  <c r="AI61" i="21" s="1"/>
  <c r="AH59" i="21"/>
  <c r="AH61" i="21" s="1"/>
  <c r="AH65" i="21" s="1"/>
  <c r="AG59" i="21"/>
  <c r="AF59" i="21"/>
  <c r="AF61" i="21" s="1"/>
  <c r="AF65" i="21" s="1"/>
  <c r="AE59" i="21"/>
  <c r="AE61" i="21" s="1"/>
  <c r="AE65" i="21" s="1"/>
  <c r="AD59" i="21"/>
  <c r="AD61" i="21" s="1"/>
  <c r="AD65" i="21" s="1"/>
  <c r="AC59" i="21"/>
  <c r="AB59" i="21"/>
  <c r="AB61" i="21" s="1"/>
  <c r="AB65" i="21" s="1"/>
  <c r="AB66" i="21" s="1"/>
  <c r="AA59" i="21"/>
  <c r="AA61" i="21" s="1"/>
  <c r="AA65" i="21" s="1"/>
  <c r="AA66" i="21" s="1"/>
  <c r="Z59" i="21"/>
  <c r="W59" i="21"/>
  <c r="W61" i="21" s="1"/>
  <c r="W65" i="21" s="1"/>
  <c r="W66" i="21" s="1"/>
  <c r="V59" i="21"/>
  <c r="U59" i="21"/>
  <c r="T59" i="21"/>
  <c r="T61" i="21" s="1"/>
  <c r="E59" i="21"/>
  <c r="B59" i="21"/>
  <c r="BX58" i="21"/>
  <c r="BW58" i="21"/>
  <c r="BK58" i="21"/>
  <c r="AP58" i="21"/>
  <c r="AQ58" i="21" s="1"/>
  <c r="AO58" i="21"/>
  <c r="AN58" i="21"/>
  <c r="AN59" i="21" s="1"/>
  <c r="AN61" i="21" s="1"/>
  <c r="AN65" i="21" s="1"/>
  <c r="AN66" i="21" s="1"/>
  <c r="AM58" i="21"/>
  <c r="AM59" i="21" s="1"/>
  <c r="AM61" i="21" s="1"/>
  <c r="AM65" i="21" s="1"/>
  <c r="K58" i="21"/>
  <c r="E58" i="21"/>
  <c r="C58" i="21"/>
  <c r="B58" i="21"/>
  <c r="S55" i="21"/>
  <c r="R55" i="21"/>
  <c r="Q55" i="21"/>
  <c r="P55" i="21"/>
  <c r="O55" i="21"/>
  <c r="N55" i="21"/>
  <c r="B55" i="21"/>
  <c r="B53" i="21"/>
  <c r="R49" i="21"/>
  <c r="S49" i="21" s="1"/>
  <c r="S48" i="21"/>
  <c r="S8" i="21" s="1"/>
  <c r="R48" i="21"/>
  <c r="Q48" i="21"/>
  <c r="P48" i="21"/>
  <c r="P54" i="21" s="1"/>
  <c r="O48" i="21"/>
  <c r="O54" i="21" s="1"/>
  <c r="N48" i="21"/>
  <c r="N52" i="21" s="1"/>
  <c r="B45" i="21"/>
  <c r="H44" i="21"/>
  <c r="G44" i="21"/>
  <c r="B44" i="21"/>
  <c r="C34" i="21"/>
  <c r="S30" i="21"/>
  <c r="R30" i="21"/>
  <c r="Q30" i="21"/>
  <c r="P30" i="21"/>
  <c r="O30" i="21"/>
  <c r="N30" i="21"/>
  <c r="V27" i="2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A25" i="21"/>
  <c r="Z25" i="21"/>
  <c r="BK24" i="21"/>
  <c r="BJ24" i="21"/>
  <c r="AM24" i="21"/>
  <c r="AF24" i="21"/>
  <c r="AG24" i="21" s="1"/>
  <c r="AE24" i="21"/>
  <c r="AQ24" i="21" s="1"/>
  <c r="CM24" i="21" s="1"/>
  <c r="AD24" i="21"/>
  <c r="AP24" i="21" s="1"/>
  <c r="BB24" i="21" s="1"/>
  <c r="BN24" i="21" s="1"/>
  <c r="AC24" i="21"/>
  <c r="AO24" i="21" s="1"/>
  <c r="CK24" i="21" s="1"/>
  <c r="AB24" i="21"/>
  <c r="AN24" i="21" s="1"/>
  <c r="BL24" i="21" s="1"/>
  <c r="X24" i="21"/>
  <c r="U24" i="21"/>
  <c r="V24" i="21" s="1"/>
  <c r="W24" i="21" s="1"/>
  <c r="Z23" i="21"/>
  <c r="Z27" i="21" s="1"/>
  <c r="Y23" i="21"/>
  <c r="Y27" i="21" s="1"/>
  <c r="X23" i="21"/>
  <c r="X27" i="21" s="1"/>
  <c r="W23" i="21"/>
  <c r="W27" i="21" s="1"/>
  <c r="W28" i="21" s="1"/>
  <c r="V23" i="21"/>
  <c r="U23" i="21"/>
  <c r="U27" i="21" s="1"/>
  <c r="T23" i="21"/>
  <c r="T27" i="21" s="1"/>
  <c r="S23" i="21"/>
  <c r="S29" i="21" s="1"/>
  <c r="R23" i="21"/>
  <c r="R29" i="21" s="1"/>
  <c r="Q23" i="21"/>
  <c r="Q29" i="21" s="1"/>
  <c r="P23" i="21"/>
  <c r="P29" i="21" s="1"/>
  <c r="O23" i="21"/>
  <c r="O29" i="21" s="1"/>
  <c r="N23" i="21"/>
  <c r="BI22" i="21"/>
  <c r="BF22" i="21"/>
  <c r="BE22" i="21"/>
  <c r="BC22" i="21"/>
  <c r="AZ22" i="21"/>
  <c r="BB22" i="21"/>
  <c r="BK23" i="21"/>
  <c r="BK27" i="21" s="1"/>
  <c r="AN23" i="21"/>
  <c r="AN27" i="21" s="1"/>
  <c r="AM23" i="21"/>
  <c r="AL23" i="21"/>
  <c r="AL27" i="21" s="1"/>
  <c r="AE21" i="21"/>
  <c r="AE23" i="21" s="1"/>
  <c r="AE8" i="21" s="1"/>
  <c r="AC21" i="21"/>
  <c r="AC23" i="21" s="1"/>
  <c r="AC27" i="21" s="1"/>
  <c r="Z21" i="21"/>
  <c r="B21" i="21"/>
  <c r="AD20" i="21"/>
  <c r="AD21" i="21" s="1"/>
  <c r="AD23" i="21" s="1"/>
  <c r="AA20" i="21"/>
  <c r="AA21" i="21" s="1"/>
  <c r="B20" i="21"/>
  <c r="S13" i="21"/>
  <c r="R13" i="21"/>
  <c r="Q13" i="21"/>
  <c r="P13" i="21"/>
  <c r="O13" i="21"/>
  <c r="N13" i="21"/>
  <c r="W12" i="21"/>
  <c r="E11" i="21"/>
  <c r="Y8" i="21"/>
  <c r="Y7" i="21" s="1"/>
  <c r="X8" i="21"/>
  <c r="W8" i="21"/>
  <c r="V8" i="21"/>
  <c r="U8" i="21"/>
  <c r="U7" i="21" s="1"/>
  <c r="T8" i="21"/>
  <c r="R8" i="21"/>
  <c r="R7" i="21" s="1"/>
  <c r="Q8" i="21"/>
  <c r="Q14" i="21" s="1"/>
  <c r="P8" i="21"/>
  <c r="N8" i="21"/>
  <c r="AM5" i="21"/>
  <c r="AL5" i="21"/>
  <c r="AE5" i="21"/>
  <c r="AD5" i="21"/>
  <c r="AA5" i="21"/>
  <c r="Z5" i="21"/>
  <c r="Y5" i="21"/>
  <c r="X5" i="21"/>
  <c r="X7" i="21" s="1"/>
  <c r="W5" i="21"/>
  <c r="W7" i="21" s="1"/>
  <c r="V5" i="21"/>
  <c r="V7" i="21" s="1"/>
  <c r="U5" i="21"/>
  <c r="T5" i="21"/>
  <c r="T7" i="21" s="1"/>
  <c r="S5" i="21"/>
  <c r="R5" i="21"/>
  <c r="Q5" i="21"/>
  <c r="P5" i="21"/>
  <c r="P15" i="21" s="1"/>
  <c r="O5" i="21"/>
  <c r="B5" i="21" s="1"/>
  <c r="N5" i="21"/>
  <c r="N7" i="21" s="1"/>
  <c r="CH4" i="21"/>
  <c r="BW4" i="21"/>
  <c r="BV4" i="21"/>
  <c r="BK4" i="21"/>
  <c r="BJ4" i="21"/>
  <c r="AY4" i="21"/>
  <c r="AX4" i="21"/>
  <c r="AN4" i="21"/>
  <c r="AM4" i="21"/>
  <c r="AL4" i="21"/>
  <c r="AE4" i="21"/>
  <c r="AD4" i="21"/>
  <c r="AC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B1" i="21"/>
  <c r="A1" i="21"/>
  <c r="AV80" i="10" l="1"/>
  <c r="AV81" i="10"/>
  <c r="H73" i="10"/>
  <c r="H72" i="10"/>
  <c r="AW78" i="10"/>
  <c r="E81" i="10"/>
  <c r="CI4" i="21"/>
  <c r="BM20" i="21"/>
  <c r="BM21" i="21" s="1"/>
  <c r="BL21" i="21"/>
  <c r="BL23" i="21" s="1"/>
  <c r="BL27" i="21" s="1"/>
  <c r="BL28" i="21" s="1"/>
  <c r="BV27" i="21"/>
  <c r="BV28" i="21" s="1"/>
  <c r="CH27" i="21"/>
  <c r="AZ4" i="21"/>
  <c r="AZ23" i="21"/>
  <c r="AZ8" i="21" s="1"/>
  <c r="AY25" i="21"/>
  <c r="AZ25" i="21" s="1"/>
  <c r="BA25" i="21" s="1"/>
  <c r="BB25" i="21" s="1"/>
  <c r="BC25" i="21" s="1"/>
  <c r="BD25" i="21" s="1"/>
  <c r="BE25" i="21" s="1"/>
  <c r="BF25" i="21" s="1"/>
  <c r="BG25" i="21" s="1"/>
  <c r="BH25" i="21" s="1"/>
  <c r="BI25" i="21" s="1"/>
  <c r="BJ25" i="21" s="1"/>
  <c r="BK25" i="21" s="1"/>
  <c r="BL25" i="21" s="1"/>
  <c r="BM25" i="21" s="1"/>
  <c r="BN25" i="21" s="1"/>
  <c r="BO25" i="21" s="1"/>
  <c r="BP25" i="21" s="1"/>
  <c r="BQ25" i="21" s="1"/>
  <c r="BR25" i="21" s="1"/>
  <c r="BS25" i="21" s="1"/>
  <c r="BT25" i="21" s="1"/>
  <c r="BU25" i="21" s="1"/>
  <c r="D9" i="22"/>
  <c r="D17" i="22"/>
  <c r="S7" i="21"/>
  <c r="S52" i="21"/>
  <c r="S54" i="21"/>
  <c r="B4" i="21"/>
  <c r="O8" i="21"/>
  <c r="B8" i="21" s="1"/>
  <c r="O52" i="21"/>
  <c r="CJ20" i="21"/>
  <c r="BX4" i="21"/>
  <c r="BX21" i="21"/>
  <c r="BX23" i="21" s="1"/>
  <c r="BX27" i="21" s="1"/>
  <c r="BW25" i="21"/>
  <c r="BX25" i="21" s="1"/>
  <c r="BY25" i="21" s="1"/>
  <c r="BZ25" i="21" s="1"/>
  <c r="CA25" i="21" s="1"/>
  <c r="CB25" i="21" s="1"/>
  <c r="CC25" i="21" s="1"/>
  <c r="CD25" i="21" s="1"/>
  <c r="CE25" i="21" s="1"/>
  <c r="CF25" i="21" s="1"/>
  <c r="CG25" i="21" s="1"/>
  <c r="BZ21" i="21"/>
  <c r="BN20" i="21"/>
  <c r="BN21" i="21" s="1"/>
  <c r="BJ23" i="21"/>
  <c r="BJ27" i="21" s="1"/>
  <c r="BB20" i="21"/>
  <c r="BB21" i="21" s="1"/>
  <c r="BA4" i="21"/>
  <c r="BK28" i="21"/>
  <c r="BK29" i="21" s="1"/>
  <c r="AX23" i="21"/>
  <c r="AP20" i="21"/>
  <c r="AO4" i="21"/>
  <c r="AF21" i="21"/>
  <c r="AF23" i="21" s="1"/>
  <c r="AG20" i="21"/>
  <c r="AF4" i="21"/>
  <c r="AE7" i="21"/>
  <c r="AC8" i="21"/>
  <c r="Z28" i="21"/>
  <c r="AD27" i="21"/>
  <c r="AD8" i="21"/>
  <c r="AD7" i="21" s="1"/>
  <c r="W30" i="21"/>
  <c r="W13" i="21"/>
  <c r="W29" i="21"/>
  <c r="O15" i="21"/>
  <c r="X28" i="21"/>
  <c r="X12" i="21"/>
  <c r="X9" i="21" s="1"/>
  <c r="AL28" i="21"/>
  <c r="BA68" i="21"/>
  <c r="BA67" i="21"/>
  <c r="O7" i="21"/>
  <c r="P14" i="21"/>
  <c r="AC28" i="21"/>
  <c r="AC12" i="21"/>
  <c r="AC9" i="21" s="1"/>
  <c r="AM27" i="21"/>
  <c r="CI30" i="21"/>
  <c r="U28" i="21"/>
  <c r="Y28" i="21"/>
  <c r="Y12" i="21"/>
  <c r="Y9" i="21" s="1"/>
  <c r="AH24" i="21"/>
  <c r="AS24" i="21"/>
  <c r="BE24" i="21" s="1"/>
  <c r="BQ24" i="21" s="1"/>
  <c r="CO24" i="21" s="1"/>
  <c r="E34" i="21"/>
  <c r="AN68" i="21"/>
  <c r="AN67" i="21"/>
  <c r="AC66" i="21"/>
  <c r="S15" i="21"/>
  <c r="BA23" i="21"/>
  <c r="BM23" i="21"/>
  <c r="T28" i="21"/>
  <c r="V28" i="21"/>
  <c r="V12" i="21"/>
  <c r="V9" i="21" s="1"/>
  <c r="P7" i="21"/>
  <c r="W9" i="21"/>
  <c r="Q15" i="21"/>
  <c r="AE27" i="21"/>
  <c r="AN28" i="21"/>
  <c r="B23" i="21"/>
  <c r="N29" i="21"/>
  <c r="B22" i="21"/>
  <c r="N27" i="21"/>
  <c r="AO68" i="21"/>
  <c r="AO67" i="21"/>
  <c r="BV60" i="21"/>
  <c r="BV61" i="21" s="1"/>
  <c r="BJ61" i="21"/>
  <c r="BC68" i="21"/>
  <c r="BC67" i="21"/>
  <c r="U68" i="21"/>
  <c r="U67" i="21"/>
  <c r="AA81" i="21"/>
  <c r="AA80" i="21"/>
  <c r="AA23" i="21"/>
  <c r="BH22" i="21"/>
  <c r="B7" i="21"/>
  <c r="Q7" i="21"/>
  <c r="N15" i="21"/>
  <c r="N14" i="21"/>
  <c r="R15" i="21"/>
  <c r="R14" i="21"/>
  <c r="BY23" i="21"/>
  <c r="AO23" i="21"/>
  <c r="AZ27" i="21"/>
  <c r="R27" i="21"/>
  <c r="AX27" i="21"/>
  <c r="C35" i="21"/>
  <c r="AY23" i="21"/>
  <c r="AR24" i="21"/>
  <c r="CN24" i="21" s="1"/>
  <c r="O27" i="21"/>
  <c r="O12" i="21" s="1"/>
  <c r="S27" i="21"/>
  <c r="S12" i="21" s="1"/>
  <c r="E35" i="21"/>
  <c r="AB68" i="21"/>
  <c r="AB67" i="21"/>
  <c r="AP68" i="21"/>
  <c r="AP67" i="21"/>
  <c r="C72" i="21"/>
  <c r="K72" i="21" s="1"/>
  <c r="AB74" i="21"/>
  <c r="AB78" i="21" s="1"/>
  <c r="AX74" i="21"/>
  <c r="E72" i="21"/>
  <c r="O14" i="21"/>
  <c r="S14" i="21"/>
  <c r="AB20" i="21"/>
  <c r="P27" i="21"/>
  <c r="W68" i="21"/>
  <c r="W67" i="21"/>
  <c r="AX65" i="21"/>
  <c r="BB68" i="21"/>
  <c r="BB67" i="21"/>
  <c r="BF66" i="21"/>
  <c r="X68" i="21"/>
  <c r="X67" i="21"/>
  <c r="Q27" i="21"/>
  <c r="B47" i="21"/>
  <c r="B48" i="21"/>
  <c r="B54" i="21" s="1"/>
  <c r="N54" i="21"/>
  <c r="R54" i="21"/>
  <c r="R52" i="21"/>
  <c r="BX59" i="21"/>
  <c r="BY58" i="21"/>
  <c r="Y68" i="21"/>
  <c r="Y67" i="21"/>
  <c r="AM68" i="21"/>
  <c r="AM67" i="21"/>
  <c r="E44" i="21"/>
  <c r="BK60" i="21"/>
  <c r="AY61" i="21"/>
  <c r="AY65" i="21" s="1"/>
  <c r="AY66" i="21" s="1"/>
  <c r="BG61" i="21"/>
  <c r="BS60" i="21"/>
  <c r="AR58" i="21"/>
  <c r="AQ59" i="21"/>
  <c r="BK59" i="21"/>
  <c r="BL58" i="21"/>
  <c r="T65" i="21"/>
  <c r="B61" i="21"/>
  <c r="B60" i="21"/>
  <c r="C59" i="21"/>
  <c r="K59" i="21" s="1"/>
  <c r="Z61" i="21"/>
  <c r="AL61" i="21"/>
  <c r="AZ66" i="21"/>
  <c r="BD66" i="21"/>
  <c r="BH66" i="21"/>
  <c r="BI65" i="21"/>
  <c r="BI66" i="21" s="1"/>
  <c r="BK72" i="21"/>
  <c r="BK74" i="21" s="1"/>
  <c r="BL71" i="21"/>
  <c r="X80" i="21"/>
  <c r="X81" i="21"/>
  <c r="AI126" i="21"/>
  <c r="AI127" i="21" s="1"/>
  <c r="C121" i="21"/>
  <c r="K121" i="21" s="1"/>
  <c r="Q54" i="21"/>
  <c r="Q52" i="21"/>
  <c r="BW59" i="21"/>
  <c r="AA68" i="21"/>
  <c r="AA67" i="21"/>
  <c r="V68" i="21"/>
  <c r="V67" i="21"/>
  <c r="AS62" i="21"/>
  <c r="BE62" i="21" s="1"/>
  <c r="BQ62" i="21" s="1"/>
  <c r="AB76" i="21"/>
  <c r="AC63" i="21"/>
  <c r="CM79" i="21"/>
  <c r="W81" i="21"/>
  <c r="W80" i="21"/>
  <c r="CI79" i="21"/>
  <c r="BZ60" i="21"/>
  <c r="CJ79" i="21"/>
  <c r="CN79" i="21"/>
  <c r="CR79" i="21"/>
  <c r="Y80" i="21"/>
  <c r="Y81" i="21"/>
  <c r="C115" i="21"/>
  <c r="AJ113" i="21"/>
  <c r="AF113" i="21"/>
  <c r="AB113" i="21"/>
  <c r="AI113" i="21"/>
  <c r="AE113" i="21"/>
  <c r="AA113" i="21"/>
  <c r="AH113" i="21"/>
  <c r="AD113" i="21"/>
  <c r="Z113" i="21"/>
  <c r="AC113" i="21"/>
  <c r="AK113" i="21"/>
  <c r="E122" i="21"/>
  <c r="CI122" i="21"/>
  <c r="P52" i="21"/>
  <c r="BO60" i="21"/>
  <c r="BT60" i="21"/>
  <c r="AI62" i="21"/>
  <c r="AU62" i="21" s="1"/>
  <c r="BG62" i="21" s="1"/>
  <c r="BS62" i="21" s="1"/>
  <c r="Z78" i="21"/>
  <c r="C74" i="21"/>
  <c r="K74" i="21" s="1"/>
  <c r="CK79" i="21"/>
  <c r="CO79" i="21"/>
  <c r="CS79" i="21"/>
  <c r="C73" i="21"/>
  <c r="BB74" i="21"/>
  <c r="E73" i="21"/>
  <c r="V81" i="21"/>
  <c r="B79" i="21"/>
  <c r="B81" i="21"/>
  <c r="V80" i="21"/>
  <c r="AM128" i="21"/>
  <c r="AM129" i="21"/>
  <c r="BJ74" i="21"/>
  <c r="BV74" i="21"/>
  <c r="G74" i="21" s="1"/>
  <c r="G72" i="21"/>
  <c r="CH74" i="21"/>
  <c r="CH8" i="21" s="1"/>
  <c r="H72" i="21"/>
  <c r="CL79" i="21"/>
  <c r="CP79" i="21"/>
  <c r="B73" i="21"/>
  <c r="B74" i="21"/>
  <c r="D74" i="21"/>
  <c r="D73" i="21"/>
  <c r="L73" i="21" s="1"/>
  <c r="AM75" i="21"/>
  <c r="AX75" i="21"/>
  <c r="AG113" i="21"/>
  <c r="E71" i="21"/>
  <c r="AW115" i="21"/>
  <c r="AS115" i="21"/>
  <c r="AO115" i="21"/>
  <c r="AV115" i="21"/>
  <c r="AR115" i="21"/>
  <c r="AN115" i="21"/>
  <c r="AQ115" i="21"/>
  <c r="AP115" i="21"/>
  <c r="AU115" i="21"/>
  <c r="AM115" i="21"/>
  <c r="U78" i="21"/>
  <c r="B78" i="21" s="1"/>
  <c r="B75" i="21" s="1"/>
  <c r="AL115" i="21"/>
  <c r="AJ129" i="21"/>
  <c r="AJ128" i="21"/>
  <c r="AN126" i="21"/>
  <c r="AN127" i="21" s="1"/>
  <c r="BB122" i="21"/>
  <c r="E121" i="21"/>
  <c r="E114" i="21"/>
  <c r="E113" i="21"/>
  <c r="F112" i="21"/>
  <c r="AT115" i="21"/>
  <c r="BT120" i="21"/>
  <c r="BT122" i="21" s="1"/>
  <c r="BU119" i="21"/>
  <c r="BU120" i="21" s="1"/>
  <c r="BU122" i="21" s="1"/>
  <c r="F122" i="21" s="1"/>
  <c r="AL113" i="21"/>
  <c r="AP113" i="21"/>
  <c r="AT113" i="21"/>
  <c r="AB114" i="21"/>
  <c r="AF114" i="21"/>
  <c r="AF5" i="21" s="1"/>
  <c r="AJ114" i="21"/>
  <c r="AN114" i="21"/>
  <c r="AN5" i="21" s="1"/>
  <c r="AR114" i="21"/>
  <c r="AV114" i="21"/>
  <c r="AG126" i="21"/>
  <c r="C122" i="21"/>
  <c r="K122" i="21" s="1"/>
  <c r="AK128" i="21"/>
  <c r="AH129" i="21"/>
  <c r="AM113" i="21"/>
  <c r="AQ113" i="21"/>
  <c r="AU113" i="21"/>
  <c r="AC114" i="21"/>
  <c r="AC5" i="21" s="1"/>
  <c r="AC7" i="21" s="1"/>
  <c r="AG114" i="21"/>
  <c r="AO114" i="21"/>
  <c r="AS114" i="21"/>
  <c r="CJ120" i="21"/>
  <c r="CJ122" i="21" s="1"/>
  <c r="CJ126" i="21" s="1"/>
  <c r="CJ127" i="21" s="1"/>
  <c r="AL126" i="21"/>
  <c r="D122" i="21"/>
  <c r="L122" i="21" s="1"/>
  <c r="D121" i="21"/>
  <c r="L121" i="21" s="1"/>
  <c r="CK119" i="21"/>
  <c r="BO120" i="21"/>
  <c r="BO122" i="21" s="1"/>
  <c r="G122" i="21"/>
  <c r="CH126" i="21"/>
  <c r="AY123" i="21"/>
  <c r="AN123" i="21"/>
  <c r="C120" i="21"/>
  <c r="K120" i="21" s="1"/>
  <c r="G120" i="21"/>
  <c r="AX123" i="21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U15" i="19"/>
  <c r="BV15" i="19"/>
  <c r="BW15" i="19"/>
  <c r="BX15" i="19"/>
  <c r="BY15" i="19"/>
  <c r="BZ15" i="19"/>
  <c r="CA15" i="19"/>
  <c r="CB15" i="19"/>
  <c r="CC15" i="19"/>
  <c r="CD15" i="19"/>
  <c r="CE15" i="19"/>
  <c r="CF15" i="19"/>
  <c r="CG15" i="19"/>
  <c r="CH15" i="19"/>
  <c r="CI15" i="19"/>
  <c r="CJ15" i="19"/>
  <c r="CK15" i="19"/>
  <c r="CL15" i="19"/>
  <c r="CM15" i="19"/>
  <c r="CN15" i="19"/>
  <c r="CO15" i="19"/>
  <c r="CP15" i="19"/>
  <c r="CQ15" i="19"/>
  <c r="CR15" i="19"/>
  <c r="CS15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BW14" i="19"/>
  <c r="BX14" i="19"/>
  <c r="BY14" i="19"/>
  <c r="BZ14" i="19"/>
  <c r="CA14" i="19"/>
  <c r="CB14" i="19"/>
  <c r="CC14" i="19"/>
  <c r="CD14" i="19"/>
  <c r="CE14" i="19"/>
  <c r="CF14" i="19"/>
  <c r="CG14" i="19"/>
  <c r="CH14" i="19"/>
  <c r="CI14" i="19"/>
  <c r="CJ14" i="19"/>
  <c r="CK14" i="19"/>
  <c r="CL14" i="19"/>
  <c r="CM14" i="19"/>
  <c r="CN14" i="19"/>
  <c r="CO14" i="19"/>
  <c r="CP14" i="19"/>
  <c r="CQ14" i="19"/>
  <c r="CR14" i="19"/>
  <c r="CS14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CS12" i="19"/>
  <c r="Y12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L8" i="19"/>
  <c r="BM8" i="19"/>
  <c r="BN8" i="19"/>
  <c r="BO8" i="19"/>
  <c r="BP8" i="19"/>
  <c r="BQ8" i="19"/>
  <c r="BR8" i="19"/>
  <c r="BS8" i="19"/>
  <c r="BT8" i="19"/>
  <c r="BU8" i="19"/>
  <c r="BV8" i="19"/>
  <c r="BW8" i="19"/>
  <c r="BX8" i="19"/>
  <c r="BY8" i="19"/>
  <c r="BZ8" i="19"/>
  <c r="CA8" i="19"/>
  <c r="CB8" i="19"/>
  <c r="CC8" i="19"/>
  <c r="CD8" i="19"/>
  <c r="CE8" i="19"/>
  <c r="CF8" i="19"/>
  <c r="CG8" i="19"/>
  <c r="CH8" i="19"/>
  <c r="CI8" i="19"/>
  <c r="CJ8" i="19"/>
  <c r="CK8" i="19"/>
  <c r="CL8" i="19"/>
  <c r="CM8" i="19"/>
  <c r="CN8" i="19"/>
  <c r="CO8" i="19"/>
  <c r="CP8" i="19"/>
  <c r="CQ8" i="19"/>
  <c r="CR8" i="19"/>
  <c r="CS8" i="19"/>
  <c r="Y8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BW5" i="19"/>
  <c r="BX5" i="19"/>
  <c r="BY5" i="19"/>
  <c r="BZ5" i="19"/>
  <c r="CA5" i="19"/>
  <c r="CB5" i="19"/>
  <c r="CC5" i="19"/>
  <c r="CD5" i="19"/>
  <c r="CE5" i="19"/>
  <c r="CF5" i="19"/>
  <c r="CG5" i="19"/>
  <c r="CH5" i="19"/>
  <c r="CI5" i="19"/>
  <c r="CJ5" i="19"/>
  <c r="CK5" i="19"/>
  <c r="CL5" i="19"/>
  <c r="CM5" i="19"/>
  <c r="CN5" i="19"/>
  <c r="CO5" i="19"/>
  <c r="CP5" i="19"/>
  <c r="CQ5" i="19"/>
  <c r="CR5" i="19"/>
  <c r="CS5" i="19"/>
  <c r="Y5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BF4" i="19"/>
  <c r="BG4" i="19"/>
  <c r="BH4" i="19"/>
  <c r="BI4" i="19"/>
  <c r="BJ4" i="19"/>
  <c r="BK4" i="19"/>
  <c r="BL4" i="19"/>
  <c r="BM4" i="19"/>
  <c r="BN4" i="19"/>
  <c r="BO4" i="19"/>
  <c r="BP4" i="19"/>
  <c r="BQ4" i="19"/>
  <c r="BR4" i="19"/>
  <c r="BS4" i="19"/>
  <c r="BT4" i="19"/>
  <c r="BU4" i="19"/>
  <c r="BV4" i="19"/>
  <c r="BW4" i="19"/>
  <c r="BX4" i="19"/>
  <c r="BY4" i="19"/>
  <c r="BZ4" i="19"/>
  <c r="CA4" i="19"/>
  <c r="CB4" i="19"/>
  <c r="CC4" i="19"/>
  <c r="CD4" i="19"/>
  <c r="CE4" i="19"/>
  <c r="CF4" i="19"/>
  <c r="CG4" i="19"/>
  <c r="CH4" i="19"/>
  <c r="CI4" i="19"/>
  <c r="CJ4" i="19"/>
  <c r="CK4" i="19"/>
  <c r="CL4" i="19"/>
  <c r="CM4" i="19"/>
  <c r="CN4" i="19"/>
  <c r="CO4" i="19"/>
  <c r="CP4" i="19"/>
  <c r="CQ4" i="19"/>
  <c r="CR4" i="19"/>
  <c r="CS4" i="19"/>
  <c r="Y4" i="19"/>
  <c r="N18" i="20"/>
  <c r="N17" i="20"/>
  <c r="L18" i="20"/>
  <c r="L17" i="20"/>
  <c r="J18" i="20"/>
  <c r="J17" i="20"/>
  <c r="H18" i="20"/>
  <c r="H17" i="20"/>
  <c r="F18" i="20"/>
  <c r="F17" i="20"/>
  <c r="D18" i="20"/>
  <c r="D17" i="20"/>
  <c r="M17" i="20"/>
  <c r="M18" i="20" s="1"/>
  <c r="K17" i="20"/>
  <c r="K18" i="20" s="1"/>
  <c r="I17" i="20"/>
  <c r="I18" i="20" s="1"/>
  <c r="G17" i="20"/>
  <c r="G18" i="20" s="1"/>
  <c r="E18" i="20"/>
  <c r="E17" i="20"/>
  <c r="C18" i="20"/>
  <c r="C17" i="20"/>
  <c r="M4" i="20"/>
  <c r="K4" i="20"/>
  <c r="I4" i="20"/>
  <c r="G4" i="20"/>
  <c r="E4" i="20"/>
  <c r="N7" i="20"/>
  <c r="N8" i="20"/>
  <c r="N9" i="20"/>
  <c r="N10" i="20"/>
  <c r="N11" i="20"/>
  <c r="N12" i="20"/>
  <c r="N13" i="20"/>
  <c r="N14" i="20"/>
  <c r="N15" i="20"/>
  <c r="N6" i="20"/>
  <c r="L7" i="20"/>
  <c r="L8" i="20"/>
  <c r="L9" i="20"/>
  <c r="L10" i="20"/>
  <c r="L11" i="20"/>
  <c r="L12" i="20"/>
  <c r="L13" i="20"/>
  <c r="L14" i="20"/>
  <c r="L15" i="20"/>
  <c r="L6" i="20"/>
  <c r="J7" i="20"/>
  <c r="J8" i="20"/>
  <c r="J9" i="20"/>
  <c r="J10" i="20"/>
  <c r="J11" i="20"/>
  <c r="J12" i="20"/>
  <c r="J13" i="20"/>
  <c r="J14" i="20"/>
  <c r="J15" i="20"/>
  <c r="J6" i="20"/>
  <c r="H7" i="20"/>
  <c r="H8" i="20"/>
  <c r="H9" i="20"/>
  <c r="H10" i="20"/>
  <c r="H11" i="20"/>
  <c r="H12" i="20"/>
  <c r="H13" i="20"/>
  <c r="H14" i="20"/>
  <c r="H15" i="20"/>
  <c r="H6" i="20"/>
  <c r="F7" i="20"/>
  <c r="F8" i="20"/>
  <c r="F9" i="20"/>
  <c r="F10" i="20"/>
  <c r="F11" i="20"/>
  <c r="F12" i="20"/>
  <c r="F13" i="20"/>
  <c r="F14" i="20"/>
  <c r="F15" i="20"/>
  <c r="F6" i="20"/>
  <c r="D7" i="20"/>
  <c r="D8" i="20"/>
  <c r="D9" i="20"/>
  <c r="D10" i="20"/>
  <c r="D11" i="20"/>
  <c r="D12" i="20"/>
  <c r="D13" i="20"/>
  <c r="D14" i="20"/>
  <c r="D15" i="20"/>
  <c r="D6" i="20"/>
  <c r="E15" i="20"/>
  <c r="G15" i="20"/>
  <c r="I15" i="20"/>
  <c r="K15" i="20"/>
  <c r="M15" i="20"/>
  <c r="C15" i="20"/>
  <c r="K14" i="20"/>
  <c r="M14" i="20"/>
  <c r="E13" i="20"/>
  <c r="G13" i="20"/>
  <c r="I13" i="20"/>
  <c r="K13" i="20"/>
  <c r="M13" i="20"/>
  <c r="C13" i="20"/>
  <c r="E12" i="20"/>
  <c r="G12" i="20"/>
  <c r="I12" i="20"/>
  <c r="K12" i="20"/>
  <c r="M12" i="20"/>
  <c r="C12" i="20"/>
  <c r="E11" i="20"/>
  <c r="G11" i="20"/>
  <c r="I11" i="20"/>
  <c r="K11" i="20"/>
  <c r="M11" i="20"/>
  <c r="C11" i="20"/>
  <c r="E10" i="20"/>
  <c r="G10" i="20"/>
  <c r="I10" i="20"/>
  <c r="K10" i="20"/>
  <c r="M10" i="20"/>
  <c r="C10" i="20"/>
  <c r="E9" i="20"/>
  <c r="G9" i="20"/>
  <c r="I9" i="20"/>
  <c r="K9" i="20"/>
  <c r="M9" i="20"/>
  <c r="C9" i="20"/>
  <c r="E8" i="20"/>
  <c r="G8" i="20"/>
  <c r="I8" i="20"/>
  <c r="K8" i="20"/>
  <c r="M8" i="20"/>
  <c r="C8" i="20"/>
  <c r="E7" i="20"/>
  <c r="G7" i="20"/>
  <c r="I7" i="20"/>
  <c r="K7" i="20"/>
  <c r="M7" i="20"/>
  <c r="C7" i="20"/>
  <c r="E6" i="20"/>
  <c r="G6" i="20"/>
  <c r="I6" i="20"/>
  <c r="K6" i="20"/>
  <c r="M6" i="20"/>
  <c r="C6" i="20"/>
  <c r="B14" i="20"/>
  <c r="B13" i="20"/>
  <c r="B12" i="20"/>
  <c r="B11" i="20"/>
  <c r="B15" i="20"/>
  <c r="B10" i="20"/>
  <c r="B9" i="20"/>
  <c r="B8" i="20"/>
  <c r="B7" i="20"/>
  <c r="B6" i="20"/>
  <c r="E3" i="20"/>
  <c r="G3" i="20"/>
  <c r="I3" i="20"/>
  <c r="K3" i="20"/>
  <c r="M3" i="20"/>
  <c r="C3" i="20"/>
  <c r="E2" i="20"/>
  <c r="G2" i="20"/>
  <c r="I2" i="20"/>
  <c r="K2" i="20"/>
  <c r="M2" i="20"/>
  <c r="C2" i="20"/>
  <c r="H111" i="19"/>
  <c r="CJ165" i="19"/>
  <c r="CK165" i="19" s="1"/>
  <c r="CL165" i="19" s="1"/>
  <c r="CM165" i="19" s="1"/>
  <c r="CN165" i="19" s="1"/>
  <c r="CO165" i="19" s="1"/>
  <c r="CP165" i="19" s="1"/>
  <c r="CQ165" i="19" s="1"/>
  <c r="CR165" i="19" s="1"/>
  <c r="CS165" i="19" s="1"/>
  <c r="CH165" i="19"/>
  <c r="CI165" i="19"/>
  <c r="CI87" i="19"/>
  <c r="CJ87" i="19"/>
  <c r="CK87" i="19"/>
  <c r="CL87" i="19"/>
  <c r="CO87" i="19" s="1"/>
  <c r="CR87" i="19" s="1"/>
  <c r="CM87" i="19"/>
  <c r="CN87" i="19"/>
  <c r="CQ87" i="19" s="1"/>
  <c r="CP87" i="19"/>
  <c r="CS87" i="19" s="1"/>
  <c r="CH87" i="19"/>
  <c r="CS122" i="19"/>
  <c r="CR122" i="19"/>
  <c r="CQ122" i="19"/>
  <c r="CP122" i="19"/>
  <c r="CO122" i="19"/>
  <c r="CN122" i="19"/>
  <c r="CM122" i="19"/>
  <c r="CL122" i="19"/>
  <c r="CK122" i="19"/>
  <c r="CJ122" i="19"/>
  <c r="CI122" i="19"/>
  <c r="CH122" i="19"/>
  <c r="CM160" i="19"/>
  <c r="CN160" i="19"/>
  <c r="CO160" i="19"/>
  <c r="CP160" i="19"/>
  <c r="CQ160" i="19" s="1"/>
  <c r="CR160" i="19" s="1"/>
  <c r="CS160" i="19" s="1"/>
  <c r="CS150" i="19"/>
  <c r="CR150" i="19"/>
  <c r="CQ150" i="19"/>
  <c r="CP150" i="19"/>
  <c r="CO150" i="19"/>
  <c r="CN150" i="19"/>
  <c r="CM150" i="19"/>
  <c r="CL150" i="19"/>
  <c r="CK150" i="19"/>
  <c r="CJ150" i="19"/>
  <c r="CI150" i="19"/>
  <c r="CH150" i="19"/>
  <c r="CS136" i="19"/>
  <c r="CR136" i="19"/>
  <c r="CQ136" i="19"/>
  <c r="CP136" i="19"/>
  <c r="CO136" i="19"/>
  <c r="CN136" i="19"/>
  <c r="CM136" i="19"/>
  <c r="CL136" i="19"/>
  <c r="CK136" i="19"/>
  <c r="CJ136" i="19"/>
  <c r="CI136" i="19"/>
  <c r="CH136" i="19"/>
  <c r="CO132" i="19"/>
  <c r="CP132" i="19" s="1"/>
  <c r="CR132" i="19" s="1"/>
  <c r="CS132" i="19" s="1"/>
  <c r="CM83" i="19"/>
  <c r="CN83" i="19"/>
  <c r="CO83" i="19"/>
  <c r="CP83" i="19"/>
  <c r="CQ83" i="19" s="1"/>
  <c r="CR83" i="19" s="1"/>
  <c r="CS83" i="19" s="1"/>
  <c r="CI160" i="19"/>
  <c r="CJ160" i="19"/>
  <c r="CK160" i="19"/>
  <c r="CK161" i="19" s="1"/>
  <c r="CK163" i="19" s="1"/>
  <c r="CK167" i="19" s="1"/>
  <c r="CI161" i="19"/>
  <c r="CI163" i="19" s="1"/>
  <c r="CI167" i="19" s="1"/>
  <c r="CJ161" i="19"/>
  <c r="CJ163" i="19"/>
  <c r="CJ167" i="19" s="1"/>
  <c r="CJ168" i="19" s="1"/>
  <c r="CH161" i="19"/>
  <c r="CH163" i="19" s="1"/>
  <c r="CH167" i="19" s="1"/>
  <c r="CH168" i="19" s="1"/>
  <c r="CJ88" i="19"/>
  <c r="CK88" i="19" s="1"/>
  <c r="CL88" i="19" s="1"/>
  <c r="CM88" i="19" s="1"/>
  <c r="CN88" i="19" s="1"/>
  <c r="CO88" i="19" s="1"/>
  <c r="CP88" i="19" s="1"/>
  <c r="CQ88" i="19" s="1"/>
  <c r="CR88" i="19" s="1"/>
  <c r="CS88" i="19" s="1"/>
  <c r="CI88" i="19"/>
  <c r="CH88" i="19"/>
  <c r="CI83" i="19"/>
  <c r="CJ83" i="19" s="1"/>
  <c r="CH84" i="19"/>
  <c r="CH86" i="19" s="1"/>
  <c r="CN32" i="19"/>
  <c r="CO32" i="19" s="1"/>
  <c r="CP32" i="19" s="1"/>
  <c r="CR32" i="19" s="1"/>
  <c r="CS32" i="19" s="1"/>
  <c r="CO19" i="19"/>
  <c r="CP19" i="19" s="1"/>
  <c r="CQ19" i="19" s="1"/>
  <c r="CR19" i="19" s="1"/>
  <c r="CS19" i="19" s="1"/>
  <c r="F81" i="10" l="1"/>
  <c r="AW79" i="10"/>
  <c r="D78" i="10"/>
  <c r="H75" i="10"/>
  <c r="CH28" i="21"/>
  <c r="CH30" i="21" s="1"/>
  <c r="BW28" i="21"/>
  <c r="BW30" i="21" s="1"/>
  <c r="C18" i="22"/>
  <c r="D18" i="22" s="1"/>
  <c r="B52" i="21"/>
  <c r="P12" i="21"/>
  <c r="CJ21" i="21"/>
  <c r="CJ23" i="21" s="1"/>
  <c r="CJ27" i="21" s="1"/>
  <c r="CK20" i="21"/>
  <c r="CK4" i="21" s="1"/>
  <c r="CJ4" i="21"/>
  <c r="BZ23" i="21"/>
  <c r="BZ27" i="21" s="1"/>
  <c r="BZ28" i="21" s="1"/>
  <c r="BZ30" i="21" s="1"/>
  <c r="CA21" i="21"/>
  <c r="BN23" i="21"/>
  <c r="BO21" i="21"/>
  <c r="BK30" i="21"/>
  <c r="BB23" i="21"/>
  <c r="BB27" i="21" s="1"/>
  <c r="BC20" i="21"/>
  <c r="BC21" i="21" s="1"/>
  <c r="BB4" i="21"/>
  <c r="AP23" i="21"/>
  <c r="AP4" i="21"/>
  <c r="AG4" i="21"/>
  <c r="AH20" i="21"/>
  <c r="AG21" i="21"/>
  <c r="AF27" i="21"/>
  <c r="AF8" i="21"/>
  <c r="AF7" i="21" s="1"/>
  <c r="B49" i="21"/>
  <c r="B50" i="21"/>
  <c r="BJ8" i="21"/>
  <c r="AN129" i="21"/>
  <c r="AN128" i="21"/>
  <c r="AR59" i="21"/>
  <c r="AS58" i="21"/>
  <c r="F44" i="21"/>
  <c r="P10" i="21"/>
  <c r="P9" i="21"/>
  <c r="E38" i="21"/>
  <c r="E36" i="21" s="1"/>
  <c r="AC68" i="21"/>
  <c r="AC67" i="21"/>
  <c r="U12" i="21"/>
  <c r="U9" i="21" s="1"/>
  <c r="W15" i="21"/>
  <c r="W14" i="21"/>
  <c r="W10" i="21"/>
  <c r="BV30" i="21"/>
  <c r="BV29" i="21"/>
  <c r="F120" i="21"/>
  <c r="CH127" i="21"/>
  <c r="F119" i="21"/>
  <c r="F113" i="21"/>
  <c r="G112" i="21"/>
  <c r="F115" i="21"/>
  <c r="F114" i="21"/>
  <c r="L72" i="21"/>
  <c r="Z79" i="21"/>
  <c r="C78" i="21"/>
  <c r="AC76" i="21"/>
  <c r="AC79" i="21" s="1"/>
  <c r="AD63" i="21"/>
  <c r="BD68" i="21"/>
  <c r="BD67" i="21"/>
  <c r="BL59" i="21"/>
  <c r="BM58" i="21"/>
  <c r="BL4" i="21"/>
  <c r="BG65" i="21"/>
  <c r="BG66" i="21" s="1"/>
  <c r="BZ58" i="21"/>
  <c r="BY59" i="21"/>
  <c r="BY4" i="21"/>
  <c r="Q12" i="21"/>
  <c r="AX66" i="21"/>
  <c r="C38" i="21"/>
  <c r="C36" i="21" s="1"/>
  <c r="R12" i="21"/>
  <c r="BV65" i="21"/>
  <c r="B27" i="21"/>
  <c r="B24" i="21" s="1"/>
  <c r="N12" i="21"/>
  <c r="BV8" i="21"/>
  <c r="CJ28" i="21"/>
  <c r="CJ12" i="21"/>
  <c r="BL30" i="21"/>
  <c r="BL29" i="21"/>
  <c r="AE12" i="21"/>
  <c r="AE9" i="21" s="1"/>
  <c r="AE28" i="21"/>
  <c r="BM27" i="21"/>
  <c r="U29" i="21"/>
  <c r="U13" i="21"/>
  <c r="U30" i="21"/>
  <c r="AM28" i="21"/>
  <c r="AL30" i="21"/>
  <c r="AL29" i="21"/>
  <c r="O10" i="21"/>
  <c r="O9" i="21"/>
  <c r="AA27" i="21"/>
  <c r="AA8" i="21"/>
  <c r="AA7" i="21" s="1"/>
  <c r="AX126" i="21"/>
  <c r="BJ123" i="21"/>
  <c r="AL127" i="21"/>
  <c r="AO5" i="21"/>
  <c r="AG127" i="21"/>
  <c r="C126" i="21"/>
  <c r="BH113" i="21"/>
  <c r="BD113" i="21"/>
  <c r="AZ113" i="21"/>
  <c r="BG113" i="21"/>
  <c r="BC113" i="21"/>
  <c r="AY113" i="21"/>
  <c r="BF113" i="21"/>
  <c r="BB113" i="21"/>
  <c r="AX113" i="21"/>
  <c r="BI113" i="21"/>
  <c r="BE113" i="21"/>
  <c r="E115" i="21"/>
  <c r="BA113" i="21"/>
  <c r="L74" i="21"/>
  <c r="AI65" i="21"/>
  <c r="AZ68" i="21"/>
  <c r="AZ67" i="21"/>
  <c r="AY68" i="21"/>
  <c r="AY67" i="21"/>
  <c r="BX61" i="21"/>
  <c r="BF68" i="21"/>
  <c r="BF67" i="21"/>
  <c r="E60" i="21"/>
  <c r="AB21" i="21"/>
  <c r="AB4" i="21"/>
  <c r="E74" i="21"/>
  <c r="BE65" i="21"/>
  <c r="BE66" i="21" s="1"/>
  <c r="AM8" i="21"/>
  <c r="AM7" i="21" s="1"/>
  <c r="AY27" i="21"/>
  <c r="AY8" i="21"/>
  <c r="AO27" i="21"/>
  <c r="BY27" i="21"/>
  <c r="V30" i="21"/>
  <c r="V29" i="21"/>
  <c r="V13" i="21"/>
  <c r="BA27" i="21"/>
  <c r="BA8" i="21"/>
  <c r="CH29" i="21"/>
  <c r="AD28" i="21"/>
  <c r="AD12" i="21"/>
  <c r="AD9" i="21" s="1"/>
  <c r="CK120" i="21"/>
  <c r="CK122" i="21" s="1"/>
  <c r="CL119" i="21"/>
  <c r="AN75" i="21"/>
  <c r="AY75" i="21"/>
  <c r="AM78" i="21"/>
  <c r="CH78" i="21"/>
  <c r="H74" i="21"/>
  <c r="CA60" i="21"/>
  <c r="AK115" i="21"/>
  <c r="AG115" i="21"/>
  <c r="AC115" i="21"/>
  <c r="AJ115" i="21"/>
  <c r="AF115" i="21"/>
  <c r="AB115" i="21"/>
  <c r="AI115" i="21"/>
  <c r="AA115" i="21"/>
  <c r="AH115" i="21"/>
  <c r="Z115" i="21"/>
  <c r="AE115" i="21"/>
  <c r="AD115" i="21"/>
  <c r="AI128" i="21"/>
  <c r="AI129" i="21"/>
  <c r="BL72" i="21"/>
  <c r="BM71" i="21"/>
  <c r="BH68" i="21"/>
  <c r="BH67" i="21"/>
  <c r="AX28" i="21"/>
  <c r="BJ65" i="21"/>
  <c r="CJ8" i="21"/>
  <c r="T30" i="21"/>
  <c r="B30" i="21"/>
  <c r="T29" i="21"/>
  <c r="T13" i="21"/>
  <c r="B28" i="21"/>
  <c r="AT24" i="21"/>
  <c r="AI24" i="21"/>
  <c r="AZ123" i="21"/>
  <c r="AO123" i="21"/>
  <c r="AY126" i="21"/>
  <c r="AY127" i="21" s="1"/>
  <c r="BK123" i="21"/>
  <c r="L120" i="21"/>
  <c r="BF114" i="21"/>
  <c r="BB114" i="21"/>
  <c r="BB5" i="21" s="1"/>
  <c r="AX114" i="21"/>
  <c r="AX5" i="21" s="1"/>
  <c r="BI114" i="21"/>
  <c r="BE114" i="21"/>
  <c r="BA114" i="21"/>
  <c r="BA5" i="21" s="1"/>
  <c r="BH114" i="21"/>
  <c r="BD114" i="21"/>
  <c r="AZ114" i="21"/>
  <c r="AZ5" i="21" s="1"/>
  <c r="AZ7" i="21" s="1"/>
  <c r="BG114" i="21"/>
  <c r="BC114" i="21"/>
  <c r="AY114" i="21"/>
  <c r="AY5" i="21" s="1"/>
  <c r="AX78" i="21"/>
  <c r="BJ75" i="21"/>
  <c r="B80" i="21"/>
  <c r="B76" i="21"/>
  <c r="K73" i="21"/>
  <c r="CI126" i="21"/>
  <c r="CI127" i="21" s="1"/>
  <c r="CI8" i="21"/>
  <c r="BI68" i="21"/>
  <c r="BI67" i="21"/>
  <c r="AL65" i="21"/>
  <c r="AL8" i="21"/>
  <c r="Z65" i="21"/>
  <c r="C60" i="21"/>
  <c r="K60" i="21" s="1"/>
  <c r="C61" i="21"/>
  <c r="K61" i="21" s="1"/>
  <c r="Z8" i="21"/>
  <c r="T66" i="21"/>
  <c r="B65" i="21"/>
  <c r="B62" i="21" s="1"/>
  <c r="AQ61" i="21"/>
  <c r="BK61" i="21"/>
  <c r="BW60" i="21"/>
  <c r="BW61" i="21" s="1"/>
  <c r="E61" i="21"/>
  <c r="CI12" i="21"/>
  <c r="AB79" i="21"/>
  <c r="S10" i="21"/>
  <c r="S9" i="21"/>
  <c r="AZ28" i="21"/>
  <c r="AP27" i="21"/>
  <c r="BX28" i="21"/>
  <c r="AN30" i="21"/>
  <c r="AN29" i="21"/>
  <c r="T12" i="21"/>
  <c r="T9" i="21" s="1"/>
  <c r="Y29" i="21"/>
  <c r="Y13" i="21"/>
  <c r="Y30" i="21"/>
  <c r="BN27" i="21"/>
  <c r="BW29" i="21"/>
  <c r="AC29" i="21"/>
  <c r="AC13" i="21"/>
  <c r="AC30" i="21"/>
  <c r="X30" i="21"/>
  <c r="X13" i="21"/>
  <c r="X29" i="21"/>
  <c r="BB28" i="21"/>
  <c r="BJ28" i="21"/>
  <c r="Z30" i="21"/>
  <c r="Z29" i="21"/>
  <c r="AX8" i="21"/>
  <c r="CK168" i="19"/>
  <c r="CI168" i="19"/>
  <c r="CH90" i="19"/>
  <c r="CH91" i="19" s="1"/>
  <c r="CL160" i="19"/>
  <c r="CM161" i="19"/>
  <c r="CM163" i="19" s="1"/>
  <c r="CM167" i="19" s="1"/>
  <c r="CM168" i="19" s="1"/>
  <c r="CL161" i="19"/>
  <c r="CL163" i="19" s="1"/>
  <c r="CL167" i="19" s="1"/>
  <c r="CL168" i="19" s="1"/>
  <c r="CI84" i="19"/>
  <c r="CI86" i="19" s="1"/>
  <c r="CI90" i="19" s="1"/>
  <c r="CI91" i="19" s="1"/>
  <c r="CI93" i="19" s="1"/>
  <c r="CJ84" i="19"/>
  <c r="CJ86" i="19" s="1"/>
  <c r="CJ90" i="19" s="1"/>
  <c r="CJ91" i="19" s="1"/>
  <c r="CK83" i="19"/>
  <c r="CH93" i="19"/>
  <c r="CH92" i="19"/>
  <c r="G170" i="19"/>
  <c r="CF13" i="19"/>
  <c r="CE13" i="19"/>
  <c r="CD13" i="19"/>
  <c r="CC13" i="19"/>
  <c r="CB13" i="19"/>
  <c r="CA13" i="19"/>
  <c r="BZ13" i="19"/>
  <c r="BY13" i="19"/>
  <c r="BX13" i="19"/>
  <c r="BW13" i="19"/>
  <c r="BV13" i="19"/>
  <c r="CB161" i="19"/>
  <c r="CB163" i="19" s="1"/>
  <c r="CB167" i="19" s="1"/>
  <c r="CB168" i="19" s="1"/>
  <c r="BV161" i="19"/>
  <c r="CD160" i="19"/>
  <c r="CE160" i="19" s="1"/>
  <c r="CC160" i="19"/>
  <c r="CC161" i="19" s="1"/>
  <c r="CC163" i="19" s="1"/>
  <c r="BW160" i="19"/>
  <c r="F170" i="19"/>
  <c r="E170" i="19"/>
  <c r="D170" i="19"/>
  <c r="C170" i="19"/>
  <c r="B170" i="19"/>
  <c r="F169" i="19"/>
  <c r="E169" i="19"/>
  <c r="B169" i="19"/>
  <c r="F168" i="19"/>
  <c r="F171" i="19" s="1"/>
  <c r="E168" i="19"/>
  <c r="E165" i="19" s="1"/>
  <c r="D168" i="19"/>
  <c r="D171" i="19" s="1"/>
  <c r="C168" i="19"/>
  <c r="C171" i="19" s="1"/>
  <c r="B168" i="19"/>
  <c r="F167" i="19"/>
  <c r="E167" i="19"/>
  <c r="D167" i="19"/>
  <c r="D164" i="19" s="1"/>
  <c r="C167" i="19"/>
  <c r="C164" i="19" s="1"/>
  <c r="B167" i="19"/>
  <c r="H166" i="19"/>
  <c r="G166" i="19"/>
  <c r="F166" i="19"/>
  <c r="E166" i="19"/>
  <c r="F165" i="19"/>
  <c r="C165" i="19"/>
  <c r="B165" i="19"/>
  <c r="F164" i="19"/>
  <c r="B164" i="19"/>
  <c r="F163" i="19"/>
  <c r="E163" i="19"/>
  <c r="E164" i="19" s="1"/>
  <c r="D163" i="19"/>
  <c r="C163" i="19"/>
  <c r="B163" i="19"/>
  <c r="H162" i="19"/>
  <c r="G162" i="19"/>
  <c r="F162" i="19"/>
  <c r="E162" i="19"/>
  <c r="D162" i="19"/>
  <c r="C162" i="19"/>
  <c r="B162" i="19"/>
  <c r="F161" i="19"/>
  <c r="E161" i="19"/>
  <c r="D161" i="19"/>
  <c r="C161" i="19"/>
  <c r="B161" i="19"/>
  <c r="F160" i="19"/>
  <c r="E160" i="19"/>
  <c r="D160" i="19"/>
  <c r="C160" i="19"/>
  <c r="B160" i="19"/>
  <c r="CB83" i="19"/>
  <c r="G111" i="19"/>
  <c r="CG147" i="19"/>
  <c r="CF147" i="19"/>
  <c r="CE147" i="19"/>
  <c r="CD147" i="19"/>
  <c r="CC147" i="19"/>
  <c r="CB147" i="19"/>
  <c r="CA147" i="19"/>
  <c r="BZ147" i="19"/>
  <c r="BY147" i="19"/>
  <c r="BX147" i="19"/>
  <c r="BW147" i="19"/>
  <c r="BV147" i="19"/>
  <c r="BX146" i="19"/>
  <c r="BY146" i="19" s="1"/>
  <c r="BZ146" i="19" s="1"/>
  <c r="CA146" i="19" s="1"/>
  <c r="CC146" i="19" s="1"/>
  <c r="CD146" i="19" s="1"/>
  <c r="CE146" i="19" s="1"/>
  <c r="CF146" i="19" s="1"/>
  <c r="CG146" i="19" s="1"/>
  <c r="BW146" i="19"/>
  <c r="BV133" i="19"/>
  <c r="BW132" i="19"/>
  <c r="BX132" i="19" s="1"/>
  <c r="BV123" i="19"/>
  <c r="CD118" i="19"/>
  <c r="CE118" i="19"/>
  <c r="CF118" i="19"/>
  <c r="CG118" i="19"/>
  <c r="CC118" i="19"/>
  <c r="BW118" i="19"/>
  <c r="BX118" i="19" s="1"/>
  <c r="BW83" i="19"/>
  <c r="BX83" i="19" s="1"/>
  <c r="BW87" i="19"/>
  <c r="BZ87" i="19" s="1"/>
  <c r="CC87" i="19" s="1"/>
  <c r="CF87" i="19" s="1"/>
  <c r="BX87" i="19"/>
  <c r="BY87" i="19"/>
  <c r="CB87" i="19" s="1"/>
  <c r="CE87" i="19" s="1"/>
  <c r="CA87" i="19"/>
  <c r="CD87" i="19"/>
  <c r="CG87" i="19"/>
  <c r="BW88" i="19"/>
  <c r="BX88" i="19"/>
  <c r="BY88" i="19"/>
  <c r="BZ88" i="19"/>
  <c r="CA88" i="19"/>
  <c r="CB88" i="19"/>
  <c r="CC88" i="19"/>
  <c r="CD88" i="19"/>
  <c r="CE88" i="19"/>
  <c r="CF88" i="19"/>
  <c r="CG88" i="19"/>
  <c r="BV88" i="19"/>
  <c r="BV87" i="19"/>
  <c r="BV84" i="19"/>
  <c r="BL118" i="19"/>
  <c r="BM118" i="19"/>
  <c r="BN118" i="19"/>
  <c r="BO118" i="19"/>
  <c r="BP118" i="19" s="1"/>
  <c r="BK118" i="19"/>
  <c r="F111" i="19"/>
  <c r="BN87" i="19"/>
  <c r="BQ87" i="19" s="1"/>
  <c r="BT87" i="19" s="1"/>
  <c r="BL87" i="19"/>
  <c r="BO87" i="19" s="1"/>
  <c r="BR87" i="19" s="1"/>
  <c r="BU87" i="19" s="1"/>
  <c r="BK87" i="19"/>
  <c r="BJ87" i="19"/>
  <c r="BM87" i="19" s="1"/>
  <c r="BP87" i="19" s="1"/>
  <c r="BS87" i="19" s="1"/>
  <c r="BK83" i="19"/>
  <c r="BL83" i="19" s="1"/>
  <c r="BK88" i="19"/>
  <c r="BL88" i="19"/>
  <c r="BM88" i="19"/>
  <c r="BN88" i="19"/>
  <c r="BO88" i="19"/>
  <c r="BP88" i="19"/>
  <c r="BQ88" i="19"/>
  <c r="BR88" i="19"/>
  <c r="BS88" i="19"/>
  <c r="BT88" i="19"/>
  <c r="BU88" i="19"/>
  <c r="BJ88" i="19"/>
  <c r="BJ84" i="19"/>
  <c r="BJ24" i="19"/>
  <c r="BK23" i="19"/>
  <c r="BL23" i="19"/>
  <c r="BM23" i="19"/>
  <c r="BN23" i="19"/>
  <c r="BO23" i="19"/>
  <c r="BP23" i="19"/>
  <c r="BQ23" i="19"/>
  <c r="BR23" i="19"/>
  <c r="BS23" i="19"/>
  <c r="BT23" i="19"/>
  <c r="BU23" i="19"/>
  <c r="BJ23" i="19"/>
  <c r="AY147" i="19"/>
  <c r="AZ147" i="19"/>
  <c r="BA147" i="19"/>
  <c r="BB147" i="19"/>
  <c r="BC147" i="19"/>
  <c r="BD147" i="19"/>
  <c r="BE147" i="19"/>
  <c r="BF147" i="19"/>
  <c r="BG147" i="19"/>
  <c r="BH147" i="19"/>
  <c r="BI147" i="19"/>
  <c r="AX147" i="19"/>
  <c r="AY119" i="19"/>
  <c r="AZ119" i="19"/>
  <c r="BA119" i="19"/>
  <c r="BB119" i="19"/>
  <c r="BC119" i="19"/>
  <c r="BD119" i="19"/>
  <c r="BE119" i="19"/>
  <c r="BF119" i="19"/>
  <c r="BG119" i="19"/>
  <c r="BH119" i="19"/>
  <c r="BI119" i="19"/>
  <c r="AX119" i="19"/>
  <c r="AL13" i="19"/>
  <c r="AM13" i="19"/>
  <c r="AN13" i="19"/>
  <c r="AO13" i="19"/>
  <c r="AP13" i="19"/>
  <c r="AQ13" i="19"/>
  <c r="AR13" i="19"/>
  <c r="AS13" i="19"/>
  <c r="AT13" i="19"/>
  <c r="AU13" i="19"/>
  <c r="AV13" i="19"/>
  <c r="AW13" i="19"/>
  <c r="BD83" i="19"/>
  <c r="BE83" i="19" s="1"/>
  <c r="BD84" i="19"/>
  <c r="AY83" i="19"/>
  <c r="BI88" i="19"/>
  <c r="BH88" i="19"/>
  <c r="BG88" i="19"/>
  <c r="BF88" i="19"/>
  <c r="BE88" i="19"/>
  <c r="BD88" i="19"/>
  <c r="BC88" i="19"/>
  <c r="BB88" i="19"/>
  <c r="BA88" i="19"/>
  <c r="AZ88" i="19"/>
  <c r="AY88" i="19"/>
  <c r="AX88" i="19"/>
  <c r="BF87" i="19"/>
  <c r="BI87" i="19" s="1"/>
  <c r="BC87" i="19"/>
  <c r="BB87" i="19"/>
  <c r="BE87" i="19" s="1"/>
  <c r="BH87" i="19" s="1"/>
  <c r="AZ87" i="19"/>
  <c r="AY87" i="19"/>
  <c r="AX87" i="19"/>
  <c r="BA87" i="19" s="1"/>
  <c r="BD87" i="19" s="1"/>
  <c r="BG87" i="19" s="1"/>
  <c r="BI85" i="19"/>
  <c r="BH85" i="19"/>
  <c r="BG85" i="19"/>
  <c r="BF85" i="19"/>
  <c r="BE85" i="19"/>
  <c r="BD85" i="19"/>
  <c r="BD86" i="19" s="1"/>
  <c r="BD90" i="19" s="1"/>
  <c r="BD91" i="19" s="1"/>
  <c r="BC85" i="19"/>
  <c r="BB85" i="19"/>
  <c r="BA85" i="19"/>
  <c r="AZ85" i="19"/>
  <c r="AY85" i="19"/>
  <c r="AX85" i="19"/>
  <c r="AX84" i="19"/>
  <c r="AZ83" i="19"/>
  <c r="AX79" i="19"/>
  <c r="AY79" i="19"/>
  <c r="AZ79" i="19"/>
  <c r="BA79" i="19"/>
  <c r="BB79" i="19"/>
  <c r="BC79" i="19"/>
  <c r="BD79" i="19"/>
  <c r="BE79" i="19"/>
  <c r="BF79" i="19"/>
  <c r="BG79" i="19"/>
  <c r="BH79" i="19"/>
  <c r="BI79" i="19"/>
  <c r="AX80" i="19"/>
  <c r="AY80" i="19"/>
  <c r="AZ80" i="19"/>
  <c r="BA80" i="19"/>
  <c r="BB80" i="19"/>
  <c r="BC80" i="19"/>
  <c r="BD80" i="19"/>
  <c r="BE80" i="19"/>
  <c r="BF80" i="19"/>
  <c r="BG80" i="19"/>
  <c r="BH80" i="19"/>
  <c r="BI80" i="19"/>
  <c r="AZ32" i="19"/>
  <c r="BA32" i="19" s="1"/>
  <c r="BB32" i="19" s="1"/>
  <c r="BC32" i="19" s="1"/>
  <c r="BD32" i="19" s="1"/>
  <c r="BE32" i="19" s="1"/>
  <c r="BF32" i="19" s="1"/>
  <c r="BG32" i="19" s="1"/>
  <c r="BH32" i="19" s="1"/>
  <c r="BI32" i="19" s="1"/>
  <c r="AY32" i="19"/>
  <c r="D111" i="19"/>
  <c r="AM83" i="19"/>
  <c r="AN83" i="19" s="1"/>
  <c r="AN84" i="19" s="1"/>
  <c r="AW85" i="19"/>
  <c r="AM85" i="19"/>
  <c r="AN85" i="19"/>
  <c r="AO85" i="19"/>
  <c r="AP85" i="19"/>
  <c r="AQ85" i="19"/>
  <c r="AR85" i="19"/>
  <c r="AS85" i="19"/>
  <c r="AT85" i="19"/>
  <c r="AU85" i="19"/>
  <c r="AV85" i="19"/>
  <c r="AL85" i="19"/>
  <c r="AM87" i="19"/>
  <c r="AN87" i="19"/>
  <c r="AQ87" i="19" s="1"/>
  <c r="AT87" i="19" s="1"/>
  <c r="AW87" i="19" s="1"/>
  <c r="AO87" i="19"/>
  <c r="AR87" i="19" s="1"/>
  <c r="AP87" i="19"/>
  <c r="AS87" i="19" s="1"/>
  <c r="AV87" i="19" s="1"/>
  <c r="AM88" i="19"/>
  <c r="AN88" i="19"/>
  <c r="AO88" i="19"/>
  <c r="AP88" i="19"/>
  <c r="AQ88" i="19"/>
  <c r="AR88" i="19"/>
  <c r="AS88" i="19"/>
  <c r="AT88" i="19"/>
  <c r="AU88" i="19"/>
  <c r="AV88" i="19"/>
  <c r="AW88" i="19"/>
  <c r="AL88" i="19"/>
  <c r="AL87" i="19"/>
  <c r="AL84" i="19"/>
  <c r="AL86" i="19" s="1"/>
  <c r="AL90" i="19" s="1"/>
  <c r="AL91" i="19" s="1"/>
  <c r="AM71" i="19"/>
  <c r="AN71" i="19"/>
  <c r="AO71" i="19"/>
  <c r="AP71" i="19"/>
  <c r="AQ71" i="19"/>
  <c r="AL71" i="19"/>
  <c r="AR19" i="19"/>
  <c r="AN19" i="19"/>
  <c r="AO19" i="19" s="1"/>
  <c r="AP19" i="19" s="1"/>
  <c r="AQ19" i="19" s="1"/>
  <c r="AM19" i="19"/>
  <c r="AL19" i="19"/>
  <c r="AF84" i="19"/>
  <c r="AG84" i="19"/>
  <c r="AH84" i="19"/>
  <c r="AH86" i="19" s="1"/>
  <c r="AH90" i="19" s="1"/>
  <c r="AH91" i="19" s="1"/>
  <c r="AI84" i="19"/>
  <c r="AI86" i="19" s="1"/>
  <c r="AJ84" i="19"/>
  <c r="AK84" i="19"/>
  <c r="H89" i="19"/>
  <c r="G89" i="19"/>
  <c r="F89" i="19"/>
  <c r="E89" i="19"/>
  <c r="H85" i="19"/>
  <c r="G85" i="19"/>
  <c r="E85" i="19"/>
  <c r="C83" i="19"/>
  <c r="AK88" i="19"/>
  <c r="AJ88" i="19"/>
  <c r="AI88" i="19"/>
  <c r="AH88" i="19"/>
  <c r="AG88" i="19"/>
  <c r="AF88" i="19"/>
  <c r="AE88" i="19"/>
  <c r="AD88" i="19"/>
  <c r="AC88" i="19"/>
  <c r="AB88" i="19"/>
  <c r="AK87" i="19"/>
  <c r="AJ87" i="19"/>
  <c r="AH87" i="19"/>
  <c r="AG87" i="19"/>
  <c r="AF87" i="19"/>
  <c r="AI87" i="19" s="1"/>
  <c r="AK86" i="19"/>
  <c r="AK90" i="19" s="1"/>
  <c r="AK91" i="19" s="1"/>
  <c r="AJ86" i="19"/>
  <c r="AJ90" i="19" s="1"/>
  <c r="AJ91" i="19" s="1"/>
  <c r="AG86" i="19"/>
  <c r="AG90" i="19" s="1"/>
  <c r="AG91" i="19" s="1"/>
  <c r="AF86" i="19"/>
  <c r="AF90" i="19" s="1"/>
  <c r="AF91" i="19" s="1"/>
  <c r="AD86" i="19"/>
  <c r="AD90" i="19" s="1"/>
  <c r="AD91" i="19" s="1"/>
  <c r="AA86" i="19"/>
  <c r="AA90" i="19" s="1"/>
  <c r="AA91" i="19" s="1"/>
  <c r="Z86" i="19"/>
  <c r="Z90" i="19" s="1"/>
  <c r="Z91" i="19" s="1"/>
  <c r="AE84" i="19"/>
  <c r="C84" i="19" s="1"/>
  <c r="AD84" i="19"/>
  <c r="AC84" i="19"/>
  <c r="AC86" i="19" s="1"/>
  <c r="AC90" i="19" s="1"/>
  <c r="AC91" i="19" s="1"/>
  <c r="AB84" i="19"/>
  <c r="AB86" i="19" s="1"/>
  <c r="AB90" i="19" s="1"/>
  <c r="AB91" i="19" s="1"/>
  <c r="AA84" i="19"/>
  <c r="Z84" i="19"/>
  <c r="L78" i="10" l="1"/>
  <c r="D76" i="10"/>
  <c r="L76" i="10" s="1"/>
  <c r="AW80" i="10"/>
  <c r="AW81" i="10"/>
  <c r="D81" i="10"/>
  <c r="L81" i="10" s="1"/>
  <c r="D79" i="10"/>
  <c r="H78" i="10"/>
  <c r="H76" i="10" s="1"/>
  <c r="E78" i="10"/>
  <c r="E76" i="10" s="1"/>
  <c r="CK21" i="21"/>
  <c r="CK23" i="21" s="1"/>
  <c r="CL20" i="21"/>
  <c r="CL4" i="21" s="1"/>
  <c r="BZ29" i="21"/>
  <c r="CA23" i="21"/>
  <c r="CA27" i="21" s="1"/>
  <c r="CA28" i="21" s="1"/>
  <c r="CA30" i="21" s="1"/>
  <c r="CB21" i="21"/>
  <c r="BP20" i="21"/>
  <c r="BO23" i="21"/>
  <c r="BO27" i="21" s="1"/>
  <c r="BO28" i="21" s="1"/>
  <c r="BO29" i="21" s="1"/>
  <c r="AY7" i="21"/>
  <c r="BD20" i="21"/>
  <c r="BD21" i="21" s="1"/>
  <c r="BC4" i="21"/>
  <c r="BB8" i="21"/>
  <c r="BB7" i="21" s="1"/>
  <c r="AQ23" i="21"/>
  <c r="AQ27" i="21" s="1"/>
  <c r="AQ28" i="21" s="1"/>
  <c r="AQ29" i="21" s="1"/>
  <c r="AQ4" i="21"/>
  <c r="AH4" i="21"/>
  <c r="AH21" i="21"/>
  <c r="AF28" i="21"/>
  <c r="AF12" i="21"/>
  <c r="AF9" i="21" s="1"/>
  <c r="AG23" i="21"/>
  <c r="AG5" i="21"/>
  <c r="CI9" i="21"/>
  <c r="AX79" i="21"/>
  <c r="CL120" i="21"/>
  <c r="CL122" i="21" s="1"/>
  <c r="CM119" i="21"/>
  <c r="AX127" i="21"/>
  <c r="Q9" i="21"/>
  <c r="Q10" i="21"/>
  <c r="BB30" i="21"/>
  <c r="BB29" i="21"/>
  <c r="Y15" i="21"/>
  <c r="Y10" i="21"/>
  <c r="Y14" i="21"/>
  <c r="AP28" i="21"/>
  <c r="BW65" i="21"/>
  <c r="BW8" i="21"/>
  <c r="AP123" i="21"/>
  <c r="BA123" i="21"/>
  <c r="AO126" i="21"/>
  <c r="BL74" i="21"/>
  <c r="BK75" i="21"/>
  <c r="AY78" i="21"/>
  <c r="AY79" i="21" s="1"/>
  <c r="CK126" i="21"/>
  <c r="CK127" i="21" s="1"/>
  <c r="BA7" i="21"/>
  <c r="BI115" i="21"/>
  <c r="BE115" i="21"/>
  <c r="BA115" i="21"/>
  <c r="BH115" i="21"/>
  <c r="BD115" i="21"/>
  <c r="AZ115" i="21"/>
  <c r="BG115" i="21"/>
  <c r="AY115" i="21"/>
  <c r="BF115" i="21"/>
  <c r="AX115" i="21"/>
  <c r="BC115" i="21"/>
  <c r="BB115" i="21"/>
  <c r="AL128" i="21"/>
  <c r="AL129" i="21"/>
  <c r="CJ9" i="21"/>
  <c r="R9" i="21"/>
  <c r="R10" i="21"/>
  <c r="BZ59" i="21"/>
  <c r="CA58" i="21"/>
  <c r="BZ4" i="21"/>
  <c r="Z81" i="21"/>
  <c r="Z80" i="21"/>
  <c r="H112" i="21"/>
  <c r="G114" i="21"/>
  <c r="G113" i="21"/>
  <c r="G115" i="21" s="1"/>
  <c r="AS59" i="21"/>
  <c r="AS61" i="21" s="1"/>
  <c r="AS65" i="21" s="1"/>
  <c r="AS66" i="21" s="1"/>
  <c r="AT58" i="21"/>
  <c r="AQ65" i="21"/>
  <c r="AM79" i="21"/>
  <c r="BV66" i="21"/>
  <c r="BU115" i="21"/>
  <c r="BQ115" i="21"/>
  <c r="BM115" i="21"/>
  <c r="BT115" i="21"/>
  <c r="BP115" i="21"/>
  <c r="BL115" i="21"/>
  <c r="BO115" i="21"/>
  <c r="BN115" i="21"/>
  <c r="BS115" i="21"/>
  <c r="BK115" i="21"/>
  <c r="BR115" i="21"/>
  <c r="BJ115" i="21"/>
  <c r="AZ30" i="21"/>
  <c r="AZ29" i="21"/>
  <c r="BK65" i="21"/>
  <c r="BK8" i="21"/>
  <c r="T68" i="21"/>
  <c r="B68" i="21"/>
  <c r="T67" i="21"/>
  <c r="B66" i="21"/>
  <c r="Z66" i="21"/>
  <c r="C65" i="21"/>
  <c r="Z12" i="21"/>
  <c r="AL66" i="21"/>
  <c r="AL12" i="21"/>
  <c r="BL123" i="21"/>
  <c r="AZ126" i="21"/>
  <c r="AZ127" i="21" s="1"/>
  <c r="AZ75" i="21"/>
  <c r="AO75" i="21"/>
  <c r="AN78" i="21"/>
  <c r="AD30" i="21"/>
  <c r="AD29" i="21"/>
  <c r="BA28" i="21"/>
  <c r="BY28" i="21"/>
  <c r="AY28" i="21"/>
  <c r="AY12" i="21"/>
  <c r="AY9" i="21" s="1"/>
  <c r="BE68" i="21"/>
  <c r="BE67" i="21"/>
  <c r="AB23" i="21"/>
  <c r="AB5" i="21"/>
  <c r="K126" i="21"/>
  <c r="C123" i="21"/>
  <c r="K123" i="21" s="1"/>
  <c r="AA28" i="21"/>
  <c r="AA12" i="21"/>
  <c r="AA9" i="21" s="1"/>
  <c r="AM12" i="21"/>
  <c r="AM9" i="21" s="1"/>
  <c r="CJ30" i="21"/>
  <c r="CJ29" i="21"/>
  <c r="B12" i="21"/>
  <c r="B9" i="21" s="1"/>
  <c r="N9" i="21"/>
  <c r="N10" i="21"/>
  <c r="C39" i="21"/>
  <c r="E65" i="21"/>
  <c r="E62" i="21" s="1"/>
  <c r="BG68" i="21"/>
  <c r="BG67" i="21"/>
  <c r="BN58" i="21"/>
  <c r="BM59" i="21"/>
  <c r="BM4" i="21"/>
  <c r="AE63" i="21"/>
  <c r="AD76" i="21"/>
  <c r="AD79" i="21" s="1"/>
  <c r="AD66" i="21"/>
  <c r="BT113" i="21"/>
  <c r="BP113" i="21"/>
  <c r="BL113" i="21"/>
  <c r="BS113" i="21"/>
  <c r="BO113" i="21"/>
  <c r="BK113" i="21"/>
  <c r="BR113" i="21"/>
  <c r="BN113" i="21"/>
  <c r="BJ113" i="21"/>
  <c r="BM113" i="21"/>
  <c r="BU113" i="21"/>
  <c r="BQ113" i="21"/>
  <c r="AR61" i="21"/>
  <c r="T14" i="21"/>
  <c r="T10" i="21"/>
  <c r="T15" i="21"/>
  <c r="B15" i="21"/>
  <c r="B13" i="21"/>
  <c r="AX30" i="21"/>
  <c r="AX29" i="21"/>
  <c r="AX13" i="21"/>
  <c r="BM72" i="21"/>
  <c r="BM74" i="21" s="1"/>
  <c r="BN71" i="21"/>
  <c r="AO28" i="21"/>
  <c r="AE30" i="21"/>
  <c r="AE29" i="21"/>
  <c r="BY61" i="21"/>
  <c r="C75" i="21"/>
  <c r="K75" i="21" s="1"/>
  <c r="K78" i="21"/>
  <c r="AX7" i="21"/>
  <c r="BJ30" i="21"/>
  <c r="BJ29" i="21"/>
  <c r="X14" i="21"/>
  <c r="X10" i="21"/>
  <c r="X15" i="21"/>
  <c r="AC15" i="21"/>
  <c r="AC10" i="21"/>
  <c r="AC14" i="21"/>
  <c r="BN28" i="21"/>
  <c r="BX30" i="21"/>
  <c r="BX29" i="21"/>
  <c r="AB80" i="21"/>
  <c r="AB81" i="21"/>
  <c r="Z7" i="21"/>
  <c r="AL7" i="21"/>
  <c r="BJ78" i="21"/>
  <c r="BV75" i="21"/>
  <c r="BV78" i="21" s="1"/>
  <c r="BK126" i="21"/>
  <c r="BK127" i="21" s="1"/>
  <c r="BW123" i="21"/>
  <c r="BW126" i="21" s="1"/>
  <c r="BW127" i="21" s="1"/>
  <c r="AJ24" i="21"/>
  <c r="AU24" i="21"/>
  <c r="B29" i="21"/>
  <c r="B25" i="21"/>
  <c r="BJ66" i="21"/>
  <c r="AX12" i="21"/>
  <c r="CH79" i="21"/>
  <c r="H78" i="21"/>
  <c r="H75" i="21" s="1"/>
  <c r="CH12" i="21"/>
  <c r="V15" i="21"/>
  <c r="V14" i="21"/>
  <c r="V10" i="21"/>
  <c r="BX65" i="21"/>
  <c r="BX8" i="21"/>
  <c r="AG129" i="21"/>
  <c r="C129" i="21"/>
  <c r="K129" i="21" s="1"/>
  <c r="C127" i="21"/>
  <c r="AG128" i="21"/>
  <c r="BJ126" i="21"/>
  <c r="BV123" i="21"/>
  <c r="BV126" i="21" s="1"/>
  <c r="AM30" i="21"/>
  <c r="AM29" i="21"/>
  <c r="U15" i="21"/>
  <c r="U14" i="21"/>
  <c r="U10" i="21"/>
  <c r="BM28" i="21"/>
  <c r="AN8" i="21"/>
  <c r="AN7" i="21" s="1"/>
  <c r="AX68" i="21"/>
  <c r="AX67" i="21"/>
  <c r="E66" i="21"/>
  <c r="E68" i="21"/>
  <c r="BL61" i="21"/>
  <c r="AC80" i="21"/>
  <c r="AC81" i="21"/>
  <c r="BR114" i="21"/>
  <c r="BN114" i="21"/>
  <c r="BJ114" i="21"/>
  <c r="BJ5" i="21" s="1"/>
  <c r="BU114" i="21"/>
  <c r="BQ114" i="21"/>
  <c r="BM114" i="21"/>
  <c r="BT114" i="21"/>
  <c r="BP114" i="21"/>
  <c r="BL114" i="21"/>
  <c r="BL5" i="21" s="1"/>
  <c r="BK114" i="21"/>
  <c r="BK5" i="21" s="1"/>
  <c r="BS114" i="21"/>
  <c r="BO114" i="21"/>
  <c r="E39" i="21"/>
  <c r="CN161" i="19"/>
  <c r="CI92" i="19"/>
  <c r="CJ93" i="19"/>
  <c r="CJ92" i="19"/>
  <c r="CK84" i="19"/>
  <c r="CL83" i="19"/>
  <c r="BW161" i="19"/>
  <c r="BW163" i="19" s="1"/>
  <c r="BW167" i="19" s="1"/>
  <c r="BW168" i="19" s="1"/>
  <c r="CC167" i="19"/>
  <c r="CC168" i="19" s="1"/>
  <c r="BX161" i="19"/>
  <c r="BX163" i="19" s="1"/>
  <c r="BX167" i="19" s="1"/>
  <c r="BX168" i="19" s="1"/>
  <c r="BY160" i="19"/>
  <c r="CF160" i="19"/>
  <c r="CE161" i="19"/>
  <c r="CE163" i="19" s="1"/>
  <c r="CE167" i="19" s="1"/>
  <c r="CE168" i="19" s="1"/>
  <c r="BV163" i="19"/>
  <c r="BV167" i="19" s="1"/>
  <c r="CD161" i="19"/>
  <c r="CD163" i="19" s="1"/>
  <c r="CD167" i="19" s="1"/>
  <c r="CD168" i="19" s="1"/>
  <c r="E171" i="19"/>
  <c r="D165" i="19"/>
  <c r="C169" i="19"/>
  <c r="D169" i="19"/>
  <c r="BY132" i="19"/>
  <c r="BX133" i="19"/>
  <c r="BW133" i="19"/>
  <c r="BY118" i="19"/>
  <c r="BZ118" i="19" s="1"/>
  <c r="BW84" i="19"/>
  <c r="BW86" i="19" s="1"/>
  <c r="BW90" i="19" s="1"/>
  <c r="BW91" i="19" s="1"/>
  <c r="BW93" i="19" s="1"/>
  <c r="BX84" i="19"/>
  <c r="BX86" i="19" s="1"/>
  <c r="BX90" i="19" s="1"/>
  <c r="BX91" i="19" s="1"/>
  <c r="BY83" i="19"/>
  <c r="BV86" i="19"/>
  <c r="BK84" i="19"/>
  <c r="BK86" i="19" s="1"/>
  <c r="BK90" i="19" s="1"/>
  <c r="BK91" i="19" s="1"/>
  <c r="BL84" i="19"/>
  <c r="BL86" i="19" s="1"/>
  <c r="BL90" i="19" s="1"/>
  <c r="BL91" i="19" s="1"/>
  <c r="BM83" i="19"/>
  <c r="F85" i="19"/>
  <c r="BJ86" i="19"/>
  <c r="BE84" i="19"/>
  <c r="BF83" i="19"/>
  <c r="AY84" i="19"/>
  <c r="AY86" i="19" s="1"/>
  <c r="AY90" i="19" s="1"/>
  <c r="AY91" i="19" s="1"/>
  <c r="AX86" i="19"/>
  <c r="BD93" i="19"/>
  <c r="BD92" i="19"/>
  <c r="BE86" i="19"/>
  <c r="BE90" i="19" s="1"/>
  <c r="BE91" i="19" s="1"/>
  <c r="AZ84" i="19"/>
  <c r="BA83" i="19"/>
  <c r="AZ86" i="19"/>
  <c r="AZ90" i="19" s="1"/>
  <c r="AZ91" i="19" s="1"/>
  <c r="AX90" i="19"/>
  <c r="AM84" i="19"/>
  <c r="AN86" i="19"/>
  <c r="AN90" i="19" s="1"/>
  <c r="AN91" i="19" s="1"/>
  <c r="AN93" i="19" s="1"/>
  <c r="AO83" i="19"/>
  <c r="AM86" i="19"/>
  <c r="AM90" i="19" s="1"/>
  <c r="AM91" i="19" s="1"/>
  <c r="AM93" i="19" s="1"/>
  <c r="AU87" i="19"/>
  <c r="AL93" i="19"/>
  <c r="AL92" i="19"/>
  <c r="AS19" i="19"/>
  <c r="AT19" i="19" s="1"/>
  <c r="AU19" i="19" s="1"/>
  <c r="AV19" i="19" s="1"/>
  <c r="AW19" i="19" s="1"/>
  <c r="AE86" i="19"/>
  <c r="AC93" i="19"/>
  <c r="AC92" i="19"/>
  <c r="AG93" i="19"/>
  <c r="AG92" i="19"/>
  <c r="AA93" i="19"/>
  <c r="AA92" i="19"/>
  <c r="AK93" i="19"/>
  <c r="AK92" i="19"/>
  <c r="AD93" i="19"/>
  <c r="AD92" i="19"/>
  <c r="AH93" i="19"/>
  <c r="AH92" i="19"/>
  <c r="AI90" i="19"/>
  <c r="AI91" i="19" s="1"/>
  <c r="AB93" i="19"/>
  <c r="AB92" i="19"/>
  <c r="Z93" i="19"/>
  <c r="Z92" i="19"/>
  <c r="AF93" i="19"/>
  <c r="AF92" i="19"/>
  <c r="AJ93" i="19"/>
  <c r="AJ92" i="19"/>
  <c r="F78" i="10" l="1"/>
  <c r="F76" i="10" s="1"/>
  <c r="H79" i="10"/>
  <c r="H81" i="10"/>
  <c r="D82" i="10"/>
  <c r="D80" i="10"/>
  <c r="L80" i="10" s="1"/>
  <c r="L79" i="10"/>
  <c r="D77" i="10"/>
  <c r="L77" i="10" s="1"/>
  <c r="E80" i="10"/>
  <c r="E79" i="10"/>
  <c r="G78" i="10"/>
  <c r="G76" i="10" s="1"/>
  <c r="BP21" i="21"/>
  <c r="BP23" i="21" s="1"/>
  <c r="BP27" i="21" s="1"/>
  <c r="BP28" i="21" s="1"/>
  <c r="BQ20" i="21"/>
  <c r="BO30" i="21"/>
  <c r="AQ30" i="21"/>
  <c r="CA29" i="21"/>
  <c r="CL21" i="21"/>
  <c r="CL23" i="21" s="1"/>
  <c r="CL27" i="21" s="1"/>
  <c r="CL28" i="21" s="1"/>
  <c r="CK8" i="21"/>
  <c r="CK27" i="21"/>
  <c r="CC21" i="21"/>
  <c r="CB4" i="21"/>
  <c r="CB23" i="21"/>
  <c r="BC23" i="21"/>
  <c r="BE21" i="21"/>
  <c r="BD4" i="21"/>
  <c r="BC5" i="21"/>
  <c r="AS20" i="21"/>
  <c r="AS21" i="21" s="1"/>
  <c r="AR4" i="21"/>
  <c r="AG27" i="21"/>
  <c r="AG8" i="21"/>
  <c r="AG7" i="21" s="1"/>
  <c r="AH5" i="21"/>
  <c r="AH23" i="21"/>
  <c r="AF29" i="21"/>
  <c r="AF30" i="21"/>
  <c r="AI21" i="21"/>
  <c r="AJ20" i="21"/>
  <c r="AI4" i="21"/>
  <c r="BK7" i="21"/>
  <c r="CG115" i="21"/>
  <c r="CC115" i="21"/>
  <c r="BY115" i="21"/>
  <c r="CF115" i="21"/>
  <c r="CB115" i="21"/>
  <c r="BX115" i="21"/>
  <c r="CE115" i="21"/>
  <c r="BW115" i="21"/>
  <c r="CD115" i="21"/>
  <c r="BV115" i="21"/>
  <c r="CA115" i="21"/>
  <c r="BZ115" i="21"/>
  <c r="AX15" i="21"/>
  <c r="AX14" i="21"/>
  <c r="AX10" i="21"/>
  <c r="BL75" i="21"/>
  <c r="AZ78" i="21"/>
  <c r="AL68" i="21"/>
  <c r="AL67" i="21"/>
  <c r="AM81" i="21"/>
  <c r="AM80" i="21"/>
  <c r="BJ7" i="21"/>
  <c r="CL126" i="21"/>
  <c r="CL8" i="21"/>
  <c r="BM29" i="21"/>
  <c r="BM30" i="21"/>
  <c r="C124" i="21"/>
  <c r="K124" i="21" s="1"/>
  <c r="C128" i="21"/>
  <c r="K128" i="21" s="1"/>
  <c r="C130" i="21"/>
  <c r="K127" i="21"/>
  <c r="CH9" i="21"/>
  <c r="B10" i="21"/>
  <c r="B14" i="21"/>
  <c r="AD68" i="21"/>
  <c r="AD67" i="21"/>
  <c r="AA29" i="21"/>
  <c r="AA30" i="21"/>
  <c r="AA13" i="21"/>
  <c r="Z9" i="21"/>
  <c r="BK66" i="21"/>
  <c r="AO8" i="21"/>
  <c r="AS68" i="21"/>
  <c r="AS67" i="21"/>
  <c r="CA59" i="21"/>
  <c r="CA4" i="21"/>
  <c r="AO127" i="21"/>
  <c r="AP30" i="21"/>
  <c r="AP29" i="21"/>
  <c r="H115" i="21"/>
  <c r="H114" i="21"/>
  <c r="BL65" i="21"/>
  <c r="BL8" i="21"/>
  <c r="BL7" i="21" s="1"/>
  <c r="AM13" i="21"/>
  <c r="BV127" i="21"/>
  <c r="BV79" i="21"/>
  <c r="AO29" i="21"/>
  <c r="AO30" i="21"/>
  <c r="BO71" i="21"/>
  <c r="BN72" i="21"/>
  <c r="AR65" i="21"/>
  <c r="AD81" i="21"/>
  <c r="AD80" i="21"/>
  <c r="BM5" i="21"/>
  <c r="BM61" i="21"/>
  <c r="BY29" i="21"/>
  <c r="BY30" i="21"/>
  <c r="BA29" i="21"/>
  <c r="BA30" i="21"/>
  <c r="AN79" i="21"/>
  <c r="AN12" i="21"/>
  <c r="AN9" i="21" s="1"/>
  <c r="AL9" i="21"/>
  <c r="K65" i="21"/>
  <c r="C62" i="21"/>
  <c r="K62" i="21" s="1"/>
  <c r="AP5" i="21"/>
  <c r="CF113" i="21"/>
  <c r="CB113" i="21"/>
  <c r="BX113" i="21"/>
  <c r="CE113" i="21"/>
  <c r="CA113" i="21"/>
  <c r="BW113" i="21"/>
  <c r="CD113" i="21"/>
  <c r="BZ113" i="21"/>
  <c r="BV113" i="21"/>
  <c r="CC113" i="21"/>
  <c r="BY113" i="21"/>
  <c r="CG113" i="21"/>
  <c r="BZ61" i="21"/>
  <c r="G35" i="21"/>
  <c r="BM123" i="21"/>
  <c r="BA126" i="21"/>
  <c r="BA127" i="21" s="1"/>
  <c r="BW66" i="21"/>
  <c r="E40" i="21"/>
  <c r="E41" i="21"/>
  <c r="E37" i="21"/>
  <c r="AX9" i="21"/>
  <c r="BN30" i="21"/>
  <c r="BN29" i="21"/>
  <c r="C42" i="21"/>
  <c r="C40" i="21"/>
  <c r="C41" i="21"/>
  <c r="C37" i="21"/>
  <c r="AB27" i="21"/>
  <c r="AB8" i="21"/>
  <c r="AY30" i="21"/>
  <c r="AY29" i="21"/>
  <c r="AY13" i="21"/>
  <c r="B67" i="21"/>
  <c r="B63" i="21"/>
  <c r="BV68" i="21"/>
  <c r="BV67" i="21"/>
  <c r="BV13" i="21"/>
  <c r="AU58" i="21"/>
  <c r="AT59" i="21"/>
  <c r="E67" i="21"/>
  <c r="E63" i="21"/>
  <c r="BX66" i="21"/>
  <c r="BJ68" i="21"/>
  <c r="BJ67" i="21"/>
  <c r="BY65" i="21"/>
  <c r="BY8" i="21"/>
  <c r="BJ127" i="21"/>
  <c r="H81" i="21"/>
  <c r="H79" i="21"/>
  <c r="AK24" i="21"/>
  <c r="AW24" i="21" s="1"/>
  <c r="AV24" i="21"/>
  <c r="BH24" i="21" s="1"/>
  <c r="BJ79" i="21"/>
  <c r="BJ12" i="21"/>
  <c r="CP24" i="21"/>
  <c r="AE76" i="21"/>
  <c r="AE79" i="21" s="1"/>
  <c r="AF63" i="21"/>
  <c r="AE66" i="21"/>
  <c r="BN59" i="21"/>
  <c r="BO58" i="21"/>
  <c r="BN4" i="21"/>
  <c r="AD13" i="21"/>
  <c r="AP75" i="21"/>
  <c r="BA75" i="21"/>
  <c r="AO78" i="21"/>
  <c r="BX123" i="21"/>
  <c r="BX126" i="21" s="1"/>
  <c r="BX127" i="21" s="1"/>
  <c r="BL126" i="21"/>
  <c r="BL127" i="21" s="1"/>
  <c r="Z68" i="21"/>
  <c r="Z67" i="21"/>
  <c r="Z13" i="21"/>
  <c r="BV12" i="21"/>
  <c r="AQ66" i="21"/>
  <c r="CD114" i="21"/>
  <c r="BZ114" i="21"/>
  <c r="BZ5" i="21" s="1"/>
  <c r="BV114" i="21"/>
  <c r="BV5" i="21" s="1"/>
  <c r="CG114" i="21"/>
  <c r="CC114" i="21"/>
  <c r="BY114" i="21"/>
  <c r="BY5" i="21" s="1"/>
  <c r="CF114" i="21"/>
  <c r="CB114" i="21"/>
  <c r="CB5" i="21" s="1"/>
  <c r="BX114" i="21"/>
  <c r="BX5" i="21" s="1"/>
  <c r="BX7" i="21" s="1"/>
  <c r="CA114" i="21"/>
  <c r="BW114" i="21"/>
  <c r="BW5" i="21" s="1"/>
  <c r="BW7" i="21" s="1"/>
  <c r="CE114" i="21"/>
  <c r="G58" i="21"/>
  <c r="BW75" i="21"/>
  <c r="BW78" i="21" s="1"/>
  <c r="BW79" i="21" s="1"/>
  <c r="BK78" i="21"/>
  <c r="BK79" i="21" s="1"/>
  <c r="AQ123" i="21"/>
  <c r="BB123" i="21"/>
  <c r="AP126" i="21"/>
  <c r="AP127" i="21" s="1"/>
  <c r="G34" i="21"/>
  <c r="CM120" i="21"/>
  <c r="CM122" i="21" s="1"/>
  <c r="CN119" i="21"/>
  <c r="CM4" i="21"/>
  <c r="CN163" i="19"/>
  <c r="CO161" i="19"/>
  <c r="CO163" i="19" s="1"/>
  <c r="CO167" i="19" s="1"/>
  <c r="CO168" i="19" s="1"/>
  <c r="CK86" i="19"/>
  <c r="CL84" i="19"/>
  <c r="CL86" i="19" s="1"/>
  <c r="CL90" i="19" s="1"/>
  <c r="CL91" i="19" s="1"/>
  <c r="BV168" i="19"/>
  <c r="BY161" i="19"/>
  <c r="BY163" i="19" s="1"/>
  <c r="BY167" i="19" s="1"/>
  <c r="BY168" i="19" s="1"/>
  <c r="BZ160" i="19"/>
  <c r="CG160" i="19"/>
  <c r="CG161" i="19" s="1"/>
  <c r="CG163" i="19" s="1"/>
  <c r="CG167" i="19" s="1"/>
  <c r="CG168" i="19" s="1"/>
  <c r="CF161" i="19"/>
  <c r="CF163" i="19" s="1"/>
  <c r="CF167" i="19" s="1"/>
  <c r="CF168" i="19" s="1"/>
  <c r="BZ132" i="19"/>
  <c r="BY133" i="19"/>
  <c r="CA118" i="19"/>
  <c r="BW92" i="19"/>
  <c r="BX93" i="19"/>
  <c r="BX92" i="19"/>
  <c r="BY84" i="19"/>
  <c r="BZ83" i="19"/>
  <c r="BV90" i="19"/>
  <c r="BK93" i="19"/>
  <c r="BK92" i="19"/>
  <c r="BM84" i="19"/>
  <c r="BM86" i="19" s="1"/>
  <c r="BM90" i="19" s="1"/>
  <c r="BM91" i="19" s="1"/>
  <c r="BN83" i="19"/>
  <c r="BL93" i="19"/>
  <c r="BL92" i="19"/>
  <c r="BJ90" i="19"/>
  <c r="BF84" i="19"/>
  <c r="BF86" i="19" s="1"/>
  <c r="BF90" i="19" s="1"/>
  <c r="BF91" i="19" s="1"/>
  <c r="BF93" i="19" s="1"/>
  <c r="BG83" i="19"/>
  <c r="AY93" i="19"/>
  <c r="AY92" i="19"/>
  <c r="AX91" i="19"/>
  <c r="BF92" i="19"/>
  <c r="BE93" i="19"/>
  <c r="BE92" i="19"/>
  <c r="BA84" i="19"/>
  <c r="BA86" i="19" s="1"/>
  <c r="BB83" i="19"/>
  <c r="AZ93" i="19"/>
  <c r="AZ92" i="19"/>
  <c r="AN92" i="19"/>
  <c r="AM92" i="19"/>
  <c r="AP83" i="19"/>
  <c r="AO84" i="19"/>
  <c r="AO86" i="19" s="1"/>
  <c r="AO90" i="19" s="1"/>
  <c r="AO91" i="19" s="1"/>
  <c r="AE90" i="19"/>
  <c r="C85" i="19"/>
  <c r="C86" i="19"/>
  <c r="AI93" i="19"/>
  <c r="AI92" i="19"/>
  <c r="E82" i="10" l="1"/>
  <c r="E77" i="10"/>
  <c r="H80" i="10"/>
  <c r="G79" i="10"/>
  <c r="H82" i="10" s="1"/>
  <c r="G80" i="10"/>
  <c r="H77" i="10"/>
  <c r="G81" i="10"/>
  <c r="F79" i="10"/>
  <c r="F80" i="10"/>
  <c r="BP30" i="21"/>
  <c r="BP29" i="21"/>
  <c r="BQ21" i="21"/>
  <c r="CK28" i="21"/>
  <c r="CK12" i="21"/>
  <c r="CK9" i="21" s="1"/>
  <c r="CM21" i="21"/>
  <c r="CM23" i="21" s="1"/>
  <c r="CM27" i="21" s="1"/>
  <c r="CM28" i="21" s="1"/>
  <c r="CN20" i="21"/>
  <c r="CL29" i="21"/>
  <c r="CL30" i="21"/>
  <c r="CB27" i="21"/>
  <c r="CB28" i="21" s="1"/>
  <c r="CB30" i="21" s="1"/>
  <c r="CB8" i="21"/>
  <c r="CB7" i="21" s="1"/>
  <c r="CD21" i="21"/>
  <c r="CC23" i="21"/>
  <c r="CC4" i="21"/>
  <c r="BQ23" i="21"/>
  <c r="BQ27" i="21" s="1"/>
  <c r="BQ28" i="21" s="1"/>
  <c r="BD23" i="21"/>
  <c r="BD5" i="21"/>
  <c r="BC8" i="21"/>
  <c r="BC7" i="21" s="1"/>
  <c r="BC27" i="21"/>
  <c r="BC28" i="21" s="1"/>
  <c r="BF20" i="21"/>
  <c r="BF21" i="21" s="1"/>
  <c r="BE4" i="21"/>
  <c r="AR23" i="21"/>
  <c r="AR5" i="21"/>
  <c r="AT20" i="21"/>
  <c r="AS4" i="21"/>
  <c r="AI23" i="21"/>
  <c r="AI5" i="21"/>
  <c r="AH8" i="21"/>
  <c r="AH7" i="21" s="1"/>
  <c r="AH27" i="21"/>
  <c r="AK20" i="21"/>
  <c r="AJ4" i="21"/>
  <c r="AJ21" i="21"/>
  <c r="AG28" i="21"/>
  <c r="AG12" i="21"/>
  <c r="AG9" i="21" s="1"/>
  <c r="BV15" i="21"/>
  <c r="BV14" i="21"/>
  <c r="BV10" i="21"/>
  <c r="AN80" i="21"/>
  <c r="AN81" i="21"/>
  <c r="AN13" i="21"/>
  <c r="BX75" i="21"/>
  <c r="BX78" i="21" s="1"/>
  <c r="BL78" i="21"/>
  <c r="BL79" i="21" s="1"/>
  <c r="AP128" i="21"/>
  <c r="AP129" i="21"/>
  <c r="BV7" i="21"/>
  <c r="AD15" i="21"/>
  <c r="AD14" i="21"/>
  <c r="AD10" i="21"/>
  <c r="F34" i="21"/>
  <c r="BN5" i="21"/>
  <c r="BN61" i="21"/>
  <c r="F35" i="21"/>
  <c r="BT24" i="21"/>
  <c r="AB7" i="21"/>
  <c r="BZ65" i="21"/>
  <c r="BZ8" i="21"/>
  <c r="AP8" i="21"/>
  <c r="AP7" i="21" s="1"/>
  <c r="BM65" i="21"/>
  <c r="BM8" i="21"/>
  <c r="AM15" i="21"/>
  <c r="AM14" i="21"/>
  <c r="AM10" i="21"/>
  <c r="AO129" i="21"/>
  <c r="AO128" i="21"/>
  <c r="CA5" i="21"/>
  <c r="G59" i="21"/>
  <c r="CA61" i="21"/>
  <c r="BV9" i="21"/>
  <c r="AQ75" i="21"/>
  <c r="BB75" i="21"/>
  <c r="AP78" i="21"/>
  <c r="BO59" i="21"/>
  <c r="BP58" i="21"/>
  <c r="BO4" i="21"/>
  <c r="H76" i="21"/>
  <c r="AY15" i="21"/>
  <c r="AY14" i="21"/>
  <c r="AY10" i="21"/>
  <c r="BW68" i="21"/>
  <c r="BW67" i="21"/>
  <c r="BW13" i="21"/>
  <c r="AO7" i="21"/>
  <c r="AQ68" i="21"/>
  <c r="AQ67" i="21"/>
  <c r="AO79" i="21"/>
  <c r="AO12" i="21"/>
  <c r="AE67" i="21"/>
  <c r="AE68" i="21"/>
  <c r="AE13" i="21"/>
  <c r="BJ9" i="21"/>
  <c r="BY7" i="21"/>
  <c r="CQ24" i="21"/>
  <c r="AT61" i="21"/>
  <c r="AB28" i="21"/>
  <c r="AB12" i="21"/>
  <c r="BM126" i="21"/>
  <c r="BM127" i="21" s="1"/>
  <c r="BY123" i="21"/>
  <c r="BY126" i="21" s="1"/>
  <c r="BY127" i="21" s="1"/>
  <c r="D34" i="21"/>
  <c r="L34" i="21" s="1"/>
  <c r="AQ5" i="21"/>
  <c r="L33" i="21"/>
  <c r="AR66" i="21"/>
  <c r="BN74" i="21"/>
  <c r="BL66" i="21"/>
  <c r="BL12" i="21"/>
  <c r="BL9" i="21" s="1"/>
  <c r="BK12" i="21"/>
  <c r="BK9" i="21" s="1"/>
  <c r="AE81" i="21"/>
  <c r="AE80" i="21"/>
  <c r="BJ13" i="21"/>
  <c r="CS115" i="21"/>
  <c r="CO115" i="21"/>
  <c r="CK115" i="21"/>
  <c r="CR115" i="21"/>
  <c r="CN115" i="21"/>
  <c r="CJ115" i="21"/>
  <c r="CM115" i="21"/>
  <c r="CL115" i="21"/>
  <c r="CQ115" i="21"/>
  <c r="CI115" i="21"/>
  <c r="CP115" i="21"/>
  <c r="CH115" i="21"/>
  <c r="AA15" i="21"/>
  <c r="AA14" i="21"/>
  <c r="AA10" i="21"/>
  <c r="CN120" i="21"/>
  <c r="CN122" i="21" s="1"/>
  <c r="CO119" i="21"/>
  <c r="BB126" i="21"/>
  <c r="BB127" i="21" s="1"/>
  <c r="BN123" i="21"/>
  <c r="CM126" i="21"/>
  <c r="CM8" i="21"/>
  <c r="G38" i="21"/>
  <c r="G36" i="21" s="1"/>
  <c r="BC123" i="21"/>
  <c r="AR123" i="21"/>
  <c r="AQ126" i="21"/>
  <c r="Z15" i="21"/>
  <c r="Z14" i="21"/>
  <c r="Z10" i="21"/>
  <c r="BA78" i="21"/>
  <c r="BM75" i="21"/>
  <c r="AF76" i="21"/>
  <c r="AF79" i="21" s="1"/>
  <c r="AG63" i="21"/>
  <c r="AF66" i="21"/>
  <c r="BY66" i="21"/>
  <c r="BX68" i="21"/>
  <c r="BX67" i="21"/>
  <c r="AV58" i="21"/>
  <c r="AU59" i="21"/>
  <c r="AU61" i="21" s="1"/>
  <c r="AU65" i="21" s="1"/>
  <c r="AU66" i="21" s="1"/>
  <c r="BW12" i="21"/>
  <c r="BW9" i="21" s="1"/>
  <c r="BO72" i="21"/>
  <c r="BO74" i="21" s="1"/>
  <c r="F71" i="21"/>
  <c r="CP114" i="21"/>
  <c r="CL114" i="21"/>
  <c r="CH114" i="21"/>
  <c r="CS114" i="21"/>
  <c r="CO114" i="21"/>
  <c r="CK114" i="21"/>
  <c r="CR114" i="21"/>
  <c r="CN114" i="21"/>
  <c r="CJ114" i="21"/>
  <c r="CQ114" i="21"/>
  <c r="CM114" i="21"/>
  <c r="CI114" i="21"/>
  <c r="D35" i="21"/>
  <c r="L35" i="21" s="1"/>
  <c r="BK67" i="21"/>
  <c r="BK68" i="21"/>
  <c r="BK13" i="21"/>
  <c r="CL127" i="21"/>
  <c r="CL12" i="21"/>
  <c r="AZ79" i="21"/>
  <c r="AZ12" i="21"/>
  <c r="CP161" i="19"/>
  <c r="CP163" i="19" s="1"/>
  <c r="CP167" i="19" s="1"/>
  <c r="CP168" i="19" s="1"/>
  <c r="CN167" i="19"/>
  <c r="CL92" i="19"/>
  <c r="CL93" i="19"/>
  <c r="CM84" i="19"/>
  <c r="CK90" i="19"/>
  <c r="CA160" i="19"/>
  <c r="CA161" i="19" s="1"/>
  <c r="CA163" i="19" s="1"/>
  <c r="CA167" i="19" s="1"/>
  <c r="CA168" i="19" s="1"/>
  <c r="BZ161" i="19"/>
  <c r="CA132" i="19"/>
  <c r="BZ133" i="19"/>
  <c r="BY86" i="19"/>
  <c r="BZ84" i="19"/>
  <c r="BZ86" i="19" s="1"/>
  <c r="BZ90" i="19" s="1"/>
  <c r="BZ91" i="19" s="1"/>
  <c r="BV91" i="19"/>
  <c r="BN84" i="19"/>
  <c r="BM93" i="19"/>
  <c r="BM92" i="19"/>
  <c r="BJ91" i="19"/>
  <c r="BH83" i="19"/>
  <c r="BG84" i="19"/>
  <c r="BG86" i="19" s="1"/>
  <c r="BG90" i="19" s="1"/>
  <c r="BG91" i="19" s="1"/>
  <c r="BG93" i="19" s="1"/>
  <c r="BC83" i="19"/>
  <c r="BC84" i="19" s="1"/>
  <c r="BC86" i="19" s="1"/>
  <c r="BC90" i="19" s="1"/>
  <c r="BC91" i="19" s="1"/>
  <c r="BB84" i="19"/>
  <c r="AX93" i="19"/>
  <c r="AX92" i="19"/>
  <c r="BA90" i="19"/>
  <c r="AO93" i="19"/>
  <c r="AO92" i="19"/>
  <c r="AP84" i="19"/>
  <c r="AP86" i="19" s="1"/>
  <c r="AP90" i="19" s="1"/>
  <c r="AP91" i="19" s="1"/>
  <c r="AQ83" i="19"/>
  <c r="AE91" i="19"/>
  <c r="C90" i="19"/>
  <c r="C87" i="19" s="1"/>
  <c r="G82" i="10" l="1"/>
  <c r="G77" i="10"/>
  <c r="F82" i="10"/>
  <c r="F77" i="10"/>
  <c r="BS20" i="21"/>
  <c r="BR21" i="21"/>
  <c r="CB29" i="21"/>
  <c r="AT21" i="21"/>
  <c r="AU20" i="21"/>
  <c r="AU21" i="21" s="1"/>
  <c r="CN21" i="21"/>
  <c r="CN23" i="21" s="1"/>
  <c r="CN27" i="21" s="1"/>
  <c r="CN28" i="21" s="1"/>
  <c r="CO20" i="21"/>
  <c r="CN4" i="21"/>
  <c r="CM30" i="21"/>
  <c r="CM29" i="21"/>
  <c r="CK30" i="21"/>
  <c r="CK29" i="21"/>
  <c r="CC8" i="21"/>
  <c r="CC27" i="21"/>
  <c r="CC28" i="21" s="1"/>
  <c r="CC29" i="21" s="1"/>
  <c r="CD4" i="21"/>
  <c r="CC5" i="21"/>
  <c r="BR23" i="21"/>
  <c r="BR27" i="21" s="1"/>
  <c r="BR28" i="21" s="1"/>
  <c r="BR29" i="21" s="1"/>
  <c r="BQ29" i="21"/>
  <c r="BQ30" i="21"/>
  <c r="BE23" i="21"/>
  <c r="BE5" i="21"/>
  <c r="BF4" i="21"/>
  <c r="BG21" i="21"/>
  <c r="BC30" i="21"/>
  <c r="BC29" i="21"/>
  <c r="BD27" i="21"/>
  <c r="BD28" i="21" s="1"/>
  <c r="BD8" i="21"/>
  <c r="BD7" i="21" s="1"/>
  <c r="AS23" i="21"/>
  <c r="AS5" i="21"/>
  <c r="AT4" i="21"/>
  <c r="AR27" i="21"/>
  <c r="AR28" i="21" s="1"/>
  <c r="AR8" i="21"/>
  <c r="AR7" i="21" s="1"/>
  <c r="AG30" i="21"/>
  <c r="AG29" i="21"/>
  <c r="AK4" i="21"/>
  <c r="C4" i="21" s="1"/>
  <c r="K4" i="21" s="1"/>
  <c r="AK21" i="21"/>
  <c r="C20" i="21"/>
  <c r="K20" i="21" s="1"/>
  <c r="AJ23" i="21"/>
  <c r="AJ5" i="21"/>
  <c r="AH12" i="21"/>
  <c r="AH9" i="21" s="1"/>
  <c r="AH28" i="21"/>
  <c r="AI8" i="21"/>
  <c r="AI27" i="21"/>
  <c r="CL9" i="21"/>
  <c r="BM78" i="21"/>
  <c r="BY75" i="21"/>
  <c r="BY78" i="21" s="1"/>
  <c r="AQ127" i="21"/>
  <c r="BN126" i="21"/>
  <c r="BN127" i="21" s="1"/>
  <c r="BZ123" i="21"/>
  <c r="BZ126" i="21" s="1"/>
  <c r="BL68" i="21"/>
  <c r="BL67" i="21"/>
  <c r="BL13" i="21"/>
  <c r="CS24" i="21"/>
  <c r="BM66" i="21"/>
  <c r="BZ7" i="21"/>
  <c r="F38" i="21"/>
  <c r="F36" i="21" s="1"/>
  <c r="H38" i="21"/>
  <c r="CI5" i="21"/>
  <c r="CI7" i="21" s="1"/>
  <c r="CI13" i="21"/>
  <c r="CN5" i="21"/>
  <c r="H35" i="21"/>
  <c r="AU67" i="21"/>
  <c r="AU68" i="21"/>
  <c r="AG76" i="21"/>
  <c r="AG79" i="21" s="1"/>
  <c r="AH63" i="21"/>
  <c r="AG66" i="21"/>
  <c r="BA79" i="21"/>
  <c r="BA13" i="21" s="1"/>
  <c r="BA12" i="21"/>
  <c r="BA9" i="21" s="1"/>
  <c r="BD123" i="21"/>
  <c r="AS123" i="21"/>
  <c r="AR126" i="21"/>
  <c r="AR127" i="21" s="1"/>
  <c r="CO120" i="21"/>
  <c r="CO122" i="21" s="1"/>
  <c r="CP119" i="21"/>
  <c r="CO4" i="21"/>
  <c r="H34" i="21"/>
  <c r="F74" i="21"/>
  <c r="AO9" i="21"/>
  <c r="BW15" i="21"/>
  <c r="BW14" i="21"/>
  <c r="BW10" i="21"/>
  <c r="AP79" i="21"/>
  <c r="AP12" i="21"/>
  <c r="AP9" i="21" s="1"/>
  <c r="BZ66" i="21"/>
  <c r="BN65" i="21"/>
  <c r="BN8" i="21"/>
  <c r="BN7" i="21" s="1"/>
  <c r="H39" i="21"/>
  <c r="AF68" i="21"/>
  <c r="AF67" i="21"/>
  <c r="AF13" i="21"/>
  <c r="G39" i="21"/>
  <c r="F72" i="21"/>
  <c r="CA65" i="21"/>
  <c r="CA8" i="21"/>
  <c r="CA7" i="21" s="1"/>
  <c r="G61" i="21"/>
  <c r="G60" i="21"/>
  <c r="CM5" i="21"/>
  <c r="CM7" i="21" s="1"/>
  <c r="AF80" i="21"/>
  <c r="AF81" i="21"/>
  <c r="BC126" i="21"/>
  <c r="BC127" i="21" s="1"/>
  <c r="BO123" i="21"/>
  <c r="CN126" i="21"/>
  <c r="CN8" i="21"/>
  <c r="AQ8" i="21"/>
  <c r="AB9" i="21"/>
  <c r="AT65" i="21"/>
  <c r="AE15" i="21"/>
  <c r="AE14" i="21"/>
  <c r="AE10" i="21"/>
  <c r="AO80" i="21"/>
  <c r="AO81" i="21"/>
  <c r="AO13" i="21"/>
  <c r="BB78" i="21"/>
  <c r="BN75" i="21"/>
  <c r="AN14" i="21"/>
  <c r="AN10" i="21"/>
  <c r="AN15" i="21"/>
  <c r="AZ13" i="21"/>
  <c r="CJ5" i="21"/>
  <c r="CJ7" i="21" s="1"/>
  <c r="CJ13" i="21"/>
  <c r="BO5" i="21"/>
  <c r="BO61" i="21"/>
  <c r="CH5" i="21"/>
  <c r="CH13" i="21"/>
  <c r="AV59" i="21"/>
  <c r="AV61" i="21" s="1"/>
  <c r="AV65" i="21" s="1"/>
  <c r="AV66" i="21" s="1"/>
  <c r="AW58" i="21"/>
  <c r="AW59" i="21" s="1"/>
  <c r="AW61" i="21" s="1"/>
  <c r="AW65" i="21" s="1"/>
  <c r="AW66" i="21" s="1"/>
  <c r="D58" i="21"/>
  <c r="L58" i="21" s="1"/>
  <c r="AZ9" i="21"/>
  <c r="BK15" i="21"/>
  <c r="BK14" i="21"/>
  <c r="BK10" i="21"/>
  <c r="CK5" i="21"/>
  <c r="CK7" i="21" s="1"/>
  <c r="CK13" i="21"/>
  <c r="CL5" i="21"/>
  <c r="CL7" i="21" s="1"/>
  <c r="CL13" i="21"/>
  <c r="BY68" i="21"/>
  <c r="BY67" i="21"/>
  <c r="CM127" i="21"/>
  <c r="CM12" i="21"/>
  <c r="CM9" i="21" s="1"/>
  <c r="BJ15" i="21"/>
  <c r="BJ14" i="21"/>
  <c r="BJ10" i="21"/>
  <c r="CC30" i="21"/>
  <c r="AR68" i="21"/>
  <c r="AR67" i="21"/>
  <c r="AB30" i="21"/>
  <c r="AB13" i="21"/>
  <c r="AB29" i="21"/>
  <c r="BP59" i="21"/>
  <c r="BQ58" i="21"/>
  <c r="BP4" i="21"/>
  <c r="AR75" i="21"/>
  <c r="BC75" i="21"/>
  <c r="AQ78" i="21"/>
  <c r="BM7" i="21"/>
  <c r="CR24" i="21"/>
  <c r="BX79" i="21"/>
  <c r="BX12" i="21"/>
  <c r="BX9" i="21" s="1"/>
  <c r="CN168" i="19"/>
  <c r="CQ161" i="19"/>
  <c r="CN84" i="19"/>
  <c r="CN86" i="19" s="1"/>
  <c r="CN90" i="19" s="1"/>
  <c r="CN91" i="19" s="1"/>
  <c r="CM86" i="19"/>
  <c r="CK91" i="19"/>
  <c r="G160" i="19"/>
  <c r="BZ163" i="19"/>
  <c r="G161" i="19"/>
  <c r="CB132" i="19"/>
  <c r="CA133" i="19"/>
  <c r="BZ92" i="19"/>
  <c r="BZ93" i="19"/>
  <c r="CA84" i="19"/>
  <c r="CA86" i="19" s="1"/>
  <c r="CA90" i="19" s="1"/>
  <c r="CA91" i="19" s="1"/>
  <c r="BY90" i="19"/>
  <c r="BV93" i="19"/>
  <c r="BV92" i="19"/>
  <c r="BN86" i="19"/>
  <c r="BO84" i="19"/>
  <c r="BO86" i="19" s="1"/>
  <c r="BO90" i="19" s="1"/>
  <c r="BO91" i="19" s="1"/>
  <c r="BP83" i="19"/>
  <c r="BJ93" i="19"/>
  <c r="BJ92" i="19"/>
  <c r="BG92" i="19"/>
  <c r="BI83" i="19"/>
  <c r="BH84" i="19"/>
  <c r="BH86" i="19" s="1"/>
  <c r="BH90" i="19" s="1"/>
  <c r="BH91" i="19" s="1"/>
  <c r="BH92" i="19" s="1"/>
  <c r="BH93" i="19"/>
  <c r="BB86" i="19"/>
  <c r="BA91" i="19"/>
  <c r="BC93" i="19"/>
  <c r="BC92" i="19"/>
  <c r="AQ84" i="19"/>
  <c r="AQ86" i="19" s="1"/>
  <c r="AP92" i="19"/>
  <c r="AP93" i="19"/>
  <c r="AQ90" i="19"/>
  <c r="C91" i="19"/>
  <c r="C93" i="19"/>
  <c r="AE93" i="19"/>
  <c r="AE92" i="19"/>
  <c r="BT20" i="21" l="1"/>
  <c r="BS21" i="21"/>
  <c r="BS23" i="21" s="1"/>
  <c r="BS27" i="21" s="1"/>
  <c r="BS28" i="21" s="1"/>
  <c r="BS29" i="21" s="1"/>
  <c r="BR30" i="21"/>
  <c r="CO21" i="21"/>
  <c r="CO23" i="21" s="1"/>
  <c r="CO27" i="21" s="1"/>
  <c r="CO28" i="21" s="1"/>
  <c r="CN7" i="21"/>
  <c r="CN30" i="21"/>
  <c r="CN29" i="21"/>
  <c r="CE4" i="21"/>
  <c r="CD23" i="21"/>
  <c r="CD5" i="21"/>
  <c r="CC7" i="21"/>
  <c r="BH20" i="21"/>
  <c r="BH21" i="21" s="1"/>
  <c r="BG4" i="21"/>
  <c r="BE27" i="21"/>
  <c r="BE8" i="21"/>
  <c r="BD30" i="21"/>
  <c r="BD29" i="21"/>
  <c r="BF23" i="21"/>
  <c r="BF5" i="21"/>
  <c r="AT23" i="21"/>
  <c r="AT5" i="21"/>
  <c r="AV20" i="21"/>
  <c r="AV21" i="21" s="1"/>
  <c r="AU4" i="21"/>
  <c r="AR30" i="21"/>
  <c r="AR29" i="21"/>
  <c r="AS27" i="21"/>
  <c r="AS28" i="21" s="1"/>
  <c r="AS8" i="21"/>
  <c r="AS7" i="21" s="1"/>
  <c r="AI7" i="21"/>
  <c r="AH30" i="21"/>
  <c r="AH29" i="21"/>
  <c r="AJ8" i="21"/>
  <c r="AJ7" i="21" s="1"/>
  <c r="AJ27" i="21"/>
  <c r="AK23" i="21"/>
  <c r="C22" i="21" s="1"/>
  <c r="K22" i="21" s="1"/>
  <c r="AK5" i="21"/>
  <c r="C5" i="21" s="1"/>
  <c r="K5" i="21" s="1"/>
  <c r="AI28" i="21"/>
  <c r="AI12" i="21"/>
  <c r="AI9" i="21" s="1"/>
  <c r="C21" i="21"/>
  <c r="K21" i="21" s="1"/>
  <c r="H36" i="21"/>
  <c r="AB14" i="21"/>
  <c r="AB10" i="21"/>
  <c r="AB15" i="21"/>
  <c r="CJ14" i="21"/>
  <c r="CJ10" i="21"/>
  <c r="CJ15" i="21"/>
  <c r="AT123" i="21"/>
  <c r="BE123" i="21"/>
  <c r="AS126" i="21"/>
  <c r="AS127" i="21" s="1"/>
  <c r="BL14" i="21"/>
  <c r="BL10" i="21"/>
  <c r="BL15" i="21"/>
  <c r="BM79" i="21"/>
  <c r="D38" i="21"/>
  <c r="CK15" i="21"/>
  <c r="CK10" i="21"/>
  <c r="CK14" i="21"/>
  <c r="CH15" i="21"/>
  <c r="CH14" i="21"/>
  <c r="CH10" i="21"/>
  <c r="AZ14" i="21"/>
  <c r="AZ10" i="21"/>
  <c r="AZ15" i="21"/>
  <c r="BB79" i="21"/>
  <c r="BB12" i="21"/>
  <c r="BO126" i="21"/>
  <c r="BO127" i="21" s="1"/>
  <c r="CA123" i="21"/>
  <c r="CA126" i="21" s="1"/>
  <c r="CA127" i="21" s="1"/>
  <c r="CM13" i="21"/>
  <c r="H40" i="21"/>
  <c r="H37" i="21"/>
  <c r="H41" i="21"/>
  <c r="H42" i="21"/>
  <c r="H43" i="21" s="1"/>
  <c r="CO126" i="21"/>
  <c r="CO8" i="21"/>
  <c r="BP123" i="21"/>
  <c r="BD126" i="21"/>
  <c r="BD127" i="21" s="1"/>
  <c r="AG68" i="21"/>
  <c r="AG67" i="21"/>
  <c r="AG13" i="21"/>
  <c r="BD75" i="21"/>
  <c r="AS75" i="21"/>
  <c r="AR78" i="21"/>
  <c r="CP120" i="21"/>
  <c r="CQ119" i="21"/>
  <c r="CP4" i="21"/>
  <c r="D39" i="21"/>
  <c r="CH7" i="21"/>
  <c r="BO65" i="21"/>
  <c r="BO8" i="21"/>
  <c r="AO15" i="21"/>
  <c r="AO10" i="21"/>
  <c r="AO14" i="21"/>
  <c r="D61" i="21"/>
  <c r="L61" i="21" s="1"/>
  <c r="CA66" i="21"/>
  <c r="G66" i="21" s="1"/>
  <c r="G40" i="21"/>
  <c r="G37" i="21"/>
  <c r="G41" i="21"/>
  <c r="AF14" i="21"/>
  <c r="AF10" i="21"/>
  <c r="AF15" i="21"/>
  <c r="D59" i="21"/>
  <c r="L59" i="21" s="1"/>
  <c r="AH76" i="21"/>
  <c r="AH79" i="21" s="1"/>
  <c r="AI63" i="21"/>
  <c r="AH66" i="21"/>
  <c r="CI15" i="21"/>
  <c r="CI14" i="21"/>
  <c r="CI10" i="21"/>
  <c r="BM12" i="21"/>
  <c r="AQ128" i="21"/>
  <c r="AQ129" i="21"/>
  <c r="AV68" i="21"/>
  <c r="AV67" i="21"/>
  <c r="BN78" i="21"/>
  <c r="BN79" i="21" s="1"/>
  <c r="BZ75" i="21"/>
  <c r="BZ78" i="21" s="1"/>
  <c r="AT66" i="21"/>
  <c r="D65" i="21"/>
  <c r="BN66" i="21"/>
  <c r="BN12" i="21"/>
  <c r="BN9" i="21" s="1"/>
  <c r="BA15" i="21"/>
  <c r="BA14" i="21"/>
  <c r="BA10" i="21"/>
  <c r="AQ79" i="21"/>
  <c r="AQ12" i="21"/>
  <c r="AQ9" i="21" s="1"/>
  <c r="BQ59" i="21"/>
  <c r="BR58" i="21"/>
  <c r="BQ4" i="21"/>
  <c r="BX13" i="21"/>
  <c r="BO75" i="21"/>
  <c r="BC78" i="21"/>
  <c r="BP5" i="21"/>
  <c r="BP61" i="21"/>
  <c r="CL15" i="21"/>
  <c r="CL14" i="21"/>
  <c r="CL10" i="21"/>
  <c r="AW68" i="21"/>
  <c r="AW67" i="21"/>
  <c r="D60" i="21"/>
  <c r="L60" i="21" s="1"/>
  <c r="AQ7" i="21"/>
  <c r="CN127" i="21"/>
  <c r="CN12" i="21"/>
  <c r="CN9" i="21" s="1"/>
  <c r="BZ68" i="21"/>
  <c r="BZ67" i="21"/>
  <c r="AP81" i="21"/>
  <c r="AP80" i="21"/>
  <c r="AP13" i="21"/>
  <c r="AR129" i="21"/>
  <c r="AR128" i="21"/>
  <c r="AG80" i="21"/>
  <c r="AG81" i="21"/>
  <c r="F39" i="21"/>
  <c r="BM68" i="21"/>
  <c r="BM67" i="21"/>
  <c r="BM13" i="21"/>
  <c r="BZ127" i="21"/>
  <c r="BY79" i="21"/>
  <c r="BY13" i="21" s="1"/>
  <c r="BY12" i="21"/>
  <c r="BY9" i="21" s="1"/>
  <c r="CR161" i="19"/>
  <c r="CR163" i="19" s="1"/>
  <c r="CR167" i="19" s="1"/>
  <c r="CR168" i="19" s="1"/>
  <c r="CS161" i="19"/>
  <c r="CS163" i="19" s="1"/>
  <c r="CS167" i="19" s="1"/>
  <c r="CS168" i="19" s="1"/>
  <c r="H160" i="19"/>
  <c r="CQ163" i="19"/>
  <c r="CM90" i="19"/>
  <c r="CK92" i="19"/>
  <c r="CK93" i="19"/>
  <c r="CO84" i="19"/>
  <c r="CN93" i="19"/>
  <c r="CN92" i="19"/>
  <c r="BZ167" i="19"/>
  <c r="G163" i="19"/>
  <c r="CC132" i="19"/>
  <c r="CB133" i="19"/>
  <c r="CA93" i="19"/>
  <c r="CA92" i="19"/>
  <c r="CB84" i="19"/>
  <c r="CB86" i="19" s="1"/>
  <c r="CB90" i="19" s="1"/>
  <c r="CB91" i="19" s="1"/>
  <c r="CC83" i="19"/>
  <c r="BY91" i="19"/>
  <c r="BP84" i="19"/>
  <c r="BQ83" i="19"/>
  <c r="BO92" i="19"/>
  <c r="BO93" i="19"/>
  <c r="BN90" i="19"/>
  <c r="BI84" i="19"/>
  <c r="E83" i="19"/>
  <c r="BA93" i="19"/>
  <c r="BA92" i="19"/>
  <c r="BB90" i="19"/>
  <c r="AS83" i="19"/>
  <c r="AR84" i="19"/>
  <c r="AR86" i="19" s="1"/>
  <c r="AR90" i="19" s="1"/>
  <c r="AR91" i="19" s="1"/>
  <c r="AQ91" i="19"/>
  <c r="C94" i="19"/>
  <c r="C88" i="19"/>
  <c r="C92" i="19"/>
  <c r="Z147" i="19"/>
  <c r="Z149" i="19" s="1"/>
  <c r="Z153" i="19" s="1"/>
  <c r="Z154" i="19" s="1"/>
  <c r="AA147" i="19"/>
  <c r="AA149" i="19" s="1"/>
  <c r="AA153" i="19" s="1"/>
  <c r="AA154" i="19" s="1"/>
  <c r="AB147" i="19"/>
  <c r="AC147" i="19"/>
  <c r="AC149" i="19" s="1"/>
  <c r="AC153" i="19" s="1"/>
  <c r="AC154" i="19" s="1"/>
  <c r="AD147" i="19"/>
  <c r="AE147" i="19"/>
  <c r="AE149" i="19" s="1"/>
  <c r="AE153" i="19" s="1"/>
  <c r="AE154" i="19" s="1"/>
  <c r="AF147" i="19"/>
  <c r="AB149" i="19"/>
  <c r="AB153" i="19" s="1"/>
  <c r="AB154" i="19" s="1"/>
  <c r="AB156" i="19" s="1"/>
  <c r="AD149" i="19"/>
  <c r="AD153" i="19" s="1"/>
  <c r="AD154" i="19" s="1"/>
  <c r="AF149" i="19"/>
  <c r="AF153" i="19" s="1"/>
  <c r="AF154" i="19" s="1"/>
  <c r="AF156" i="19" s="1"/>
  <c r="AK133" i="19"/>
  <c r="AJ133" i="19"/>
  <c r="AI133" i="19"/>
  <c r="AH133" i="19"/>
  <c r="AH135" i="19" s="1"/>
  <c r="AH139" i="19" s="1"/>
  <c r="AG133" i="19"/>
  <c r="AF133" i="19"/>
  <c r="AE133" i="19"/>
  <c r="AD133" i="19"/>
  <c r="AD135" i="19" s="1"/>
  <c r="AD139" i="19" s="1"/>
  <c r="AC133" i="19"/>
  <c r="AB133" i="19"/>
  <c r="AA133" i="19"/>
  <c r="Z133" i="19"/>
  <c r="Z135" i="19" s="1"/>
  <c r="Z139" i="19" s="1"/>
  <c r="Z140" i="19" s="1"/>
  <c r="AA137" i="19"/>
  <c r="AB137" i="19" s="1"/>
  <c r="AC137" i="19" s="1"/>
  <c r="AD137" i="19" s="1"/>
  <c r="AE137" i="19" s="1"/>
  <c r="AF137" i="19" s="1"/>
  <c r="AG137" i="19" s="1"/>
  <c r="AH137" i="19" s="1"/>
  <c r="AI137" i="19" s="1"/>
  <c r="AJ137" i="19" s="1"/>
  <c r="AK137" i="19" s="1"/>
  <c r="AF135" i="19"/>
  <c r="AF139" i="19" s="1"/>
  <c r="AG135" i="19"/>
  <c r="AG139" i="19" s="1"/>
  <c r="AE135" i="19"/>
  <c r="AE139" i="19" s="1"/>
  <c r="AI135" i="19"/>
  <c r="AI139" i="19" s="1"/>
  <c r="AJ135" i="19"/>
  <c r="AJ139" i="19" s="1"/>
  <c r="AK135" i="19"/>
  <c r="AK139" i="19" s="1"/>
  <c r="AC135" i="19"/>
  <c r="AC139" i="19" s="1"/>
  <c r="AB135" i="19"/>
  <c r="AB139" i="19" s="1"/>
  <c r="AA135" i="19"/>
  <c r="AA139" i="19" s="1"/>
  <c r="AC119" i="19"/>
  <c r="AD119" i="19"/>
  <c r="AE119" i="19"/>
  <c r="AF119" i="19"/>
  <c r="AF121" i="19" s="1"/>
  <c r="AF125" i="19" s="1"/>
  <c r="AF126" i="19" s="1"/>
  <c r="AC121" i="19"/>
  <c r="AC125" i="19" s="1"/>
  <c r="AC126" i="19" s="1"/>
  <c r="AD121" i="19"/>
  <c r="AD125" i="19" s="1"/>
  <c r="AD126" i="19" s="1"/>
  <c r="AE121" i="19"/>
  <c r="AE125" i="19" s="1"/>
  <c r="AE126" i="19" s="1"/>
  <c r="D112" i="19"/>
  <c r="C112" i="19"/>
  <c r="N22" i="19"/>
  <c r="O22" i="19"/>
  <c r="O26" i="19" s="1"/>
  <c r="P22" i="19"/>
  <c r="Q22" i="19"/>
  <c r="Q26" i="19" s="1"/>
  <c r="R22" i="19"/>
  <c r="S22" i="19"/>
  <c r="T22" i="19"/>
  <c r="U22" i="19"/>
  <c r="V22" i="19"/>
  <c r="W22" i="19"/>
  <c r="W8" i="19" s="1"/>
  <c r="X22" i="19"/>
  <c r="U23" i="19"/>
  <c r="V23" i="19" s="1"/>
  <c r="W23" i="19" s="1"/>
  <c r="N26" i="19"/>
  <c r="P26" i="19"/>
  <c r="R26" i="19"/>
  <c r="S26" i="19"/>
  <c r="T26" i="19"/>
  <c r="T27" i="19"/>
  <c r="T28" i="19" s="1"/>
  <c r="N28" i="19"/>
  <c r="O28" i="19"/>
  <c r="P28" i="19"/>
  <c r="Q28" i="19"/>
  <c r="R28" i="19"/>
  <c r="S28" i="19"/>
  <c r="N29" i="19"/>
  <c r="O29" i="19"/>
  <c r="P29" i="19"/>
  <c r="Q29" i="19"/>
  <c r="R29" i="19"/>
  <c r="S29" i="19"/>
  <c r="T29" i="19"/>
  <c r="B156" i="19"/>
  <c r="B154" i="19"/>
  <c r="B153" i="19"/>
  <c r="H152" i="19"/>
  <c r="G152" i="19"/>
  <c r="F152" i="19"/>
  <c r="E152" i="19"/>
  <c r="AZ151" i="19"/>
  <c r="BA151" i="19" s="1"/>
  <c r="BB151" i="19" s="1"/>
  <c r="BC151" i="19" s="1"/>
  <c r="BD151" i="19" s="1"/>
  <c r="BE151" i="19" s="1"/>
  <c r="BF151" i="19" s="1"/>
  <c r="BG151" i="19" s="1"/>
  <c r="BH151" i="19" s="1"/>
  <c r="BI151" i="19" s="1"/>
  <c r="BJ151" i="19" s="1"/>
  <c r="BK151" i="19" s="1"/>
  <c r="BL151" i="19" s="1"/>
  <c r="BM151" i="19" s="1"/>
  <c r="BN151" i="19" s="1"/>
  <c r="BO151" i="19" s="1"/>
  <c r="BP151" i="19" s="1"/>
  <c r="BQ151" i="19" s="1"/>
  <c r="BR151" i="19" s="1"/>
  <c r="BS151" i="19" s="1"/>
  <c r="BT151" i="19" s="1"/>
  <c r="BU151" i="19" s="1"/>
  <c r="BV151" i="19" s="1"/>
  <c r="BW151" i="19" s="1"/>
  <c r="BX151" i="19" s="1"/>
  <c r="BY151" i="19" s="1"/>
  <c r="BZ151" i="19" s="1"/>
  <c r="CA151" i="19" s="1"/>
  <c r="CB151" i="19" s="1"/>
  <c r="CC151" i="19" s="1"/>
  <c r="CD151" i="19" s="1"/>
  <c r="CE151" i="19" s="1"/>
  <c r="CF151" i="19" s="1"/>
  <c r="CG151" i="19" s="1"/>
  <c r="CH151" i="19" s="1"/>
  <c r="CI151" i="19" s="1"/>
  <c r="CJ151" i="19" s="1"/>
  <c r="CK151" i="19" s="1"/>
  <c r="CL151" i="19" s="1"/>
  <c r="CM151" i="19" s="1"/>
  <c r="CN151" i="19" s="1"/>
  <c r="CO151" i="19" s="1"/>
  <c r="CP151" i="19" s="1"/>
  <c r="CQ151" i="19" s="1"/>
  <c r="CR151" i="19" s="1"/>
  <c r="CS151" i="19" s="1"/>
  <c r="AX151" i="19"/>
  <c r="AY151" i="19" s="1"/>
  <c r="AL151" i="19"/>
  <c r="B151" i="19"/>
  <c r="AL150" i="19"/>
  <c r="AM150" i="19" s="1"/>
  <c r="B149" i="19"/>
  <c r="BB149" i="19"/>
  <c r="H148" i="19"/>
  <c r="G148" i="19"/>
  <c r="F148" i="19"/>
  <c r="B148" i="19"/>
  <c r="CH147" i="19"/>
  <c r="CH149" i="19" s="1"/>
  <c r="CH153" i="19" s="1"/>
  <c r="CG149" i="19"/>
  <c r="CF149" i="19"/>
  <c r="CE149" i="19"/>
  <c r="CD149" i="19"/>
  <c r="CC149" i="19"/>
  <c r="CB149" i="19"/>
  <c r="CA149" i="19"/>
  <c r="BZ149" i="19"/>
  <c r="BY149" i="19"/>
  <c r="BX149" i="19"/>
  <c r="BW149" i="19"/>
  <c r="BV149" i="19"/>
  <c r="BQ147" i="19"/>
  <c r="BQ149" i="19" s="1"/>
  <c r="BN147" i="19"/>
  <c r="BN149" i="19" s="1"/>
  <c r="BM147" i="19"/>
  <c r="BM149" i="19" s="1"/>
  <c r="BL147" i="19"/>
  <c r="BL149" i="19" s="1"/>
  <c r="BK147" i="19"/>
  <c r="BK149" i="19" s="1"/>
  <c r="BJ147" i="19"/>
  <c r="BJ149" i="19" s="1"/>
  <c r="BI149" i="19"/>
  <c r="BH149" i="19"/>
  <c r="BG149" i="19"/>
  <c r="BF149" i="19"/>
  <c r="BE149" i="19"/>
  <c r="BD149" i="19"/>
  <c r="BC149" i="19"/>
  <c r="BA149" i="19"/>
  <c r="AY149" i="19"/>
  <c r="AX149" i="19"/>
  <c r="AW147" i="19"/>
  <c r="AW149" i="19" s="1"/>
  <c r="AV147" i="19"/>
  <c r="AV149" i="19" s="1"/>
  <c r="AU147" i="19"/>
  <c r="AU149" i="19" s="1"/>
  <c r="AT147" i="19"/>
  <c r="AT149" i="19" s="1"/>
  <c r="AS147" i="19"/>
  <c r="AS149" i="19" s="1"/>
  <c r="AR147" i="19"/>
  <c r="AR149" i="19" s="1"/>
  <c r="AQ147" i="19"/>
  <c r="AQ149" i="19" s="1"/>
  <c r="AP147" i="19"/>
  <c r="AP149" i="19" s="1"/>
  <c r="AO147" i="19"/>
  <c r="AO149" i="19" s="1"/>
  <c r="AN147" i="19"/>
  <c r="AN149" i="19" s="1"/>
  <c r="AM147" i="19"/>
  <c r="AM149" i="19" s="1"/>
  <c r="AL147" i="19"/>
  <c r="AL149" i="19" s="1"/>
  <c r="AK147" i="19"/>
  <c r="AK149" i="19" s="1"/>
  <c r="AK153" i="19" s="1"/>
  <c r="AK154" i="19" s="1"/>
  <c r="AJ147" i="19"/>
  <c r="AJ149" i="19" s="1"/>
  <c r="AJ153" i="19" s="1"/>
  <c r="AJ154" i="19" s="1"/>
  <c r="AI147" i="19"/>
  <c r="AI149" i="19" s="1"/>
  <c r="AI153" i="19" s="1"/>
  <c r="AI154" i="19" s="1"/>
  <c r="AH147" i="19"/>
  <c r="AH149" i="19" s="1"/>
  <c r="AH153" i="19" s="1"/>
  <c r="AH154" i="19" s="1"/>
  <c r="AG147" i="19"/>
  <c r="AG149" i="19" s="1"/>
  <c r="B147" i="19"/>
  <c r="CI146" i="19"/>
  <c r="CI147" i="19" s="1"/>
  <c r="BR147" i="19"/>
  <c r="BR149" i="19" s="1"/>
  <c r="BP147" i="19"/>
  <c r="BP149" i="19" s="1"/>
  <c r="BO147" i="19"/>
  <c r="G146" i="19"/>
  <c r="E146" i="19"/>
  <c r="D146" i="19"/>
  <c r="C146" i="19"/>
  <c r="K146" i="19" s="1"/>
  <c r="B146" i="19"/>
  <c r="B142" i="19"/>
  <c r="B140" i="19"/>
  <c r="B137" i="19" s="1"/>
  <c r="B139" i="19"/>
  <c r="H138" i="19"/>
  <c r="G138" i="19"/>
  <c r="F138" i="19"/>
  <c r="E138" i="19"/>
  <c r="AX137" i="19"/>
  <c r="AY137" i="19" s="1"/>
  <c r="AZ137" i="19" s="1"/>
  <c r="BA137" i="19" s="1"/>
  <c r="BB137" i="19" s="1"/>
  <c r="BC137" i="19" s="1"/>
  <c r="BD137" i="19" s="1"/>
  <c r="BE137" i="19" s="1"/>
  <c r="BF137" i="19" s="1"/>
  <c r="BG137" i="19" s="1"/>
  <c r="BH137" i="19" s="1"/>
  <c r="BI137" i="19" s="1"/>
  <c r="BJ137" i="19" s="1"/>
  <c r="BK137" i="19" s="1"/>
  <c r="BL137" i="19" s="1"/>
  <c r="BM137" i="19" s="1"/>
  <c r="BN137" i="19" s="1"/>
  <c r="BO137" i="19" s="1"/>
  <c r="BP137" i="19" s="1"/>
  <c r="BQ137" i="19" s="1"/>
  <c r="BR137" i="19" s="1"/>
  <c r="BS137" i="19" s="1"/>
  <c r="BT137" i="19" s="1"/>
  <c r="BU137" i="19" s="1"/>
  <c r="BV137" i="19" s="1"/>
  <c r="BW137" i="19" s="1"/>
  <c r="BX137" i="19" s="1"/>
  <c r="BY137" i="19" s="1"/>
  <c r="BZ137" i="19" s="1"/>
  <c r="CA137" i="19" s="1"/>
  <c r="CB137" i="19" s="1"/>
  <c r="CC137" i="19" s="1"/>
  <c r="CD137" i="19" s="1"/>
  <c r="CE137" i="19" s="1"/>
  <c r="CF137" i="19" s="1"/>
  <c r="CG137" i="19" s="1"/>
  <c r="CH137" i="19" s="1"/>
  <c r="CI137" i="19" s="1"/>
  <c r="CJ137" i="19" s="1"/>
  <c r="CK137" i="19" s="1"/>
  <c r="CL137" i="19" s="1"/>
  <c r="CM137" i="19" s="1"/>
  <c r="CN137" i="19" s="1"/>
  <c r="CO137" i="19" s="1"/>
  <c r="CP137" i="19" s="1"/>
  <c r="CQ137" i="19" s="1"/>
  <c r="CR137" i="19" s="1"/>
  <c r="CS137" i="19" s="1"/>
  <c r="B135" i="19"/>
  <c r="B136" i="19" s="1"/>
  <c r="H134" i="19"/>
  <c r="G134" i="19"/>
  <c r="F134" i="19"/>
  <c r="E134" i="19"/>
  <c r="B134" i="19"/>
  <c r="CH133" i="19"/>
  <c r="CH135" i="19" s="1"/>
  <c r="CH139" i="19" s="1"/>
  <c r="CB135" i="19"/>
  <c r="CA135" i="19"/>
  <c r="BZ135" i="19"/>
  <c r="BY135" i="19"/>
  <c r="BX135" i="19"/>
  <c r="BW135" i="19"/>
  <c r="BV135" i="19"/>
  <c r="BQ133" i="19"/>
  <c r="BQ135" i="19" s="1"/>
  <c r="BN133" i="19"/>
  <c r="BN135" i="19" s="1"/>
  <c r="BM133" i="19"/>
  <c r="BL133" i="19"/>
  <c r="BL135" i="19" s="1"/>
  <c r="BK133" i="19"/>
  <c r="BK135" i="19" s="1"/>
  <c r="BJ133" i="19"/>
  <c r="BJ135" i="19" s="1"/>
  <c r="BI133" i="19"/>
  <c r="BH133" i="19"/>
  <c r="BG133" i="19"/>
  <c r="BF133" i="19"/>
  <c r="BE133" i="19"/>
  <c r="BD133" i="19"/>
  <c r="BC133" i="19"/>
  <c r="BB133" i="19"/>
  <c r="BA133" i="19"/>
  <c r="AZ133" i="19"/>
  <c r="AY133" i="19"/>
  <c r="AX133" i="19"/>
  <c r="AW133" i="19"/>
  <c r="AW135" i="19" s="1"/>
  <c r="AV133" i="19"/>
  <c r="AV135" i="19" s="1"/>
  <c r="AU133" i="19"/>
  <c r="AU135" i="19" s="1"/>
  <c r="AT133" i="19"/>
  <c r="AT135" i="19" s="1"/>
  <c r="AS133" i="19"/>
  <c r="AS135" i="19" s="1"/>
  <c r="AR133" i="19"/>
  <c r="AR135" i="19" s="1"/>
  <c r="AQ133" i="19"/>
  <c r="AQ135" i="19" s="1"/>
  <c r="AP133" i="19"/>
  <c r="AP135" i="19" s="1"/>
  <c r="AO133" i="19"/>
  <c r="AO135" i="19" s="1"/>
  <c r="AN133" i="19"/>
  <c r="AN135" i="19" s="1"/>
  <c r="AM133" i="19"/>
  <c r="AM135" i="19" s="1"/>
  <c r="AM139" i="19" s="1"/>
  <c r="AM140" i="19" s="1"/>
  <c r="AL133" i="19"/>
  <c r="AL135" i="19" s="1"/>
  <c r="B133" i="19"/>
  <c r="CI132" i="19"/>
  <c r="BR133" i="19"/>
  <c r="BR135" i="19" s="1"/>
  <c r="BO133" i="19"/>
  <c r="BO135" i="19" s="1"/>
  <c r="E132" i="19"/>
  <c r="D132" i="19"/>
  <c r="C132" i="19"/>
  <c r="K132" i="19" s="1"/>
  <c r="B132" i="19"/>
  <c r="B128" i="19"/>
  <c r="B126" i="19"/>
  <c r="B125" i="19"/>
  <c r="B123" i="19" s="1"/>
  <c r="H124" i="19"/>
  <c r="G124" i="19"/>
  <c r="F124" i="19"/>
  <c r="E124" i="19"/>
  <c r="AX123" i="19"/>
  <c r="AY123" i="19" s="1"/>
  <c r="AZ123" i="19" s="1"/>
  <c r="BA123" i="19" s="1"/>
  <c r="BB123" i="19" s="1"/>
  <c r="BC123" i="19" s="1"/>
  <c r="BD123" i="19" s="1"/>
  <c r="BE123" i="19" s="1"/>
  <c r="BF123" i="19" s="1"/>
  <c r="BG123" i="19" s="1"/>
  <c r="BH123" i="19" s="1"/>
  <c r="BI123" i="19" s="1"/>
  <c r="BJ123" i="19" s="1"/>
  <c r="BK123" i="19" s="1"/>
  <c r="BL123" i="19" s="1"/>
  <c r="BM123" i="19" s="1"/>
  <c r="BN123" i="19" s="1"/>
  <c r="BO123" i="19" s="1"/>
  <c r="BP123" i="19" s="1"/>
  <c r="BQ123" i="19" s="1"/>
  <c r="BR123" i="19" s="1"/>
  <c r="BS123" i="19" s="1"/>
  <c r="BT123" i="19" s="1"/>
  <c r="BU123" i="19" s="1"/>
  <c r="BW123" i="19" s="1"/>
  <c r="BX123" i="19" s="1"/>
  <c r="BY123" i="19" s="1"/>
  <c r="BZ123" i="19" s="1"/>
  <c r="CA123" i="19" s="1"/>
  <c r="CB123" i="19" s="1"/>
  <c r="CC123" i="19" s="1"/>
  <c r="CD123" i="19" s="1"/>
  <c r="CE123" i="19" s="1"/>
  <c r="CF123" i="19" s="1"/>
  <c r="CG123" i="19" s="1"/>
  <c r="CH123" i="19" s="1"/>
  <c r="CI123" i="19" s="1"/>
  <c r="CJ123" i="19" s="1"/>
  <c r="CK123" i="19" s="1"/>
  <c r="CL123" i="19" s="1"/>
  <c r="CM123" i="19" s="1"/>
  <c r="CN123" i="19" s="1"/>
  <c r="CO123" i="19" s="1"/>
  <c r="CP123" i="19" s="1"/>
  <c r="CQ123" i="19" s="1"/>
  <c r="CR123" i="19" s="1"/>
  <c r="CS123" i="19" s="1"/>
  <c r="AL123" i="19"/>
  <c r="AL122" i="19"/>
  <c r="AM122" i="19" s="1"/>
  <c r="BA121" i="19"/>
  <c r="B121" i="19"/>
  <c r="B127" i="19" s="1"/>
  <c r="BB120" i="19"/>
  <c r="H120" i="19"/>
  <c r="G120" i="19"/>
  <c r="F120" i="19"/>
  <c r="E120" i="19"/>
  <c r="B120" i="19"/>
  <c r="CH119" i="19"/>
  <c r="CG119" i="19"/>
  <c r="CG121" i="19" s="1"/>
  <c r="CF119" i="19"/>
  <c r="CF121" i="19" s="1"/>
  <c r="CE119" i="19"/>
  <c r="CE121" i="19" s="1"/>
  <c r="CD119" i="19"/>
  <c r="CD121" i="19" s="1"/>
  <c r="CC119" i="19"/>
  <c r="CC121" i="19" s="1"/>
  <c r="CB119" i="19"/>
  <c r="CB121" i="19" s="1"/>
  <c r="CA119" i="19"/>
  <c r="CA121" i="19" s="1"/>
  <c r="BZ119" i="19"/>
  <c r="BZ121" i="19" s="1"/>
  <c r="BY119" i="19"/>
  <c r="BY121" i="19" s="1"/>
  <c r="BX119" i="19"/>
  <c r="BX121" i="19" s="1"/>
  <c r="BW119" i="19"/>
  <c r="BW121" i="19" s="1"/>
  <c r="BV119" i="19"/>
  <c r="BQ119" i="19"/>
  <c r="BQ121" i="19" s="1"/>
  <c r="BN119" i="19"/>
  <c r="BN121" i="19" s="1"/>
  <c r="BM119" i="19"/>
  <c r="BM121" i="19" s="1"/>
  <c r="BL119" i="19"/>
  <c r="BL121" i="19" s="1"/>
  <c r="BK119" i="19"/>
  <c r="BK121" i="19" s="1"/>
  <c r="BJ119" i="19"/>
  <c r="BI121" i="19"/>
  <c r="BH121" i="19"/>
  <c r="BG121" i="19"/>
  <c r="BF121" i="19"/>
  <c r="BE121" i="19"/>
  <c r="BD121" i="19"/>
  <c r="BC121" i="19"/>
  <c r="AZ121" i="19"/>
  <c r="AY121" i="19"/>
  <c r="AW119" i="19"/>
  <c r="AW121" i="19" s="1"/>
  <c r="AV119" i="19"/>
  <c r="AV121" i="19" s="1"/>
  <c r="AU119" i="19"/>
  <c r="AU121" i="19" s="1"/>
  <c r="AT119" i="19"/>
  <c r="AT121" i="19" s="1"/>
  <c r="AS119" i="19"/>
  <c r="AS121" i="19" s="1"/>
  <c r="AR119" i="19"/>
  <c r="AR121" i="19" s="1"/>
  <c r="AQ119" i="19"/>
  <c r="AQ121" i="19" s="1"/>
  <c r="AP119" i="19"/>
  <c r="AP121" i="19" s="1"/>
  <c r="AO119" i="19"/>
  <c r="AO121" i="19" s="1"/>
  <c r="AN119" i="19"/>
  <c r="AN121" i="19" s="1"/>
  <c r="AM119" i="19"/>
  <c r="AM121" i="19" s="1"/>
  <c r="AL119" i="19"/>
  <c r="AL121" i="19" s="1"/>
  <c r="AK119" i="19"/>
  <c r="AK121" i="19" s="1"/>
  <c r="AK125" i="19" s="1"/>
  <c r="AK126" i="19" s="1"/>
  <c r="AK128" i="19" s="1"/>
  <c r="AJ119" i="19"/>
  <c r="AJ121" i="19" s="1"/>
  <c r="AJ125" i="19" s="1"/>
  <c r="AJ126" i="19" s="1"/>
  <c r="AI119" i="19"/>
  <c r="AI121" i="19" s="1"/>
  <c r="AI125" i="19" s="1"/>
  <c r="AI126" i="19" s="1"/>
  <c r="AH119" i="19"/>
  <c r="AH121" i="19" s="1"/>
  <c r="AH125" i="19" s="1"/>
  <c r="AH126" i="19" s="1"/>
  <c r="AG119" i="19"/>
  <c r="AG121" i="19" s="1"/>
  <c r="B119" i="19"/>
  <c r="CI118" i="19"/>
  <c r="BR118" i="19"/>
  <c r="BR119" i="19" s="1"/>
  <c r="BR121" i="19" s="1"/>
  <c r="BP119" i="19"/>
  <c r="BP121" i="19" s="1"/>
  <c r="G118" i="19"/>
  <c r="E118" i="19"/>
  <c r="D118" i="19"/>
  <c r="C118" i="19"/>
  <c r="K118" i="19" s="1"/>
  <c r="B118" i="19"/>
  <c r="D113" i="19"/>
  <c r="AO113" i="19" s="1"/>
  <c r="C113" i="19"/>
  <c r="AI113" i="19" s="1"/>
  <c r="CS112" i="19"/>
  <c r="CR112" i="19"/>
  <c r="CQ112" i="19"/>
  <c r="CP112" i="19"/>
  <c r="CO112" i="19"/>
  <c r="CN112" i="19"/>
  <c r="CM112" i="19"/>
  <c r="CL112" i="19"/>
  <c r="CK112" i="19"/>
  <c r="CJ112" i="19"/>
  <c r="CI112" i="19"/>
  <c r="CH112" i="19"/>
  <c r="AI112" i="19"/>
  <c r="U80" i="19"/>
  <c r="H76" i="19"/>
  <c r="G76" i="19"/>
  <c r="F76" i="19"/>
  <c r="E76" i="19"/>
  <c r="AX75" i="19"/>
  <c r="AY75" i="19" s="1"/>
  <c r="AZ75" i="19" s="1"/>
  <c r="BA75" i="19" s="1"/>
  <c r="BB75" i="19" s="1"/>
  <c r="BC75" i="19" s="1"/>
  <c r="BD75" i="19" s="1"/>
  <c r="BE75" i="19" s="1"/>
  <c r="BF75" i="19" s="1"/>
  <c r="BG75" i="19" s="1"/>
  <c r="BH75" i="19" s="1"/>
  <c r="BI75" i="19" s="1"/>
  <c r="BJ75" i="19" s="1"/>
  <c r="BK75" i="19" s="1"/>
  <c r="BL75" i="19" s="1"/>
  <c r="BM75" i="19" s="1"/>
  <c r="BN75" i="19" s="1"/>
  <c r="BO75" i="19" s="1"/>
  <c r="BP75" i="19" s="1"/>
  <c r="BQ75" i="19" s="1"/>
  <c r="BR75" i="19" s="1"/>
  <c r="BS75" i="19" s="1"/>
  <c r="BT75" i="19" s="1"/>
  <c r="BU75" i="19" s="1"/>
  <c r="BV75" i="19" s="1"/>
  <c r="BW75" i="19" s="1"/>
  <c r="BX75" i="19" s="1"/>
  <c r="BY75" i="19" s="1"/>
  <c r="BZ75" i="19" s="1"/>
  <c r="CA75" i="19" s="1"/>
  <c r="CB75" i="19" s="1"/>
  <c r="CC75" i="19" s="1"/>
  <c r="CD75" i="19" s="1"/>
  <c r="CE75" i="19" s="1"/>
  <c r="CF75" i="19" s="1"/>
  <c r="CG75" i="19" s="1"/>
  <c r="CH75" i="19" s="1"/>
  <c r="CI75" i="19" s="1"/>
  <c r="CJ75" i="19" s="1"/>
  <c r="CK75" i="19" s="1"/>
  <c r="CL75" i="19" s="1"/>
  <c r="CM75" i="19" s="1"/>
  <c r="CN75" i="19" s="1"/>
  <c r="CO75" i="19" s="1"/>
  <c r="CP75" i="19" s="1"/>
  <c r="CQ75" i="19" s="1"/>
  <c r="CR75" i="19" s="1"/>
  <c r="CS75" i="19" s="1"/>
  <c r="AL74" i="19"/>
  <c r="AM74" i="19" s="1"/>
  <c r="AJ74" i="19"/>
  <c r="AH74" i="19"/>
  <c r="AK74" i="19" s="1"/>
  <c r="AG74" i="19"/>
  <c r="AF74" i="19"/>
  <c r="AI74" i="19" s="1"/>
  <c r="X74" i="19"/>
  <c r="Y74" i="19" s="1"/>
  <c r="V74" i="19"/>
  <c r="W74" i="19" s="1"/>
  <c r="CV73" i="19"/>
  <c r="CV77" i="19" s="1"/>
  <c r="CV78" i="19" s="1"/>
  <c r="CR73" i="19"/>
  <c r="CR77" i="19" s="1"/>
  <c r="CF73" i="19"/>
  <c r="CB73" i="19"/>
  <c r="BP73" i="19"/>
  <c r="BH73" i="19"/>
  <c r="AW73" i="19"/>
  <c r="AV73" i="19"/>
  <c r="AU73" i="19"/>
  <c r="AT73" i="19"/>
  <c r="AS73" i="19"/>
  <c r="AR73" i="19"/>
  <c r="AQ73" i="19"/>
  <c r="AP73" i="19"/>
  <c r="AO73" i="19"/>
  <c r="D72" i="19" s="1"/>
  <c r="AN73" i="19"/>
  <c r="AM73" i="19"/>
  <c r="AL73" i="19"/>
  <c r="AK73" i="19"/>
  <c r="AK77" i="19" s="1"/>
  <c r="AJ73" i="19"/>
  <c r="AJ77" i="19" s="1"/>
  <c r="AI73" i="19"/>
  <c r="AH73" i="19"/>
  <c r="AG73" i="19"/>
  <c r="AG77" i="19" s="1"/>
  <c r="AF73" i="19"/>
  <c r="Y73" i="19"/>
  <c r="X73" i="19"/>
  <c r="W73" i="19"/>
  <c r="V73" i="19"/>
  <c r="V77" i="19" s="1"/>
  <c r="V78" i="19" s="1"/>
  <c r="U73" i="19"/>
  <c r="U79" i="19" s="1"/>
  <c r="BB72" i="19"/>
  <c r="H72" i="19"/>
  <c r="G72" i="19"/>
  <c r="F72" i="19"/>
  <c r="E72" i="19"/>
  <c r="CZ71" i="19"/>
  <c r="CZ73" i="19" s="1"/>
  <c r="CZ77" i="19" s="1"/>
  <c r="CZ78" i="19" s="1"/>
  <c r="CY71" i="19"/>
  <c r="CY73" i="19" s="1"/>
  <c r="CY77" i="19" s="1"/>
  <c r="CY78" i="19" s="1"/>
  <c r="CX71" i="19"/>
  <c r="CX73" i="19" s="1"/>
  <c r="CX77" i="19" s="1"/>
  <c r="CX78" i="19" s="1"/>
  <c r="CW71" i="19"/>
  <c r="CW73" i="19" s="1"/>
  <c r="CW77" i="19" s="1"/>
  <c r="CW78" i="19" s="1"/>
  <c r="CV71" i="19"/>
  <c r="CU71" i="19"/>
  <c r="CU73" i="19" s="1"/>
  <c r="CU77" i="19" s="1"/>
  <c r="CU78" i="19" s="1"/>
  <c r="CT71" i="19"/>
  <c r="CT73" i="19" s="1"/>
  <c r="CT77" i="19" s="1"/>
  <c r="CT78" i="19" s="1"/>
  <c r="CS71" i="19"/>
  <c r="CS73" i="19" s="1"/>
  <c r="CS77" i="19" s="1"/>
  <c r="CR71" i="19"/>
  <c r="CQ71" i="19"/>
  <c r="CQ73" i="19" s="1"/>
  <c r="CQ77" i="19" s="1"/>
  <c r="CP71" i="19"/>
  <c r="CP73" i="19" s="1"/>
  <c r="CP77" i="19" s="1"/>
  <c r="CO71" i="19"/>
  <c r="CO73" i="19" s="1"/>
  <c r="CO77" i="19" s="1"/>
  <c r="CN71" i="19"/>
  <c r="CN73" i="19" s="1"/>
  <c r="CN77" i="19" s="1"/>
  <c r="CM71" i="19"/>
  <c r="CM73" i="19" s="1"/>
  <c r="CM77" i="19" s="1"/>
  <c r="CL71" i="19"/>
  <c r="CL73" i="19" s="1"/>
  <c r="CL77" i="19" s="1"/>
  <c r="CK71" i="19"/>
  <c r="CK73" i="19" s="1"/>
  <c r="CK77" i="19" s="1"/>
  <c r="CJ71" i="19"/>
  <c r="CJ73" i="19" s="1"/>
  <c r="CJ77" i="19" s="1"/>
  <c r="CI71" i="19"/>
  <c r="CH71" i="19"/>
  <c r="CH73" i="19" s="1"/>
  <c r="CG71" i="19"/>
  <c r="CG73" i="19" s="1"/>
  <c r="CF71" i="19"/>
  <c r="CE71" i="19"/>
  <c r="CE73" i="19" s="1"/>
  <c r="CD71" i="19"/>
  <c r="CD73" i="19" s="1"/>
  <c r="CC71" i="19"/>
  <c r="CC73" i="19" s="1"/>
  <c r="CB71" i="19"/>
  <c r="CA71" i="19"/>
  <c r="CA73" i="19" s="1"/>
  <c r="BZ71" i="19"/>
  <c r="BZ73" i="19" s="1"/>
  <c r="BY71" i="19"/>
  <c r="BY73" i="19" s="1"/>
  <c r="BX71" i="19"/>
  <c r="BX73" i="19" s="1"/>
  <c r="BW71" i="19"/>
  <c r="BV71" i="19"/>
  <c r="BV73" i="19" s="1"/>
  <c r="BU71" i="19"/>
  <c r="BU73" i="19" s="1"/>
  <c r="BT71" i="19"/>
  <c r="BT73" i="19" s="1"/>
  <c r="BS71" i="19"/>
  <c r="BS73" i="19" s="1"/>
  <c r="BR71" i="19"/>
  <c r="BR73" i="19" s="1"/>
  <c r="BQ71" i="19"/>
  <c r="BQ73" i="19" s="1"/>
  <c r="BP71" i="19"/>
  <c r="BJ71" i="19"/>
  <c r="BJ73" i="19" s="1"/>
  <c r="BI71" i="19"/>
  <c r="BI73" i="19" s="1"/>
  <c r="BH71" i="19"/>
  <c r="BG71" i="19"/>
  <c r="BG73" i="19" s="1"/>
  <c r="BF71" i="19"/>
  <c r="BF73" i="19" s="1"/>
  <c r="BE71" i="19"/>
  <c r="BE73" i="19" s="1"/>
  <c r="BD71" i="19"/>
  <c r="BD73" i="19" s="1"/>
  <c r="BC71" i="19"/>
  <c r="BC73" i="19" s="1"/>
  <c r="BB71" i="19"/>
  <c r="BA71" i="19"/>
  <c r="BA73" i="19" s="1"/>
  <c r="AZ71" i="19"/>
  <c r="AZ73" i="19" s="1"/>
  <c r="AX71" i="19"/>
  <c r="AX73" i="19" s="1"/>
  <c r="AE71" i="19"/>
  <c r="AE73" i="19" s="1"/>
  <c r="AE77" i="19" s="1"/>
  <c r="AD71" i="19"/>
  <c r="AD73" i="19" s="1"/>
  <c r="AD77" i="19" s="1"/>
  <c r="AC71" i="19"/>
  <c r="AB71" i="19"/>
  <c r="AB73" i="19" s="1"/>
  <c r="AB77" i="19" s="1"/>
  <c r="AA71" i="19"/>
  <c r="AA73" i="19" s="1"/>
  <c r="AA77" i="19" s="1"/>
  <c r="AA78" i="19" s="1"/>
  <c r="Z71" i="19"/>
  <c r="Z73" i="19" s="1"/>
  <c r="D71" i="19"/>
  <c r="B71" i="19"/>
  <c r="BL70" i="19"/>
  <c r="BK70" i="19"/>
  <c r="BK71" i="19" s="1"/>
  <c r="BK73" i="19" s="1"/>
  <c r="AY70" i="19"/>
  <c r="AY71" i="19" s="1"/>
  <c r="H70" i="19"/>
  <c r="G70" i="19"/>
  <c r="E70" i="19"/>
  <c r="D70" i="19"/>
  <c r="C70" i="19"/>
  <c r="K70" i="19" s="1"/>
  <c r="B70" i="19"/>
  <c r="AV62" i="19"/>
  <c r="AW62" i="19" s="1"/>
  <c r="AX62" i="19" s="1"/>
  <c r="AY62" i="19" s="1"/>
  <c r="AZ62" i="19" s="1"/>
  <c r="BA62" i="19" s="1"/>
  <c r="BB62" i="19" s="1"/>
  <c r="BC62" i="19" s="1"/>
  <c r="BD62" i="19" s="1"/>
  <c r="BE62" i="19" s="1"/>
  <c r="BF62" i="19" s="1"/>
  <c r="BG62" i="19" s="1"/>
  <c r="BH62" i="19" s="1"/>
  <c r="BI62" i="19" s="1"/>
  <c r="BJ62" i="19" s="1"/>
  <c r="BK62" i="19" s="1"/>
  <c r="BL62" i="19" s="1"/>
  <c r="BM62" i="19" s="1"/>
  <c r="BN62" i="19" s="1"/>
  <c r="BO62" i="19" s="1"/>
  <c r="BP62" i="19" s="1"/>
  <c r="BQ62" i="19" s="1"/>
  <c r="BR62" i="19" s="1"/>
  <c r="BS62" i="19" s="1"/>
  <c r="BT62" i="19" s="1"/>
  <c r="BU62" i="19" s="1"/>
  <c r="BV62" i="19" s="1"/>
  <c r="BW62" i="19" s="1"/>
  <c r="BX62" i="19" s="1"/>
  <c r="BY62" i="19" s="1"/>
  <c r="BZ62" i="19" s="1"/>
  <c r="CA62" i="19" s="1"/>
  <c r="AN62" i="19"/>
  <c r="AO62" i="19" s="1"/>
  <c r="AP62" i="19" s="1"/>
  <c r="AQ62" i="19" s="1"/>
  <c r="AR62" i="19" s="1"/>
  <c r="AS62" i="19" s="1"/>
  <c r="AT62" i="19" s="1"/>
  <c r="AU62" i="19" s="1"/>
  <c r="AM62" i="19"/>
  <c r="AA62" i="19"/>
  <c r="AB62" i="19" s="1"/>
  <c r="BQ61" i="19"/>
  <c r="AQ61" i="19"/>
  <c r="BC61" i="19" s="1"/>
  <c r="BO61" i="19" s="1"/>
  <c r="CA61" i="19" s="1"/>
  <c r="AP61" i="19"/>
  <c r="BB61" i="19" s="1"/>
  <c r="BN61" i="19" s="1"/>
  <c r="BZ61" i="19" s="1"/>
  <c r="AO61" i="19"/>
  <c r="BA61" i="19" s="1"/>
  <c r="BM61" i="19" s="1"/>
  <c r="BY61" i="19" s="1"/>
  <c r="AN61" i="19"/>
  <c r="AZ61" i="19" s="1"/>
  <c r="BL61" i="19" s="1"/>
  <c r="BX61" i="19" s="1"/>
  <c r="AM61" i="19"/>
  <c r="AY61" i="19" s="1"/>
  <c r="BK61" i="19" s="1"/>
  <c r="BW61" i="19" s="1"/>
  <c r="AL61" i="19"/>
  <c r="AX61" i="19" s="1"/>
  <c r="BJ61" i="19" s="1"/>
  <c r="BV61" i="19" s="1"/>
  <c r="AJ61" i="19"/>
  <c r="AV61" i="19" s="1"/>
  <c r="BH61" i="19" s="1"/>
  <c r="BT61" i="19" s="1"/>
  <c r="AH61" i="19"/>
  <c r="AK61" i="19" s="1"/>
  <c r="AW61" i="19" s="1"/>
  <c r="BI61" i="19" s="1"/>
  <c r="BU61" i="19" s="1"/>
  <c r="AG61" i="19"/>
  <c r="AS61" i="19" s="1"/>
  <c r="BE61" i="19" s="1"/>
  <c r="AF61" i="19"/>
  <c r="AR61" i="19" s="1"/>
  <c r="BD61" i="19" s="1"/>
  <c r="BP61" i="19" s="1"/>
  <c r="BF60" i="19"/>
  <c r="Y60" i="19"/>
  <c r="Y64" i="19" s="1"/>
  <c r="Y65" i="19" s="1"/>
  <c r="X60" i="19"/>
  <c r="X64" i="19" s="1"/>
  <c r="X65" i="19" s="1"/>
  <c r="X66" i="19" s="1"/>
  <c r="V60" i="19"/>
  <c r="V64" i="19" s="1"/>
  <c r="V65" i="19" s="1"/>
  <c r="BQ59" i="19"/>
  <c r="BP59" i="19"/>
  <c r="BN59" i="19"/>
  <c r="BH59" i="19"/>
  <c r="BG59" i="19"/>
  <c r="BG60" i="19" s="1"/>
  <c r="BC59" i="19"/>
  <c r="BC60" i="19" s="1"/>
  <c r="BC64" i="19" s="1"/>
  <c r="BB59" i="19"/>
  <c r="BA59" i="19"/>
  <c r="AY59" i="19"/>
  <c r="AY60" i="19" s="1"/>
  <c r="AY64" i="19" s="1"/>
  <c r="AX59" i="19"/>
  <c r="BJ59" i="19" s="1"/>
  <c r="BV58" i="19"/>
  <c r="BJ58" i="19"/>
  <c r="BI58" i="19"/>
  <c r="BI60" i="19" s="1"/>
  <c r="BI64" i="19" s="1"/>
  <c r="BI65" i="19" s="1"/>
  <c r="BH58" i="19"/>
  <c r="BG58" i="19"/>
  <c r="BF58" i="19"/>
  <c r="BE58" i="19"/>
  <c r="BE60" i="19" s="1"/>
  <c r="BE64" i="19" s="1"/>
  <c r="BE65" i="19" s="1"/>
  <c r="BD58" i="19"/>
  <c r="BD60" i="19" s="1"/>
  <c r="BC58" i="19"/>
  <c r="BB58" i="19"/>
  <c r="BB60" i="19" s="1"/>
  <c r="BA58" i="19"/>
  <c r="AZ58" i="19"/>
  <c r="AZ60" i="19" s="1"/>
  <c r="AZ64" i="19" s="1"/>
  <c r="AY58" i="19"/>
  <c r="AX58" i="19"/>
  <c r="AL58" i="19"/>
  <c r="AL60" i="19" s="1"/>
  <c r="AK58" i="19"/>
  <c r="AK60" i="19" s="1"/>
  <c r="AJ58" i="19"/>
  <c r="AJ60" i="19" s="1"/>
  <c r="AI58" i="19"/>
  <c r="AI60" i="19" s="1"/>
  <c r="AH58" i="19"/>
  <c r="AH60" i="19" s="1"/>
  <c r="AH64" i="19" s="1"/>
  <c r="AG58" i="19"/>
  <c r="AG60" i="19" s="1"/>
  <c r="AG64" i="19" s="1"/>
  <c r="AF58" i="19"/>
  <c r="AF60" i="19" s="1"/>
  <c r="AF64" i="19" s="1"/>
  <c r="AE58" i="19"/>
  <c r="AE60" i="19" s="1"/>
  <c r="AE64" i="19" s="1"/>
  <c r="AD58" i="19"/>
  <c r="AD60" i="19" s="1"/>
  <c r="AD64" i="19" s="1"/>
  <c r="AC58" i="19"/>
  <c r="AC60" i="19" s="1"/>
  <c r="AC64" i="19" s="1"/>
  <c r="AB58" i="19"/>
  <c r="AB60" i="19" s="1"/>
  <c r="AB64" i="19" s="1"/>
  <c r="AA58" i="19"/>
  <c r="AA60" i="19" s="1"/>
  <c r="AA64" i="19" s="1"/>
  <c r="Z58" i="19"/>
  <c r="W58" i="19"/>
  <c r="W60" i="19" s="1"/>
  <c r="W64" i="19" s="1"/>
  <c r="W65" i="19" s="1"/>
  <c r="V58" i="19"/>
  <c r="U58" i="19"/>
  <c r="U60" i="19" s="1"/>
  <c r="U64" i="19" s="1"/>
  <c r="U65" i="19" s="1"/>
  <c r="T58" i="19"/>
  <c r="T60" i="19" s="1"/>
  <c r="T64" i="19" s="1"/>
  <c r="T65" i="19" s="1"/>
  <c r="BW57" i="19"/>
  <c r="BW58" i="19" s="1"/>
  <c r="BK57" i="19"/>
  <c r="AN57" i="19"/>
  <c r="AO57" i="19" s="1"/>
  <c r="AM57" i="19"/>
  <c r="AM58" i="19" s="1"/>
  <c r="AM60" i="19" s="1"/>
  <c r="AM64" i="19" s="1"/>
  <c r="AM65" i="19" s="1"/>
  <c r="E57" i="19"/>
  <c r="C57" i="19"/>
  <c r="K57" i="19" s="1"/>
  <c r="B57" i="19"/>
  <c r="S54" i="19"/>
  <c r="R54" i="19"/>
  <c r="Q54" i="19"/>
  <c r="P54" i="19"/>
  <c r="O54" i="19"/>
  <c r="N54" i="19"/>
  <c r="B54" i="19"/>
  <c r="B52" i="19"/>
  <c r="R48" i="19"/>
  <c r="S48" i="19" s="1"/>
  <c r="S51" i="19" s="1"/>
  <c r="S47" i="19"/>
  <c r="S53" i="19" s="1"/>
  <c r="R47" i="19"/>
  <c r="Q47" i="19"/>
  <c r="Q53" i="19" s="1"/>
  <c r="P47" i="19"/>
  <c r="P53" i="19" s="1"/>
  <c r="O47" i="19"/>
  <c r="O53" i="19" s="1"/>
  <c r="N47" i="19"/>
  <c r="B44" i="19"/>
  <c r="H43" i="19"/>
  <c r="G43" i="19"/>
  <c r="B43" i="19"/>
  <c r="AL36" i="19"/>
  <c r="AM36" i="19" s="1"/>
  <c r="AN36" i="19" s="1"/>
  <c r="AO36" i="19" s="1"/>
  <c r="AP36" i="19" s="1"/>
  <c r="AQ36" i="19" s="1"/>
  <c r="AR36" i="19" s="1"/>
  <c r="AS36" i="19" s="1"/>
  <c r="AT36" i="19" s="1"/>
  <c r="AU36" i="19" s="1"/>
  <c r="AV36" i="19" s="1"/>
  <c r="AW36" i="19" s="1"/>
  <c r="AX36" i="19" s="1"/>
  <c r="AY36" i="19" s="1"/>
  <c r="AZ36" i="19" s="1"/>
  <c r="BA36" i="19" s="1"/>
  <c r="BB36" i="19" s="1"/>
  <c r="BC36" i="19" s="1"/>
  <c r="BD36" i="19" s="1"/>
  <c r="BE36" i="19" s="1"/>
  <c r="BF36" i="19" s="1"/>
  <c r="BG36" i="19" s="1"/>
  <c r="BH36" i="19" s="1"/>
  <c r="BI36" i="19" s="1"/>
  <c r="BJ36" i="19" s="1"/>
  <c r="BK36" i="19" s="1"/>
  <c r="BL36" i="19" s="1"/>
  <c r="BM36" i="19" s="1"/>
  <c r="BN36" i="19" s="1"/>
  <c r="BO36" i="19" s="1"/>
  <c r="BP36" i="19" s="1"/>
  <c r="BQ36" i="19" s="1"/>
  <c r="BR36" i="19" s="1"/>
  <c r="BS36" i="19" s="1"/>
  <c r="BT36" i="19" s="1"/>
  <c r="BU36" i="19" s="1"/>
  <c r="BV36" i="19" s="1"/>
  <c r="BW36" i="19" s="1"/>
  <c r="BX36" i="19" s="1"/>
  <c r="BY36" i="19" s="1"/>
  <c r="BZ36" i="19" s="1"/>
  <c r="CA36" i="19" s="1"/>
  <c r="CB36" i="19" s="1"/>
  <c r="CC36" i="19" s="1"/>
  <c r="CD36" i="19" s="1"/>
  <c r="CE36" i="19" s="1"/>
  <c r="CF36" i="19" s="1"/>
  <c r="CG36" i="19" s="1"/>
  <c r="CH36" i="19" s="1"/>
  <c r="CI36" i="19" s="1"/>
  <c r="CJ36" i="19" s="1"/>
  <c r="CK36" i="19" s="1"/>
  <c r="CL36" i="19" s="1"/>
  <c r="CM36" i="19" s="1"/>
  <c r="CN36" i="19" s="1"/>
  <c r="CO36" i="19" s="1"/>
  <c r="CP36" i="19" s="1"/>
  <c r="CQ36" i="19" s="1"/>
  <c r="CR36" i="19" s="1"/>
  <c r="CS36" i="19" s="1"/>
  <c r="AA36" i="19"/>
  <c r="AB36" i="19" s="1"/>
  <c r="AC36" i="19" s="1"/>
  <c r="AD36" i="19" s="1"/>
  <c r="AE36" i="19" s="1"/>
  <c r="AF36" i="19" s="1"/>
  <c r="AG36" i="19" s="1"/>
  <c r="AH36" i="19" s="1"/>
  <c r="AI36" i="19" s="1"/>
  <c r="AJ36" i="19" s="1"/>
  <c r="AK36" i="19" s="1"/>
  <c r="AW35" i="19"/>
  <c r="BI35" i="19" s="1"/>
  <c r="BU35" i="19" s="1"/>
  <c r="CG35" i="19" s="1"/>
  <c r="CS35" i="19" s="1"/>
  <c r="AV35" i="19"/>
  <c r="BH35" i="19" s="1"/>
  <c r="BT35" i="19" s="1"/>
  <c r="CF35" i="19" s="1"/>
  <c r="CR35" i="19" s="1"/>
  <c r="AU35" i="19"/>
  <c r="BG35" i="19" s="1"/>
  <c r="BS35" i="19" s="1"/>
  <c r="CE35" i="19" s="1"/>
  <c r="CQ35" i="19" s="1"/>
  <c r="AT35" i="19"/>
  <c r="BF35" i="19" s="1"/>
  <c r="BR35" i="19" s="1"/>
  <c r="CD35" i="19" s="1"/>
  <c r="CP35" i="19" s="1"/>
  <c r="AS35" i="19"/>
  <c r="BE35" i="19" s="1"/>
  <c r="BQ35" i="19" s="1"/>
  <c r="CC35" i="19" s="1"/>
  <c r="CO35" i="19" s="1"/>
  <c r="AR35" i="19"/>
  <c r="BD35" i="19" s="1"/>
  <c r="BP35" i="19" s="1"/>
  <c r="CB35" i="19" s="1"/>
  <c r="CN35" i="19" s="1"/>
  <c r="AQ35" i="19"/>
  <c r="BC35" i="19" s="1"/>
  <c r="BO35" i="19" s="1"/>
  <c r="CA35" i="19" s="1"/>
  <c r="CM35" i="19" s="1"/>
  <c r="AP35" i="19"/>
  <c r="BB35" i="19" s="1"/>
  <c r="BN35" i="19" s="1"/>
  <c r="BZ35" i="19" s="1"/>
  <c r="CL35" i="19" s="1"/>
  <c r="AO35" i="19"/>
  <c r="BA35" i="19" s="1"/>
  <c r="BM35" i="19" s="1"/>
  <c r="BY35" i="19" s="1"/>
  <c r="CK35" i="19" s="1"/>
  <c r="AN35" i="19"/>
  <c r="AZ35" i="19" s="1"/>
  <c r="BL35" i="19" s="1"/>
  <c r="BX35" i="19" s="1"/>
  <c r="CJ35" i="19" s="1"/>
  <c r="AM35" i="19"/>
  <c r="AY35" i="19" s="1"/>
  <c r="BK35" i="19" s="1"/>
  <c r="BW35" i="19" s="1"/>
  <c r="CI35" i="19" s="1"/>
  <c r="AL35" i="19"/>
  <c r="AX35" i="19" s="1"/>
  <c r="BJ35" i="19" s="1"/>
  <c r="BV35" i="19" s="1"/>
  <c r="CH35" i="19" s="1"/>
  <c r="CM34" i="19"/>
  <c r="CL34" i="19"/>
  <c r="CK34" i="19"/>
  <c r="CJ34" i="19"/>
  <c r="CJ37" i="19" s="1"/>
  <c r="CI34" i="19"/>
  <c r="CH34" i="19"/>
  <c r="CB34" i="19"/>
  <c r="CB37" i="19" s="1"/>
  <c r="CA34" i="19"/>
  <c r="BV34" i="19"/>
  <c r="BI34" i="19"/>
  <c r="BF34" i="19"/>
  <c r="BC34" i="19"/>
  <c r="BC37" i="19" s="1"/>
  <c r="AZ34" i="19"/>
  <c r="AZ37" i="19" s="1"/>
  <c r="AW34" i="19"/>
  <c r="AV34" i="19"/>
  <c r="AV37" i="19" s="1"/>
  <c r="AU34" i="19"/>
  <c r="AT34" i="19"/>
  <c r="AS34" i="19"/>
  <c r="AR34" i="19"/>
  <c r="AR37" i="19" s="1"/>
  <c r="AL34" i="19"/>
  <c r="AK34" i="19"/>
  <c r="AK37" i="19" s="1"/>
  <c r="AJ34" i="19"/>
  <c r="AJ37" i="19" s="1"/>
  <c r="AI34" i="19"/>
  <c r="AI37" i="19" s="1"/>
  <c r="AH34" i="19"/>
  <c r="AH37" i="19" s="1"/>
  <c r="AG34" i="19"/>
  <c r="AG37" i="19" s="1"/>
  <c r="AF34" i="19"/>
  <c r="AF37" i="19" s="1"/>
  <c r="AE34" i="19"/>
  <c r="AE37" i="19" s="1"/>
  <c r="AD34" i="19"/>
  <c r="AD37" i="19" s="1"/>
  <c r="AD38" i="19" s="1"/>
  <c r="AD39" i="19" s="1"/>
  <c r="AC34" i="19"/>
  <c r="AC37" i="19" s="1"/>
  <c r="AB34" i="19"/>
  <c r="AA34" i="19"/>
  <c r="AA37" i="19" s="1"/>
  <c r="AA38" i="19" s="1"/>
  <c r="Z34" i="19"/>
  <c r="BO33" i="19"/>
  <c r="BO34" i="19" s="1"/>
  <c r="BM33" i="19"/>
  <c r="BL33" i="19"/>
  <c r="BH33" i="19"/>
  <c r="BH34" i="19" s="1"/>
  <c r="BG33" i="19"/>
  <c r="BG34" i="19" s="1"/>
  <c r="BE33" i="19"/>
  <c r="BE34" i="19" s="1"/>
  <c r="BD33" i="19"/>
  <c r="BP33" i="19" s="1"/>
  <c r="BB33" i="19"/>
  <c r="BB34" i="19" s="1"/>
  <c r="BA33" i="19"/>
  <c r="BA34" i="19" s="1"/>
  <c r="AY33" i="19"/>
  <c r="AY34" i="19" s="1"/>
  <c r="AX33" i="19"/>
  <c r="AX34" i="19" s="1"/>
  <c r="AX37" i="19" s="1"/>
  <c r="CN34" i="19"/>
  <c r="CN37" i="19" s="1"/>
  <c r="CC34" i="19"/>
  <c r="BW34" i="19"/>
  <c r="BP32" i="19"/>
  <c r="BL32" i="19"/>
  <c r="BM32" i="19" s="1"/>
  <c r="BK32" i="19"/>
  <c r="AM32" i="19"/>
  <c r="E32" i="19"/>
  <c r="C32" i="19"/>
  <c r="AA24" i="19"/>
  <c r="AB24" i="19" s="1"/>
  <c r="AC24" i="19" s="1"/>
  <c r="AD24" i="19" s="1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BA24" i="19" s="1"/>
  <c r="BB24" i="19" s="1"/>
  <c r="BC24" i="19" s="1"/>
  <c r="BD24" i="19" s="1"/>
  <c r="BE24" i="19" s="1"/>
  <c r="BF24" i="19" s="1"/>
  <c r="BG24" i="19" s="1"/>
  <c r="BH24" i="19" s="1"/>
  <c r="BI24" i="19" s="1"/>
  <c r="BK24" i="19" s="1"/>
  <c r="BL24" i="19" s="1"/>
  <c r="BM24" i="19" s="1"/>
  <c r="BN24" i="19" s="1"/>
  <c r="BO24" i="19" s="1"/>
  <c r="BP24" i="19" s="1"/>
  <c r="BQ24" i="19" s="1"/>
  <c r="BR24" i="19" s="1"/>
  <c r="BS24" i="19" s="1"/>
  <c r="BT24" i="19" s="1"/>
  <c r="BU24" i="19" s="1"/>
  <c r="BV24" i="19" s="1"/>
  <c r="BW24" i="19" s="1"/>
  <c r="BX24" i="19" s="1"/>
  <c r="BY24" i="19" s="1"/>
  <c r="BZ24" i="19" s="1"/>
  <c r="CA24" i="19" s="1"/>
  <c r="CB24" i="19" s="1"/>
  <c r="CC24" i="19" s="1"/>
  <c r="CD24" i="19" s="1"/>
  <c r="CE24" i="19" s="1"/>
  <c r="CF24" i="19" s="1"/>
  <c r="CG24" i="19" s="1"/>
  <c r="CH24" i="19" s="1"/>
  <c r="BW23" i="19"/>
  <c r="CI23" i="19" s="1"/>
  <c r="BV23" i="19"/>
  <c r="CH23" i="19" s="1"/>
  <c r="AM23" i="19"/>
  <c r="AL23" i="19"/>
  <c r="AF23" i="19"/>
  <c r="AR23" i="19" s="1"/>
  <c r="BD23" i="19" s="1"/>
  <c r="CB23" i="19" s="1"/>
  <c r="CN23" i="19" s="1"/>
  <c r="AE23" i="19"/>
  <c r="AQ23" i="19" s="1"/>
  <c r="BC23" i="19" s="1"/>
  <c r="CA23" i="19" s="1"/>
  <c r="CM23" i="19" s="1"/>
  <c r="AD23" i="19"/>
  <c r="AP23" i="19" s="1"/>
  <c r="BB23" i="19" s="1"/>
  <c r="BZ23" i="19" s="1"/>
  <c r="CL23" i="19" s="1"/>
  <c r="AC23" i="19"/>
  <c r="AO23" i="19" s="1"/>
  <c r="BA23" i="19" s="1"/>
  <c r="BY23" i="19" s="1"/>
  <c r="CK23" i="19" s="1"/>
  <c r="AB23" i="19"/>
  <c r="AN23" i="19" s="1"/>
  <c r="AZ23" i="19" s="1"/>
  <c r="BX23" i="19" s="1"/>
  <c r="CJ23" i="19" s="1"/>
  <c r="BZ22" i="19"/>
  <c r="BF22" i="19"/>
  <c r="BI21" i="19"/>
  <c r="BF21" i="19"/>
  <c r="BC21" i="19"/>
  <c r="AZ21" i="19"/>
  <c r="AY21" i="19"/>
  <c r="AV21" i="19"/>
  <c r="BH21" i="19" s="1"/>
  <c r="AU21" i="19"/>
  <c r="BG21" i="19" s="1"/>
  <c r="AS21" i="19"/>
  <c r="AR21" i="19"/>
  <c r="BD21" i="19" s="1"/>
  <c r="AP21" i="19"/>
  <c r="BB21" i="19" s="1"/>
  <c r="AO21" i="19"/>
  <c r="AL21" i="19"/>
  <c r="CM20" i="19"/>
  <c r="CM22" i="19" s="1"/>
  <c r="CL20" i="19"/>
  <c r="CL22" i="19" s="1"/>
  <c r="CK20" i="19"/>
  <c r="CK22" i="19" s="1"/>
  <c r="CJ20" i="19"/>
  <c r="CJ22" i="19" s="1"/>
  <c r="CI20" i="19"/>
  <c r="CI22" i="19" s="1"/>
  <c r="CH20" i="19"/>
  <c r="CH22" i="19" s="1"/>
  <c r="CA20" i="19"/>
  <c r="CA22" i="19" s="1"/>
  <c r="BZ20" i="19"/>
  <c r="BY20" i="19"/>
  <c r="BY22" i="19" s="1"/>
  <c r="BX20" i="19"/>
  <c r="BX22" i="19" s="1"/>
  <c r="BW20" i="19"/>
  <c r="BV20" i="19"/>
  <c r="BV22" i="19" s="1"/>
  <c r="BU20" i="19"/>
  <c r="BU22" i="19" s="1"/>
  <c r="BT20" i="19"/>
  <c r="BS20" i="19"/>
  <c r="BR20" i="19"/>
  <c r="BQ20" i="19"/>
  <c r="BP20" i="19"/>
  <c r="BO20" i="19"/>
  <c r="BN20" i="19"/>
  <c r="BM20" i="19"/>
  <c r="BL20" i="19"/>
  <c r="BL22" i="19" s="1"/>
  <c r="BK20" i="19"/>
  <c r="BJ20" i="19"/>
  <c r="BI20" i="19"/>
  <c r="BH20" i="19"/>
  <c r="BG20" i="19"/>
  <c r="BF20" i="19"/>
  <c r="BE20" i="19"/>
  <c r="BD20" i="19"/>
  <c r="BD22" i="19" s="1"/>
  <c r="BC20" i="19"/>
  <c r="BB20" i="19"/>
  <c r="BA20" i="19"/>
  <c r="AZ20" i="19"/>
  <c r="AY20" i="19"/>
  <c r="AX20" i="19"/>
  <c r="AQ20" i="19"/>
  <c r="AQ22" i="19" s="1"/>
  <c r="AP20" i="19"/>
  <c r="AO20" i="19"/>
  <c r="AN20" i="19"/>
  <c r="AN22" i="19" s="1"/>
  <c r="AM20" i="19"/>
  <c r="AM22" i="19" s="1"/>
  <c r="AM26" i="19" s="1"/>
  <c r="AL20" i="19"/>
  <c r="Z20" i="19"/>
  <c r="AA19" i="19"/>
  <c r="E19" i="19"/>
  <c r="S13" i="19"/>
  <c r="R13" i="19"/>
  <c r="Q13" i="19"/>
  <c r="P13" i="19"/>
  <c r="O13" i="19"/>
  <c r="N13" i="19"/>
  <c r="E11" i="19"/>
  <c r="V8" i="19"/>
  <c r="T8" i="19"/>
  <c r="O8" i="19"/>
  <c r="X5" i="19"/>
  <c r="V5" i="19"/>
  <c r="U5" i="19"/>
  <c r="S5" i="19"/>
  <c r="R5" i="19"/>
  <c r="Q5" i="19"/>
  <c r="P5" i="19"/>
  <c r="O5" i="19"/>
  <c r="N5" i="19"/>
  <c r="X4" i="19"/>
  <c r="W4" i="19"/>
  <c r="V4" i="19"/>
  <c r="U4" i="19"/>
  <c r="T4" i="19"/>
  <c r="S4" i="19"/>
  <c r="R4" i="19"/>
  <c r="Q4" i="19"/>
  <c r="P4" i="19"/>
  <c r="O4" i="19"/>
  <c r="N4" i="19"/>
  <c r="A1" i="19"/>
  <c r="CO5" i="21" l="1"/>
  <c r="BU20" i="21"/>
  <c r="BU21" i="21" s="1"/>
  <c r="BT21" i="21"/>
  <c r="BS30" i="21"/>
  <c r="CP21" i="21"/>
  <c r="CP23" i="21" s="1"/>
  <c r="CP27" i="21" s="1"/>
  <c r="CP28" i="21" s="1"/>
  <c r="CO30" i="21"/>
  <c r="CO29" i="21"/>
  <c r="CE23" i="21"/>
  <c r="CE5" i="21"/>
  <c r="CD8" i="21"/>
  <c r="CD7" i="21" s="1"/>
  <c r="CD27" i="21"/>
  <c r="CD28" i="21" s="1"/>
  <c r="CG21" i="21"/>
  <c r="CF4" i="21"/>
  <c r="BU23" i="21"/>
  <c r="BU27" i="21" s="1"/>
  <c r="BU28" i="21" s="1"/>
  <c r="BU29" i="21" s="1"/>
  <c r="BT23" i="21"/>
  <c r="BT27" i="21" s="1"/>
  <c r="BF8" i="21"/>
  <c r="BF7" i="21" s="1"/>
  <c r="BF27" i="21"/>
  <c r="BF28" i="21" s="1"/>
  <c r="BE7" i="21"/>
  <c r="BI20" i="21"/>
  <c r="BI21" i="21" s="1"/>
  <c r="BH4" i="21"/>
  <c r="BG23" i="21"/>
  <c r="BG5" i="21"/>
  <c r="BE28" i="21"/>
  <c r="AU5" i="21"/>
  <c r="AU23" i="21"/>
  <c r="AW20" i="21"/>
  <c r="AV4" i="21"/>
  <c r="AS29" i="21"/>
  <c r="AS30" i="21"/>
  <c r="AT27" i="21"/>
  <c r="AT28" i="21" s="1"/>
  <c r="AT8" i="21"/>
  <c r="AT7" i="21" s="1"/>
  <c r="AI29" i="21"/>
  <c r="AI30" i="21"/>
  <c r="AJ28" i="21"/>
  <c r="AJ12" i="21"/>
  <c r="AK8" i="21"/>
  <c r="AK7" i="21" s="1"/>
  <c r="AK27" i="21"/>
  <c r="C23" i="21"/>
  <c r="K23" i="21" s="1"/>
  <c r="G67" i="21"/>
  <c r="CA75" i="21"/>
  <c r="CA78" i="21" s="1"/>
  <c r="BO78" i="21"/>
  <c r="BO79" i="21" s="1"/>
  <c r="BR59" i="21"/>
  <c r="BS58" i="21"/>
  <c r="BR4" i="21"/>
  <c r="AQ81" i="21"/>
  <c r="AQ80" i="21"/>
  <c r="AQ13" i="21"/>
  <c r="CO7" i="21"/>
  <c r="F41" i="21"/>
  <c r="F42" i="21"/>
  <c r="F37" i="21"/>
  <c r="F40" i="21"/>
  <c r="CN13" i="21"/>
  <c r="BP65" i="21"/>
  <c r="BP8" i="21"/>
  <c r="BP7" i="21" s="1"/>
  <c r="BX14" i="21"/>
  <c r="BX10" i="21"/>
  <c r="BX15" i="21"/>
  <c r="BQ61" i="21"/>
  <c r="BQ5" i="21"/>
  <c r="BN68" i="21"/>
  <c r="BN67" i="21"/>
  <c r="BN13" i="21"/>
  <c r="AT68" i="21"/>
  <c r="AT67" i="21"/>
  <c r="D66" i="21"/>
  <c r="F68" i="21"/>
  <c r="D68" i="21"/>
  <c r="G68" i="21"/>
  <c r="CO127" i="21"/>
  <c r="CO13" i="21" s="1"/>
  <c r="CO12" i="21"/>
  <c r="CO9" i="21" s="1"/>
  <c r="CM15" i="21"/>
  <c r="CM14" i="21"/>
  <c r="CM10" i="21"/>
  <c r="BB9" i="21"/>
  <c r="AS129" i="21"/>
  <c r="AS128" i="21"/>
  <c r="BY15" i="21"/>
  <c r="BY10" i="21"/>
  <c r="BY14" i="21"/>
  <c r="L65" i="21"/>
  <c r="D62" i="21"/>
  <c r="L62" i="21" s="1"/>
  <c r="AH81" i="21"/>
  <c r="AH80" i="21"/>
  <c r="CA67" i="21"/>
  <c r="CA68" i="21"/>
  <c r="G65" i="21"/>
  <c r="G62" i="21" s="1"/>
  <c r="BO66" i="21"/>
  <c r="BO12" i="21"/>
  <c r="BO9" i="21" s="1"/>
  <c r="CP122" i="21"/>
  <c r="CP5" i="21"/>
  <c r="BP75" i="21"/>
  <c r="BD78" i="21"/>
  <c r="BM15" i="21"/>
  <c r="BM14" i="21"/>
  <c r="BM10" i="21"/>
  <c r="AP15" i="21"/>
  <c r="AP14" i="21"/>
  <c r="AP10" i="21"/>
  <c r="BZ79" i="21"/>
  <c r="BZ13" i="21" s="1"/>
  <c r="BZ12" i="21"/>
  <c r="BZ9" i="21" s="1"/>
  <c r="BM9" i="21"/>
  <c r="AH68" i="21"/>
  <c r="AH67" i="21"/>
  <c r="AH13" i="21"/>
  <c r="G42" i="21"/>
  <c r="G43" i="21" s="1"/>
  <c r="AR79" i="21"/>
  <c r="AR12" i="21"/>
  <c r="BB13" i="21"/>
  <c r="BE126" i="21"/>
  <c r="BE127" i="21" s="1"/>
  <c r="BQ123" i="21"/>
  <c r="BC79" i="21"/>
  <c r="BC12" i="21"/>
  <c r="BC9" i="21" s="1"/>
  <c r="AI76" i="21"/>
  <c r="AI79" i="21" s="1"/>
  <c r="AJ63" i="21"/>
  <c r="AI66" i="21"/>
  <c r="BO7" i="21"/>
  <c r="D40" i="21"/>
  <c r="L40" i="21" s="1"/>
  <c r="D41" i="21"/>
  <c r="L41" i="21" s="1"/>
  <c r="D42" i="21"/>
  <c r="D37" i="21"/>
  <c r="L37" i="21" s="1"/>
  <c r="L39" i="21"/>
  <c r="E42" i="21"/>
  <c r="E43" i="21" s="1"/>
  <c r="CQ120" i="21"/>
  <c r="CR119" i="21"/>
  <c r="CQ4" i="21"/>
  <c r="AT75" i="21"/>
  <c r="BE75" i="21"/>
  <c r="AS78" i="21"/>
  <c r="AG15" i="21"/>
  <c r="AG14" i="21"/>
  <c r="AG10" i="21"/>
  <c r="CB123" i="21"/>
  <c r="CB126" i="21" s="1"/>
  <c r="BP126" i="21"/>
  <c r="D36" i="21"/>
  <c r="L36" i="21" s="1"/>
  <c r="L38" i="21"/>
  <c r="AU123" i="21"/>
  <c r="BF123" i="21"/>
  <c r="AT126" i="21"/>
  <c r="CQ167" i="19"/>
  <c r="H163" i="19"/>
  <c r="H161" i="19"/>
  <c r="CP84" i="19"/>
  <c r="CP86" i="19" s="1"/>
  <c r="CP90" i="19" s="1"/>
  <c r="CP91" i="19" s="1"/>
  <c r="CO86" i="19"/>
  <c r="CM91" i="19"/>
  <c r="CM37" i="19"/>
  <c r="BZ168" i="19"/>
  <c r="G167" i="19"/>
  <c r="G164" i="19" s="1"/>
  <c r="CD132" i="19"/>
  <c r="CC133" i="19"/>
  <c r="CC135" i="19" s="1"/>
  <c r="CB93" i="19"/>
  <c r="CB92" i="19"/>
  <c r="BY92" i="19"/>
  <c r="BY93" i="19"/>
  <c r="CC84" i="19"/>
  <c r="CC86" i="19" s="1"/>
  <c r="CC90" i="19" s="1"/>
  <c r="CD83" i="19"/>
  <c r="BN91" i="19"/>
  <c r="BR83" i="19"/>
  <c r="BQ84" i="19"/>
  <c r="BQ86" i="19" s="1"/>
  <c r="BQ90" i="19" s="1"/>
  <c r="BQ91" i="19" s="1"/>
  <c r="BP86" i="19"/>
  <c r="BR22" i="19"/>
  <c r="BL34" i="19"/>
  <c r="BL37" i="19" s="1"/>
  <c r="BD135" i="19"/>
  <c r="BA135" i="19"/>
  <c r="BE135" i="19"/>
  <c r="BI135" i="19"/>
  <c r="AZ135" i="19"/>
  <c r="BF135" i="19"/>
  <c r="BH135" i="19"/>
  <c r="AY135" i="19"/>
  <c r="BC135" i="19"/>
  <c r="BG135" i="19"/>
  <c r="AX121" i="19"/>
  <c r="BI86" i="19"/>
  <c r="E84" i="19"/>
  <c r="BB91" i="19"/>
  <c r="BI22" i="19"/>
  <c r="AZ22" i="19"/>
  <c r="AR92" i="19"/>
  <c r="AR93" i="19"/>
  <c r="AS84" i="19"/>
  <c r="AS86" i="19" s="1"/>
  <c r="AS90" i="19" s="1"/>
  <c r="AT83" i="19"/>
  <c r="AQ93" i="19"/>
  <c r="AQ92" i="19"/>
  <c r="C58" i="19"/>
  <c r="L70" i="19"/>
  <c r="E4" i="19"/>
  <c r="V7" i="19"/>
  <c r="S8" i="19"/>
  <c r="AB19" i="19"/>
  <c r="Z22" i="19"/>
  <c r="AA20" i="19"/>
  <c r="BP34" i="19"/>
  <c r="BP37" i="19" s="1"/>
  <c r="BP38" i="19" s="1"/>
  <c r="AC19" i="19"/>
  <c r="BH22" i="19"/>
  <c r="AY37" i="19"/>
  <c r="AR38" i="19"/>
  <c r="B122" i="19"/>
  <c r="W5" i="19"/>
  <c r="P8" i="19"/>
  <c r="BP22" i="19"/>
  <c r="BP26" i="19" s="1"/>
  <c r="BQ32" i="19"/>
  <c r="BR32" i="19" s="1"/>
  <c r="BR34" i="19" s="1"/>
  <c r="BR37" i="19" s="1"/>
  <c r="CD34" i="19"/>
  <c r="CD37" i="19" s="1"/>
  <c r="CD38" i="19" s="1"/>
  <c r="BG37" i="19"/>
  <c r="BO37" i="19"/>
  <c r="AJ38" i="19"/>
  <c r="BD34" i="19"/>
  <c r="BD37" i="19" s="1"/>
  <c r="BD38" i="19" s="1"/>
  <c r="BD39" i="19" s="1"/>
  <c r="O51" i="19"/>
  <c r="AA65" i="19"/>
  <c r="E58" i="19"/>
  <c r="X67" i="19"/>
  <c r="AX74" i="19"/>
  <c r="BJ74" i="19" s="1"/>
  <c r="E111" i="19"/>
  <c r="E112" i="19" s="1"/>
  <c r="BS118" i="19"/>
  <c r="D119" i="19"/>
  <c r="G119" i="19"/>
  <c r="BP133" i="19"/>
  <c r="BP135" i="19" s="1"/>
  <c r="B150" i="19"/>
  <c r="BB73" i="19"/>
  <c r="T5" i="19"/>
  <c r="T7" i="19" s="1"/>
  <c r="X8" i="19"/>
  <c r="X7" i="19" s="1"/>
  <c r="BT22" i="19"/>
  <c r="CN38" i="19"/>
  <c r="CN40" i="19" s="1"/>
  <c r="BB37" i="19"/>
  <c r="AC38" i="19"/>
  <c r="AC40" i="19" s="1"/>
  <c r="AT37" i="19"/>
  <c r="BF37" i="19"/>
  <c r="CI37" i="19"/>
  <c r="Q51" i="19"/>
  <c r="Q12" i="19" s="1"/>
  <c r="BX57" i="19"/>
  <c r="AB65" i="19"/>
  <c r="AJ64" i="19"/>
  <c r="BK59" i="19"/>
  <c r="BW59" i="19" s="1"/>
  <c r="BW60" i="19" s="1"/>
  <c r="BW64" i="19" s="1"/>
  <c r="BW65" i="19" s="1"/>
  <c r="BS59" i="19"/>
  <c r="E133" i="19"/>
  <c r="BB135" i="19"/>
  <c r="AM153" i="19"/>
  <c r="AM154" i="19" s="1"/>
  <c r="AM156" i="19" s="1"/>
  <c r="U26" i="19"/>
  <c r="U27" i="19" s="1"/>
  <c r="E20" i="19"/>
  <c r="AO22" i="19"/>
  <c r="BA21" i="19"/>
  <c r="BA22" i="19" s="1"/>
  <c r="BA26" i="19" s="1"/>
  <c r="BM34" i="19"/>
  <c r="BM37" i="19" s="1"/>
  <c r="BM38" i="19" s="1"/>
  <c r="AU37" i="19"/>
  <c r="AZ38" i="19"/>
  <c r="CA37" i="19"/>
  <c r="CA38" i="19" s="1"/>
  <c r="B58" i="19"/>
  <c r="AZ65" i="19"/>
  <c r="BC65" i="19"/>
  <c r="AX60" i="19"/>
  <c r="AX64" i="19" s="1"/>
  <c r="AF77" i="19"/>
  <c r="BB121" i="19"/>
  <c r="E147" i="19"/>
  <c r="AE156" i="19"/>
  <c r="AE155" i="19"/>
  <c r="AC155" i="19"/>
  <c r="AC156" i="19"/>
  <c r="AD155" i="19"/>
  <c r="AD156" i="19"/>
  <c r="AA156" i="19"/>
  <c r="AA155" i="19"/>
  <c r="Z155" i="19"/>
  <c r="Z156" i="19"/>
  <c r="AF155" i="19"/>
  <c r="AB155" i="19"/>
  <c r="L146" i="19"/>
  <c r="AA140" i="19"/>
  <c r="AB140" i="19"/>
  <c r="C133" i="19"/>
  <c r="K133" i="19" s="1"/>
  <c r="AI140" i="19"/>
  <c r="AI141" i="19" s="1"/>
  <c r="AJ140" i="19"/>
  <c r="AJ141" i="19" s="1"/>
  <c r="AE140" i="19"/>
  <c r="AE141" i="19" s="1"/>
  <c r="AH140" i="19"/>
  <c r="AH142" i="19" s="1"/>
  <c r="AD140" i="19"/>
  <c r="AD142" i="19" s="1"/>
  <c r="AK140" i="19"/>
  <c r="AK142" i="19" s="1"/>
  <c r="AG140" i="19"/>
  <c r="AG142" i="19" s="1"/>
  <c r="AC140" i="19"/>
  <c r="AC141" i="19" s="1"/>
  <c r="AF140" i="19"/>
  <c r="AF141" i="19" s="1"/>
  <c r="AJ142" i="19"/>
  <c r="AE142" i="19"/>
  <c r="AB142" i="19"/>
  <c r="AB141" i="19"/>
  <c r="AA142" i="19"/>
  <c r="AA141" i="19"/>
  <c r="Z142" i="19"/>
  <c r="Z141" i="19"/>
  <c r="L132" i="19"/>
  <c r="C119" i="19"/>
  <c r="K119" i="19" s="1"/>
  <c r="L118" i="19"/>
  <c r="AD128" i="19"/>
  <c r="AD127" i="19"/>
  <c r="AC127" i="19"/>
  <c r="AC128" i="19"/>
  <c r="AE127" i="19"/>
  <c r="AE128" i="19"/>
  <c r="AF127" i="19"/>
  <c r="AF128" i="19"/>
  <c r="AQ112" i="19"/>
  <c r="AS113" i="19"/>
  <c r="AU113" i="19"/>
  <c r="AA112" i="19"/>
  <c r="AG112" i="19"/>
  <c r="C33" i="19"/>
  <c r="C34" i="19"/>
  <c r="AC20" i="19"/>
  <c r="U29" i="19"/>
  <c r="U28" i="19"/>
  <c r="X23" i="19"/>
  <c r="X26" i="19" s="1"/>
  <c r="X27" i="19" s="1"/>
  <c r="W26" i="19"/>
  <c r="W27" i="19" s="1"/>
  <c r="P7" i="19"/>
  <c r="U8" i="19"/>
  <c r="Y7" i="19"/>
  <c r="BD26" i="19"/>
  <c r="BD27" i="19" s="1"/>
  <c r="BX26" i="19"/>
  <c r="CL26" i="19"/>
  <c r="CL27" i="19" s="1"/>
  <c r="V26" i="19"/>
  <c r="Q8" i="19"/>
  <c r="Q7" i="19" s="1"/>
  <c r="BZ26" i="19"/>
  <c r="B4" i="19"/>
  <c r="AN26" i="19"/>
  <c r="AG23" i="19"/>
  <c r="AH23" i="19" s="1"/>
  <c r="P14" i="19"/>
  <c r="AQ26" i="19"/>
  <c r="AQ27" i="19" s="1"/>
  <c r="U7" i="19"/>
  <c r="S7" i="19"/>
  <c r="W7" i="19"/>
  <c r="O7" i="19"/>
  <c r="R15" i="19"/>
  <c r="P15" i="19"/>
  <c r="CJ26" i="19"/>
  <c r="CJ27" i="19" s="1"/>
  <c r="AG153" i="19"/>
  <c r="C148" i="19"/>
  <c r="K148" i="19" s="1"/>
  <c r="C149" i="19"/>
  <c r="K149" i="19" s="1"/>
  <c r="AH156" i="19"/>
  <c r="AH155" i="19"/>
  <c r="AL153" i="19"/>
  <c r="D149" i="19"/>
  <c r="D148" i="19"/>
  <c r="AK155" i="19"/>
  <c r="AK156" i="19"/>
  <c r="CI149" i="19"/>
  <c r="CI153" i="19" s="1"/>
  <c r="CI154" i="19" s="1"/>
  <c r="AI156" i="19"/>
  <c r="AI155" i="19"/>
  <c r="BO149" i="19"/>
  <c r="AJ155" i="19"/>
  <c r="AJ156" i="19"/>
  <c r="G149" i="19"/>
  <c r="CH154" i="19"/>
  <c r="C147" i="19"/>
  <c r="K147" i="19" s="1"/>
  <c r="G147" i="19"/>
  <c r="E148" i="19"/>
  <c r="AZ149" i="19"/>
  <c r="E149" i="19" s="1"/>
  <c r="CJ146" i="19"/>
  <c r="D147" i="19"/>
  <c r="AX150" i="19"/>
  <c r="AN150" i="19"/>
  <c r="AY150" i="19"/>
  <c r="B155" i="19"/>
  <c r="AM142" i="19"/>
  <c r="AM141" i="19"/>
  <c r="D134" i="19"/>
  <c r="AL139" i="19"/>
  <c r="D135" i="19"/>
  <c r="C134" i="19"/>
  <c r="K134" i="19" s="1"/>
  <c r="C135" i="19"/>
  <c r="K135" i="19" s="1"/>
  <c r="CH140" i="19"/>
  <c r="CJ132" i="19"/>
  <c r="D133" i="19"/>
  <c r="L133" i="19" s="1"/>
  <c r="AX135" i="19"/>
  <c r="CI133" i="19"/>
  <c r="BM135" i="19"/>
  <c r="B141" i="19"/>
  <c r="T12" i="19"/>
  <c r="T9" i="19" s="1"/>
  <c r="BH37" i="19"/>
  <c r="BH38" i="19" s="1"/>
  <c r="E33" i="19"/>
  <c r="U13" i="19"/>
  <c r="AN27" i="19"/>
  <c r="AZ39" i="19"/>
  <c r="AZ40" i="19"/>
  <c r="AR39" i="19"/>
  <c r="CM38" i="19"/>
  <c r="AJ39" i="19"/>
  <c r="AJ40" i="19"/>
  <c r="BP39" i="19"/>
  <c r="BP40" i="19"/>
  <c r="BW22" i="19"/>
  <c r="BO38" i="19"/>
  <c r="AH38" i="19"/>
  <c r="AX38" i="19"/>
  <c r="AF38" i="19"/>
  <c r="BL38" i="19"/>
  <c r="R53" i="19"/>
  <c r="R51" i="19"/>
  <c r="O15" i="19"/>
  <c r="S15" i="19"/>
  <c r="CB20" i="19"/>
  <c r="AM27" i="19"/>
  <c r="CK26" i="19"/>
  <c r="BB22" i="19"/>
  <c r="BN22" i="19"/>
  <c r="BC22" i="19"/>
  <c r="BO22" i="19"/>
  <c r="BK22" i="19"/>
  <c r="CL29" i="19"/>
  <c r="CL28" i="19"/>
  <c r="AZ26" i="19"/>
  <c r="BS32" i="19"/>
  <c r="BB38" i="19"/>
  <c r="AA40" i="19"/>
  <c r="AA39" i="19"/>
  <c r="AE38" i="19"/>
  <c r="AI38" i="19"/>
  <c r="AU38" i="19"/>
  <c r="CJ38" i="19"/>
  <c r="BE67" i="19"/>
  <c r="BE66" i="19"/>
  <c r="BI67" i="19"/>
  <c r="BI66" i="19"/>
  <c r="X77" i="19"/>
  <c r="X78" i="19" s="1"/>
  <c r="B72" i="19"/>
  <c r="B73" i="19"/>
  <c r="CR78" i="19"/>
  <c r="CA26" i="19"/>
  <c r="BL26" i="19"/>
  <c r="BR38" i="19"/>
  <c r="BA37" i="19"/>
  <c r="BA38" i="19" s="1"/>
  <c r="AT38" i="19"/>
  <c r="AV38" i="19"/>
  <c r="AD40" i="19"/>
  <c r="N53" i="19"/>
  <c r="N51" i="19"/>
  <c r="B47" i="19"/>
  <c r="B53" i="19" s="1"/>
  <c r="B46" i="19"/>
  <c r="T67" i="19"/>
  <c r="B65" i="19"/>
  <c r="B67" i="19"/>
  <c r="T66" i="19"/>
  <c r="AZ67" i="19"/>
  <c r="AZ66" i="19"/>
  <c r="BV59" i="19"/>
  <c r="BV60" i="19" s="1"/>
  <c r="BJ60" i="19"/>
  <c r="BZ59" i="19"/>
  <c r="O14" i="19"/>
  <c r="S14" i="19"/>
  <c r="AR20" i="19"/>
  <c r="BY26" i="19"/>
  <c r="AY22" i="19"/>
  <c r="AM34" i="19"/>
  <c r="AN32" i="19"/>
  <c r="BN32" i="19"/>
  <c r="BW37" i="19"/>
  <c r="BW38" i="19" s="1"/>
  <c r="BC38" i="19"/>
  <c r="BI37" i="19"/>
  <c r="BI38" i="19" s="1"/>
  <c r="CK37" i="19"/>
  <c r="CK38" i="19" s="1"/>
  <c r="AC39" i="19"/>
  <c r="AO58" i="19"/>
  <c r="AP57" i="19"/>
  <c r="AB67" i="19"/>
  <c r="AB66" i="19"/>
  <c r="BB64" i="19"/>
  <c r="BB65" i="19" s="1"/>
  <c r="B64" i="19"/>
  <c r="CN20" i="19"/>
  <c r="AO26" i="19"/>
  <c r="CC37" i="19"/>
  <c r="CC38" i="19" s="1"/>
  <c r="BG38" i="19"/>
  <c r="BF38" i="19"/>
  <c r="CI38" i="19"/>
  <c r="CB38" i="19"/>
  <c r="AL64" i="19"/>
  <c r="BC67" i="19"/>
  <c r="BC66" i="19"/>
  <c r="N8" i="19"/>
  <c r="R8" i="19"/>
  <c r="R7" i="19" s="1"/>
  <c r="Q15" i="19"/>
  <c r="N15" i="19"/>
  <c r="AB20" i="19"/>
  <c r="CI26" i="19"/>
  <c r="CM26" i="19"/>
  <c r="AX21" i="19"/>
  <c r="AL22" i="19"/>
  <c r="BE21" i="19"/>
  <c r="BG22" i="19"/>
  <c r="BS22" i="19"/>
  <c r="AY38" i="19"/>
  <c r="BE37" i="19"/>
  <c r="BE38" i="19" s="1"/>
  <c r="AG38" i="19"/>
  <c r="AK38" i="19"/>
  <c r="AS37" i="19"/>
  <c r="AW37" i="19"/>
  <c r="BX34" i="19"/>
  <c r="BX37" i="19" s="1"/>
  <c r="BX38" i="19" s="1"/>
  <c r="AB37" i="19"/>
  <c r="AB38" i="19" s="1"/>
  <c r="AT61" i="19"/>
  <c r="BF61" i="19" s="1"/>
  <c r="BR61" i="19" s="1"/>
  <c r="BJ77" i="19"/>
  <c r="BV74" i="19"/>
  <c r="BV77" i="19" s="1"/>
  <c r="E43" i="19"/>
  <c r="BJ33" i="19"/>
  <c r="BQ34" i="19"/>
  <c r="BQ37" i="19" s="1"/>
  <c r="BQ38" i="19" s="1"/>
  <c r="CH37" i="19"/>
  <c r="W67" i="19"/>
  <c r="W66" i="19"/>
  <c r="AK64" i="19"/>
  <c r="AY65" i="19"/>
  <c r="Y67" i="19"/>
  <c r="Y66" i="19"/>
  <c r="AP22" i="19"/>
  <c r="R12" i="19"/>
  <c r="BV26" i="19"/>
  <c r="CH26" i="19"/>
  <c r="BK33" i="19"/>
  <c r="BK34" i="19" s="1"/>
  <c r="BK37" i="19" s="1"/>
  <c r="BK38" i="19" s="1"/>
  <c r="CL37" i="19"/>
  <c r="Z37" i="19"/>
  <c r="AL37" i="19"/>
  <c r="BV37" i="19"/>
  <c r="B60" i="19"/>
  <c r="B59" i="19"/>
  <c r="K58" i="19"/>
  <c r="BA60" i="19"/>
  <c r="BA64" i="19" s="1"/>
  <c r="BA65" i="19" s="1"/>
  <c r="BM59" i="19"/>
  <c r="BH60" i="19"/>
  <c r="BH64" i="19" s="1"/>
  <c r="BH65" i="19" s="1"/>
  <c r="BT59" i="19"/>
  <c r="Z60" i="19"/>
  <c r="BF64" i="19"/>
  <c r="BF65" i="19" s="1"/>
  <c r="CK78" i="19"/>
  <c r="CO78" i="19"/>
  <c r="CS78" i="19"/>
  <c r="O12" i="19"/>
  <c r="S12" i="19"/>
  <c r="AM67" i="19"/>
  <c r="AM66" i="19"/>
  <c r="BK58" i="19"/>
  <c r="BL57" i="19"/>
  <c r="BX58" i="19"/>
  <c r="BY57" i="19"/>
  <c r="U67" i="19"/>
  <c r="U66" i="19"/>
  <c r="AA67" i="19"/>
  <c r="AA66" i="19"/>
  <c r="BD64" i="19"/>
  <c r="BD65" i="19" s="1"/>
  <c r="V67" i="19"/>
  <c r="V66" i="19"/>
  <c r="P51" i="19"/>
  <c r="P12" i="19" s="1"/>
  <c r="BO59" i="19"/>
  <c r="AI61" i="19"/>
  <c r="AU61" i="19" s="1"/>
  <c r="BG61" i="19" s="1"/>
  <c r="BS61" i="19" s="1"/>
  <c r="BL71" i="19"/>
  <c r="BM70" i="19"/>
  <c r="AC73" i="19"/>
  <c r="C71" i="19"/>
  <c r="AY73" i="19"/>
  <c r="E73" i="19" s="1"/>
  <c r="E71" i="19"/>
  <c r="CH77" i="19"/>
  <c r="CL78" i="19"/>
  <c r="CP78" i="19"/>
  <c r="Y77" i="19"/>
  <c r="AN58" i="19"/>
  <c r="AC62" i="19"/>
  <c r="AC65" i="19" s="1"/>
  <c r="AB75" i="19"/>
  <c r="AB78" i="19" s="1"/>
  <c r="Z77" i="19"/>
  <c r="C72" i="19"/>
  <c r="K72" i="19" s="1"/>
  <c r="C73" i="19"/>
  <c r="K73" i="19" s="1"/>
  <c r="BW73" i="19"/>
  <c r="G73" i="19" s="1"/>
  <c r="G71" i="19"/>
  <c r="CI73" i="19"/>
  <c r="H73" i="19" s="1"/>
  <c r="H71" i="19"/>
  <c r="CM78" i="19"/>
  <c r="CQ78" i="19"/>
  <c r="CJ78" i="19"/>
  <c r="AX77" i="19"/>
  <c r="AV112" i="19"/>
  <c r="AR112" i="19"/>
  <c r="AN112" i="19"/>
  <c r="AU112" i="19"/>
  <c r="AP112" i="19"/>
  <c r="AT112" i="19"/>
  <c r="AO112" i="19"/>
  <c r="AS112" i="19"/>
  <c r="AM112" i="19"/>
  <c r="AL112" i="19"/>
  <c r="D114" i="19"/>
  <c r="AW112" i="19"/>
  <c r="AI127" i="19"/>
  <c r="AI128" i="19"/>
  <c r="AM125" i="19"/>
  <c r="AM126" i="19" s="1"/>
  <c r="D121" i="19"/>
  <c r="AA80" i="19"/>
  <c r="AA79" i="19"/>
  <c r="D73" i="19"/>
  <c r="CN78" i="19"/>
  <c r="AN74" i="19"/>
  <c r="AY74" i="19"/>
  <c r="U77" i="19"/>
  <c r="V80" i="19"/>
  <c r="V79" i="19"/>
  <c r="AH77" i="19"/>
  <c r="AL77" i="19"/>
  <c r="W77" i="19"/>
  <c r="AI77" i="19"/>
  <c r="AM77" i="19"/>
  <c r="AC112" i="19"/>
  <c r="AH112" i="19"/>
  <c r="AH113" i="19"/>
  <c r="AD113" i="19"/>
  <c r="Z113" i="19"/>
  <c r="AG113" i="19"/>
  <c r="AB113" i="19"/>
  <c r="AK113" i="19"/>
  <c r="AF113" i="19"/>
  <c r="AA113" i="19"/>
  <c r="AJ113" i="19"/>
  <c r="AJ128" i="19"/>
  <c r="AJ127" i="19"/>
  <c r="CH121" i="19"/>
  <c r="BV121" i="19"/>
  <c r="G121" i="19" s="1"/>
  <c r="AD112" i="19"/>
  <c r="AT113" i="19"/>
  <c r="AP113" i="19"/>
  <c r="AL113" i="19"/>
  <c r="AW113" i="19"/>
  <c r="AR113" i="19"/>
  <c r="AM113" i="19"/>
  <c r="AV113" i="19"/>
  <c r="AQ113" i="19"/>
  <c r="AC113" i="19"/>
  <c r="AN113" i="19"/>
  <c r="C121" i="19"/>
  <c r="K121" i="19" s="1"/>
  <c r="AG125" i="19"/>
  <c r="C120" i="19"/>
  <c r="K120" i="19" s="1"/>
  <c r="C114" i="19"/>
  <c r="AJ112" i="19"/>
  <c r="AF112" i="19"/>
  <c r="AB112" i="19"/>
  <c r="Z112" i="19"/>
  <c r="AE112" i="19"/>
  <c r="AK112" i="19"/>
  <c r="AE113" i="19"/>
  <c r="AH127" i="19"/>
  <c r="AH128" i="19"/>
  <c r="AL125" i="19"/>
  <c r="D120" i="19"/>
  <c r="E121" i="19"/>
  <c r="AK127" i="19"/>
  <c r="E119" i="19"/>
  <c r="CI119" i="19"/>
  <c r="CI121" i="19" s="1"/>
  <c r="CI125" i="19" s="1"/>
  <c r="CI126" i="19" s="1"/>
  <c r="AY122" i="19"/>
  <c r="AN122" i="19"/>
  <c r="CJ118" i="19"/>
  <c r="BO119" i="19"/>
  <c r="BO121" i="19" s="1"/>
  <c r="BJ121" i="19"/>
  <c r="AX122" i="19"/>
  <c r="CH86" i="10"/>
  <c r="CI85" i="10"/>
  <c r="BW86" i="10"/>
  <c r="BX86" i="10"/>
  <c r="BY86" i="10"/>
  <c r="BZ86" i="10"/>
  <c r="CA86" i="10"/>
  <c r="CB86" i="10"/>
  <c r="CC86" i="10"/>
  <c r="CD86" i="10"/>
  <c r="CE86" i="10"/>
  <c r="CF86" i="10"/>
  <c r="CG86" i="10"/>
  <c r="BV86" i="10"/>
  <c r="BK59" i="10"/>
  <c r="BL59" i="10" l="1"/>
  <c r="BM59" i="10" s="1"/>
  <c r="BN59" i="10" s="1"/>
  <c r="BO59" i="10" s="1"/>
  <c r="F59" i="10" s="1"/>
  <c r="CI86" i="10"/>
  <c r="CI7" i="10"/>
  <c r="BU30" i="21"/>
  <c r="D20" i="21"/>
  <c r="L20" i="21" s="1"/>
  <c r="AW21" i="21"/>
  <c r="F43" i="21"/>
  <c r="CQ21" i="21"/>
  <c r="CP30" i="21"/>
  <c r="CP29" i="21"/>
  <c r="CG4" i="21"/>
  <c r="G4" i="21" s="1"/>
  <c r="F20" i="21"/>
  <c r="CF5" i="21"/>
  <c r="CF23" i="21"/>
  <c r="F21" i="21"/>
  <c r="G20" i="21"/>
  <c r="CD29" i="21"/>
  <c r="CD30" i="21"/>
  <c r="CE27" i="21"/>
  <c r="CE28" i="21" s="1"/>
  <c r="CE8" i="21"/>
  <c r="CE7" i="21" s="1"/>
  <c r="F27" i="21"/>
  <c r="BT28" i="21"/>
  <c r="BG8" i="21"/>
  <c r="BG7" i="21" s="1"/>
  <c r="BG27" i="21"/>
  <c r="BE30" i="21"/>
  <c r="BE29" i="21"/>
  <c r="BH23" i="21"/>
  <c r="BH5" i="21"/>
  <c r="BI4" i="21"/>
  <c r="E4" i="21" s="1"/>
  <c r="E20" i="21"/>
  <c r="BF30" i="21"/>
  <c r="BF29" i="21"/>
  <c r="AV23" i="21"/>
  <c r="AV5" i="21"/>
  <c r="D21" i="21"/>
  <c r="L21" i="21" s="1"/>
  <c r="AW4" i="21"/>
  <c r="D4" i="21" s="1"/>
  <c r="L4" i="21" s="1"/>
  <c r="AT30" i="21"/>
  <c r="AT29" i="21"/>
  <c r="AU27" i="21"/>
  <c r="AU28" i="21" s="1"/>
  <c r="AU8" i="21"/>
  <c r="AU7" i="21" s="1"/>
  <c r="K7" i="21"/>
  <c r="C8" i="21"/>
  <c r="K8" i="21" s="1"/>
  <c r="AJ9" i="21"/>
  <c r="AJ29" i="21"/>
  <c r="AJ30" i="21"/>
  <c r="C27" i="21"/>
  <c r="AK12" i="21"/>
  <c r="AK9" i="21" s="1"/>
  <c r="AK28" i="21"/>
  <c r="CQ122" i="21"/>
  <c r="CQ5" i="21"/>
  <c r="AI68" i="21"/>
  <c r="AI67" i="21"/>
  <c r="AI13" i="21"/>
  <c r="BC13" i="21"/>
  <c r="BN15" i="21"/>
  <c r="BN14" i="21"/>
  <c r="BN10" i="21"/>
  <c r="BQ65" i="21"/>
  <c r="BQ8" i="21"/>
  <c r="BQ7" i="21" s="1"/>
  <c r="BR61" i="21"/>
  <c r="BR5" i="21"/>
  <c r="G63" i="21"/>
  <c r="AU75" i="21"/>
  <c r="BF75" i="21"/>
  <c r="AT78" i="21"/>
  <c r="AJ76" i="21"/>
  <c r="AJ79" i="21" s="1"/>
  <c r="AK63" i="21"/>
  <c r="AJ66" i="21"/>
  <c r="CC123" i="21"/>
  <c r="CC126" i="21" s="1"/>
  <c r="CC127" i="21" s="1"/>
  <c r="BQ126" i="21"/>
  <c r="BQ127" i="21" s="1"/>
  <c r="BB15" i="21"/>
  <c r="BB14" i="21"/>
  <c r="BB10" i="21"/>
  <c r="AR9" i="21"/>
  <c r="BZ15" i="21"/>
  <c r="BZ14" i="21"/>
  <c r="BZ10" i="21"/>
  <c r="CP126" i="21"/>
  <c r="CP8" i="21"/>
  <c r="CP7" i="21" s="1"/>
  <c r="CO15" i="21"/>
  <c r="CO10" i="21"/>
  <c r="CO14" i="21"/>
  <c r="D67" i="21"/>
  <c r="D63" i="21"/>
  <c r="E69" i="21"/>
  <c r="BP66" i="21"/>
  <c r="BP12" i="21"/>
  <c r="BG123" i="21"/>
  <c r="AV123" i="21"/>
  <c r="AU126" i="21"/>
  <c r="AU127" i="21" s="1"/>
  <c r="AT127" i="21"/>
  <c r="BP127" i="21"/>
  <c r="AI81" i="21"/>
  <c r="AI80" i="21"/>
  <c r="AR80" i="21"/>
  <c r="AR81" i="21"/>
  <c r="AR13" i="21"/>
  <c r="BD79" i="21"/>
  <c r="BD13" i="21" s="1"/>
  <c r="BD12" i="21"/>
  <c r="BD9" i="21" s="1"/>
  <c r="CN14" i="21"/>
  <c r="CN10" i="21"/>
  <c r="CN15" i="21"/>
  <c r="BE78" i="21"/>
  <c r="BQ75" i="21"/>
  <c r="BF126" i="21"/>
  <c r="BF127" i="21" s="1"/>
  <c r="BR123" i="21"/>
  <c r="CB127" i="21"/>
  <c r="AS79" i="21"/>
  <c r="AS12" i="21"/>
  <c r="AS9" i="21" s="1"/>
  <c r="CR120" i="21"/>
  <c r="CS119" i="21"/>
  <c r="CR4" i="21"/>
  <c r="AH15" i="21"/>
  <c r="AH14" i="21"/>
  <c r="AH10" i="21"/>
  <c r="CB75" i="21"/>
  <c r="CB78" i="21" s="1"/>
  <c r="BP78" i="21"/>
  <c r="BO68" i="21"/>
  <c r="BO67" i="21"/>
  <c r="BO13" i="21"/>
  <c r="AQ15" i="21"/>
  <c r="AQ14" i="21"/>
  <c r="AQ10" i="21"/>
  <c r="BS59" i="21"/>
  <c r="BT58" i="21"/>
  <c r="BS4" i="21"/>
  <c r="CA79" i="21"/>
  <c r="CA12" i="21"/>
  <c r="CA9" i="21" s="1"/>
  <c r="CQ168" i="19"/>
  <c r="H167" i="19"/>
  <c r="H164" i="19" s="1"/>
  <c r="CO90" i="19"/>
  <c r="CM93" i="19"/>
  <c r="CM92" i="19"/>
  <c r="CP92" i="19"/>
  <c r="CP93" i="19"/>
  <c r="CQ84" i="19"/>
  <c r="CQ86" i="19" s="1"/>
  <c r="CQ90" i="19" s="1"/>
  <c r="CQ91" i="19" s="1"/>
  <c r="CN39" i="19"/>
  <c r="G169" i="19"/>
  <c r="G168" i="19"/>
  <c r="H169" i="19"/>
  <c r="CE132" i="19"/>
  <c r="CD133" i="19"/>
  <c r="BZ27" i="19"/>
  <c r="BX27" i="19"/>
  <c r="BX29" i="19" s="1"/>
  <c r="CE83" i="19"/>
  <c r="CD84" i="19"/>
  <c r="CD86" i="19" s="1"/>
  <c r="CC91" i="19"/>
  <c r="BQ93" i="19"/>
  <c r="BQ92" i="19"/>
  <c r="BS83" i="19"/>
  <c r="BR84" i="19"/>
  <c r="BR86" i="19" s="1"/>
  <c r="BR90" i="19" s="1"/>
  <c r="BR91" i="19" s="1"/>
  <c r="BP90" i="19"/>
  <c r="BN93" i="19"/>
  <c r="BN92" i="19"/>
  <c r="E135" i="19"/>
  <c r="BI90" i="19"/>
  <c r="E86" i="19"/>
  <c r="BB93" i="19"/>
  <c r="BB92" i="19"/>
  <c r="E93" i="19"/>
  <c r="F112" i="19"/>
  <c r="E113" i="19"/>
  <c r="E114" i="19" s="1"/>
  <c r="BD114" i="19" s="1"/>
  <c r="AW38" i="19"/>
  <c r="AS38" i="19"/>
  <c r="AR40" i="19"/>
  <c r="AT84" i="19"/>
  <c r="AT86" i="19" s="1"/>
  <c r="AT90" i="19" s="1"/>
  <c r="AT91" i="19" s="1"/>
  <c r="AU83" i="19"/>
  <c r="AS91" i="19"/>
  <c r="R9" i="19"/>
  <c r="B5" i="19"/>
  <c r="Z26" i="19"/>
  <c r="AA22" i="19"/>
  <c r="AC22" i="19"/>
  <c r="AI64" i="19"/>
  <c r="L73" i="19"/>
  <c r="BK60" i="19"/>
  <c r="BK64" i="19" s="1"/>
  <c r="BK65" i="19" s="1"/>
  <c r="BK67" i="19" s="1"/>
  <c r="AM155" i="19"/>
  <c r="AD141" i="19"/>
  <c r="BS119" i="19"/>
  <c r="BS121" i="19" s="1"/>
  <c r="BT118" i="19"/>
  <c r="B61" i="19"/>
  <c r="BD40" i="19"/>
  <c r="AD19" i="19"/>
  <c r="BG64" i="19"/>
  <c r="BG65" i="19" s="1"/>
  <c r="E34" i="19"/>
  <c r="BM22" i="19"/>
  <c r="L149" i="19"/>
  <c r="L148" i="19"/>
  <c r="AI142" i="19"/>
  <c r="AF142" i="19"/>
  <c r="AG141" i="19"/>
  <c r="AH141" i="19"/>
  <c r="AC142" i="19"/>
  <c r="AK141" i="19"/>
  <c r="L119" i="19"/>
  <c r="L120" i="19"/>
  <c r="V27" i="19"/>
  <c r="V12" i="19"/>
  <c r="V9" i="19" s="1"/>
  <c r="Q14" i="19"/>
  <c r="AT23" i="19"/>
  <c r="BF23" i="19" s="1"/>
  <c r="W28" i="19"/>
  <c r="W29" i="19"/>
  <c r="AS23" i="19"/>
  <c r="BE23" i="19" s="1"/>
  <c r="CC23" i="19" s="1"/>
  <c r="CO23" i="19" s="1"/>
  <c r="AI23" i="19"/>
  <c r="X29" i="19"/>
  <c r="X28" i="19"/>
  <c r="AX153" i="19"/>
  <c r="BJ150" i="19"/>
  <c r="AY153" i="19"/>
  <c r="AY154" i="19" s="1"/>
  <c r="BK150" i="19"/>
  <c r="L147" i="19"/>
  <c r="AL154" i="19"/>
  <c r="AO150" i="19"/>
  <c r="AZ150" i="19"/>
  <c r="CK146" i="19"/>
  <c r="CJ147" i="19"/>
  <c r="AN153" i="19"/>
  <c r="AN154" i="19" s="1"/>
  <c r="BS147" i="19"/>
  <c r="C153" i="19"/>
  <c r="AG154" i="19"/>
  <c r="AL140" i="19"/>
  <c r="AY139" i="19"/>
  <c r="AY140" i="19" s="1"/>
  <c r="BK136" i="19"/>
  <c r="AX139" i="19"/>
  <c r="BJ136" i="19"/>
  <c r="CJ133" i="19"/>
  <c r="CJ135" i="19" s="1"/>
  <c r="CJ139" i="19" s="1"/>
  <c r="CJ140" i="19" s="1"/>
  <c r="C139" i="19"/>
  <c r="L134" i="19"/>
  <c r="CI135" i="19"/>
  <c r="BS133" i="19"/>
  <c r="AN139" i="19"/>
  <c r="AN140" i="19" s="1"/>
  <c r="L135" i="19"/>
  <c r="AB80" i="19"/>
  <c r="AB79" i="19"/>
  <c r="P10" i="19"/>
  <c r="P9" i="19"/>
  <c r="AC67" i="19"/>
  <c r="AC66" i="19"/>
  <c r="BK40" i="19"/>
  <c r="BK39" i="19"/>
  <c r="BH114" i="19"/>
  <c r="AY114" i="19"/>
  <c r="BG114" i="19"/>
  <c r="AN60" i="19"/>
  <c r="BD66" i="19"/>
  <c r="BD67" i="19"/>
  <c r="O10" i="19"/>
  <c r="O9" i="19"/>
  <c r="BV38" i="19"/>
  <c r="F43" i="19"/>
  <c r="BJ34" i="19"/>
  <c r="BJ78" i="19"/>
  <c r="AK40" i="19"/>
  <c r="AK39" i="19"/>
  <c r="AY40" i="19"/>
  <c r="AY39" i="19"/>
  <c r="CM27" i="19"/>
  <c r="AB22" i="19"/>
  <c r="BC40" i="19"/>
  <c r="BC39" i="19"/>
  <c r="BW40" i="19"/>
  <c r="BW39" i="19"/>
  <c r="AM37" i="19"/>
  <c r="AM38" i="19" s="1"/>
  <c r="AM7" i="19"/>
  <c r="AS20" i="19"/>
  <c r="B62" i="19"/>
  <c r="B66" i="19"/>
  <c r="B51" i="19"/>
  <c r="AT39" i="19"/>
  <c r="AT40" i="19"/>
  <c r="BA27" i="19"/>
  <c r="E59" i="19"/>
  <c r="AU40" i="19"/>
  <c r="AU39" i="19"/>
  <c r="BS34" i="19"/>
  <c r="BS37" i="19" s="1"/>
  <c r="BS38" i="19" s="1"/>
  <c r="BT32" i="19"/>
  <c r="AJ23" i="19"/>
  <c r="AU23" i="19"/>
  <c r="BG23" i="19" s="1"/>
  <c r="CE23" i="19" s="1"/>
  <c r="CQ23" i="19" s="1"/>
  <c r="BK26" i="19"/>
  <c r="BB26" i="19"/>
  <c r="CA40" i="19"/>
  <c r="CA39" i="19"/>
  <c r="BO40" i="19"/>
  <c r="BO39" i="19"/>
  <c r="BZ28" i="19"/>
  <c r="U15" i="19"/>
  <c r="U14" i="19"/>
  <c r="T13" i="19"/>
  <c r="CH125" i="19"/>
  <c r="W78" i="19"/>
  <c r="W12" i="19"/>
  <c r="W9" i="19" s="1"/>
  <c r="AO74" i="19"/>
  <c r="AZ74" i="19"/>
  <c r="AN77" i="19"/>
  <c r="AN78" i="19" s="1"/>
  <c r="AX125" i="19"/>
  <c r="BJ122" i="19"/>
  <c r="CJ119" i="19"/>
  <c r="CJ121" i="19" s="1"/>
  <c r="CK118" i="19"/>
  <c r="AL126" i="19"/>
  <c r="BB113" i="19"/>
  <c r="BG113" i="19"/>
  <c r="AY113" i="19"/>
  <c r="Z78" i="19"/>
  <c r="BM71" i="19"/>
  <c r="BM73" i="19" s="1"/>
  <c r="BN70" i="19"/>
  <c r="CA59" i="19"/>
  <c r="BX60" i="19"/>
  <c r="L72" i="19"/>
  <c r="BF67" i="19"/>
  <c r="BF66" i="19"/>
  <c r="BH67" i="19"/>
  <c r="BH66" i="19"/>
  <c r="AL38" i="19"/>
  <c r="N12" i="19"/>
  <c r="CH38" i="19"/>
  <c r="BM26" i="19"/>
  <c r="BX39" i="19"/>
  <c r="BX40" i="19"/>
  <c r="AG40" i="19"/>
  <c r="AG39" i="19"/>
  <c r="BE22" i="19"/>
  <c r="BQ22" i="19"/>
  <c r="CI27" i="19"/>
  <c r="B8" i="19"/>
  <c r="N7" i="19"/>
  <c r="B7" i="19"/>
  <c r="CB39" i="19"/>
  <c r="CB40" i="19"/>
  <c r="BG40" i="19"/>
  <c r="BG39" i="19"/>
  <c r="AO27" i="19"/>
  <c r="BB67" i="19"/>
  <c r="BB66" i="19"/>
  <c r="CK40" i="19"/>
  <c r="CK39" i="19"/>
  <c r="CO34" i="19"/>
  <c r="BN34" i="19"/>
  <c r="BN37" i="19" s="1"/>
  <c r="BN38" i="19" s="1"/>
  <c r="AY26" i="19"/>
  <c r="AR22" i="19"/>
  <c r="BA40" i="19"/>
  <c r="BA39" i="19"/>
  <c r="CA27" i="19"/>
  <c r="E60" i="19"/>
  <c r="AI40" i="19"/>
  <c r="AI39" i="19"/>
  <c r="BB39" i="19"/>
  <c r="BB40" i="19"/>
  <c r="BM40" i="19"/>
  <c r="BM39" i="19"/>
  <c r="BO26" i="19"/>
  <c r="CK27" i="19"/>
  <c r="AA7" i="19"/>
  <c r="CC20" i="19"/>
  <c r="R14" i="19"/>
  <c r="E37" i="19"/>
  <c r="E35" i="19" s="1"/>
  <c r="CM40" i="19"/>
  <c r="CM39" i="19"/>
  <c r="CJ29" i="19"/>
  <c r="CJ28" i="19"/>
  <c r="BH39" i="19"/>
  <c r="BH40" i="19"/>
  <c r="X12" i="19"/>
  <c r="X9" i="19" s="1"/>
  <c r="AZ122" i="19"/>
  <c r="AO122" i="19"/>
  <c r="AN125" i="19"/>
  <c r="AN126" i="19" s="1"/>
  <c r="AM78" i="19"/>
  <c r="F113" i="19"/>
  <c r="G112" i="19"/>
  <c r="B77" i="19"/>
  <c r="B74" i="19" s="1"/>
  <c r="U12" i="19"/>
  <c r="U9" i="19" s="1"/>
  <c r="L121" i="19"/>
  <c r="AX78" i="19"/>
  <c r="Y78" i="19"/>
  <c r="Y9" i="19"/>
  <c r="CH78" i="19"/>
  <c r="K71" i="19"/>
  <c r="L71" i="19"/>
  <c r="BL73" i="19"/>
  <c r="Z64" i="19"/>
  <c r="C60" i="19"/>
  <c r="K60" i="19" s="1"/>
  <c r="C59" i="19"/>
  <c r="K59" i="19" s="1"/>
  <c r="Z38" i="19"/>
  <c r="C37" i="19"/>
  <c r="C35" i="19" s="1"/>
  <c r="CH27" i="19"/>
  <c r="AP26" i="19"/>
  <c r="BG67" i="19"/>
  <c r="BG66" i="19"/>
  <c r="BQ40" i="19"/>
  <c r="BQ39" i="19"/>
  <c r="Q9" i="19"/>
  <c r="Q10" i="19"/>
  <c r="AW40" i="19"/>
  <c r="AW39" i="19"/>
  <c r="BZ34" i="19"/>
  <c r="BZ37" i="19" s="1"/>
  <c r="BZ38" i="19" s="1"/>
  <c r="BY34" i="19"/>
  <c r="BY37" i="19" s="1"/>
  <c r="BY38" i="19" s="1"/>
  <c r="AL26" i="19"/>
  <c r="CI40" i="19"/>
  <c r="CI39" i="19"/>
  <c r="CC40" i="19"/>
  <c r="CC39" i="19"/>
  <c r="CO20" i="19"/>
  <c r="AQ57" i="19"/>
  <c r="AP58" i="19"/>
  <c r="AO32" i="19"/>
  <c r="AN34" i="19"/>
  <c r="BY27" i="19"/>
  <c r="BJ64" i="19"/>
  <c r="BR39" i="19"/>
  <c r="BR40" i="19"/>
  <c r="E64" i="19"/>
  <c r="AX65" i="19"/>
  <c r="AE40" i="19"/>
  <c r="AE39" i="19"/>
  <c r="CE34" i="19"/>
  <c r="CE37" i="19" s="1"/>
  <c r="CE38" i="19" s="1"/>
  <c r="AZ27" i="19"/>
  <c r="BC26" i="19"/>
  <c r="AQ28" i="19"/>
  <c r="AQ29" i="19"/>
  <c r="R10" i="19"/>
  <c r="BL39" i="19"/>
  <c r="BL40" i="19"/>
  <c r="AX39" i="19"/>
  <c r="E38" i="19"/>
  <c r="AX40" i="19"/>
  <c r="BD29" i="19"/>
  <c r="BD28" i="19"/>
  <c r="X13" i="19"/>
  <c r="BP27" i="19"/>
  <c r="N14" i="19"/>
  <c r="AY125" i="19"/>
  <c r="BK122" i="19"/>
  <c r="AJ114" i="19"/>
  <c r="AF114" i="19"/>
  <c r="AB114" i="19"/>
  <c r="AI114" i="19"/>
  <c r="AD114" i="19"/>
  <c r="AH114" i="19"/>
  <c r="AC114" i="19"/>
  <c r="AA114" i="19"/>
  <c r="AK114" i="19"/>
  <c r="Z114" i="19"/>
  <c r="AG114" i="19"/>
  <c r="AE114" i="19"/>
  <c r="AG126" i="19"/>
  <c r="C125" i="19"/>
  <c r="BH112" i="19"/>
  <c r="BD112" i="19"/>
  <c r="AZ112" i="19"/>
  <c r="BE112" i="19"/>
  <c r="AY112" i="19"/>
  <c r="BI112" i="19"/>
  <c r="BB112" i="19"/>
  <c r="BG112" i="19"/>
  <c r="BA112" i="19"/>
  <c r="BF112" i="19"/>
  <c r="AX112" i="19"/>
  <c r="BC112" i="19"/>
  <c r="AY77" i="19"/>
  <c r="AY78" i="19" s="1"/>
  <c r="BK74" i="19"/>
  <c r="AM127" i="19"/>
  <c r="AM128" i="19"/>
  <c r="AV114" i="19"/>
  <c r="AR114" i="19"/>
  <c r="AN114" i="19"/>
  <c r="AT114" i="19"/>
  <c r="AO114" i="19"/>
  <c r="AS114" i="19"/>
  <c r="AM114" i="19"/>
  <c r="AW114" i="19"/>
  <c r="AL114" i="19"/>
  <c r="AU114" i="19"/>
  <c r="AQ114" i="19"/>
  <c r="AP114" i="19"/>
  <c r="CI77" i="19"/>
  <c r="CI78" i="19" s="1"/>
  <c r="AD62" i="19"/>
  <c r="AC75" i="19"/>
  <c r="AC77" i="19"/>
  <c r="BW67" i="19"/>
  <c r="BW66" i="19"/>
  <c r="BY58" i="19"/>
  <c r="BZ57" i="19"/>
  <c r="BL58" i="19"/>
  <c r="BM57" i="19"/>
  <c r="S10" i="19"/>
  <c r="S9" i="19"/>
  <c r="BA67" i="19"/>
  <c r="BA66" i="19"/>
  <c r="CL38" i="19"/>
  <c r="BV27" i="19"/>
  <c r="AY67" i="19"/>
  <c r="AY66" i="19"/>
  <c r="BV78" i="19"/>
  <c r="AB39" i="19"/>
  <c r="AB40" i="19"/>
  <c r="AS40" i="19"/>
  <c r="AS39" i="19"/>
  <c r="BE40" i="19"/>
  <c r="BE39" i="19"/>
  <c r="BJ22" i="19"/>
  <c r="AX22" i="19"/>
  <c r="AL65" i="19"/>
  <c r="BF39" i="19"/>
  <c r="BF40" i="19"/>
  <c r="CN22" i="19"/>
  <c r="AO60" i="19"/>
  <c r="BI40" i="19"/>
  <c r="BI39" i="19"/>
  <c r="BV64" i="19"/>
  <c r="BV65" i="19" s="1"/>
  <c r="AV39" i="19"/>
  <c r="AV40" i="19"/>
  <c r="BL27" i="19"/>
  <c r="X79" i="19"/>
  <c r="X80" i="19"/>
  <c r="CJ39" i="19"/>
  <c r="CJ40" i="19"/>
  <c r="CD39" i="19"/>
  <c r="CD40" i="19"/>
  <c r="BF26" i="19"/>
  <c r="BN26" i="19"/>
  <c r="AM28" i="19"/>
  <c r="AM29" i="19"/>
  <c r="CB22" i="19"/>
  <c r="AF39" i="19"/>
  <c r="AF40" i="19"/>
  <c r="AH39" i="19"/>
  <c r="AH40" i="19"/>
  <c r="BW26" i="19"/>
  <c r="AN29" i="19"/>
  <c r="AN28" i="19"/>
  <c r="CJ85" i="10"/>
  <c r="CJ7" i="10" s="1"/>
  <c r="H20" i="21" l="1"/>
  <c r="CR21" i="21"/>
  <c r="CR23" i="21" s="1"/>
  <c r="CR27" i="21" s="1"/>
  <c r="CR28" i="21" s="1"/>
  <c r="CS21" i="21"/>
  <c r="CS23" i="21" s="1"/>
  <c r="CS27" i="21" s="1"/>
  <c r="CS28" i="21" s="1"/>
  <c r="CS30" i="21" s="1"/>
  <c r="CQ23" i="21"/>
  <c r="CQ8" i="21" s="1"/>
  <c r="CQ7" i="21" s="1"/>
  <c r="CE29" i="21"/>
  <c r="CE30" i="21"/>
  <c r="CF27" i="21"/>
  <c r="CF8" i="21"/>
  <c r="CF7" i="21" s="1"/>
  <c r="CG23" i="21"/>
  <c r="G22" i="21" s="1"/>
  <c r="CG5" i="21"/>
  <c r="G5" i="21" s="1"/>
  <c r="G21" i="21"/>
  <c r="BT29" i="21"/>
  <c r="F30" i="21"/>
  <c r="F28" i="21"/>
  <c r="I6" i="22" s="1"/>
  <c r="BT30" i="21"/>
  <c r="BI23" i="21"/>
  <c r="E22" i="21" s="1"/>
  <c r="BI5" i="21"/>
  <c r="E21" i="21"/>
  <c r="BG28" i="21"/>
  <c r="BH8" i="21"/>
  <c r="BH27" i="21"/>
  <c r="BH28" i="21" s="1"/>
  <c r="AU30" i="21"/>
  <c r="AU29" i="21"/>
  <c r="AW23" i="21"/>
  <c r="D23" i="21" s="1"/>
  <c r="L23" i="21" s="1"/>
  <c r="AW5" i="21"/>
  <c r="D5" i="21" s="1"/>
  <c r="L5" i="21" s="1"/>
  <c r="AV27" i="21"/>
  <c r="AV8" i="21"/>
  <c r="AV7" i="21" s="1"/>
  <c r="D22" i="21"/>
  <c r="L22" i="21" s="1"/>
  <c r="AK29" i="21"/>
  <c r="AK30" i="21"/>
  <c r="C28" i="21"/>
  <c r="K27" i="21"/>
  <c r="C24" i="21"/>
  <c r="K24" i="21" s="1"/>
  <c r="C12" i="21"/>
  <c r="C30" i="21"/>
  <c r="K30" i="21" s="1"/>
  <c r="CS29" i="21"/>
  <c r="BE79" i="21"/>
  <c r="BE12" i="21"/>
  <c r="BP9" i="21"/>
  <c r="AJ80" i="21"/>
  <c r="AJ81" i="21"/>
  <c r="BT59" i="21"/>
  <c r="BU58" i="21"/>
  <c r="BT4" i="21"/>
  <c r="BR126" i="21"/>
  <c r="BR127" i="21" s="1"/>
  <c r="CD123" i="21"/>
  <c r="CD126" i="21" s="1"/>
  <c r="BG126" i="21"/>
  <c r="BG127" i="21" s="1"/>
  <c r="BS123" i="21"/>
  <c r="BP68" i="21"/>
  <c r="BP67" i="21"/>
  <c r="CP127" i="21"/>
  <c r="CP13" i="21" s="1"/>
  <c r="CP12" i="21"/>
  <c r="CP9" i="21" s="1"/>
  <c r="AT79" i="21"/>
  <c r="AT12" i="21"/>
  <c r="AT9" i="21" s="1"/>
  <c r="BQ66" i="21"/>
  <c r="CB79" i="21"/>
  <c r="CB13" i="21" s="1"/>
  <c r="CB12" i="21"/>
  <c r="CB9" i="21" s="1"/>
  <c r="BD14" i="21"/>
  <c r="BD10" i="21"/>
  <c r="BD15" i="21"/>
  <c r="BS5" i="21"/>
  <c r="BS61" i="21"/>
  <c r="AS80" i="21"/>
  <c r="AS81" i="21"/>
  <c r="AS13" i="21"/>
  <c r="AR14" i="21"/>
  <c r="AR10" i="21"/>
  <c r="AR15" i="21"/>
  <c r="AJ68" i="21"/>
  <c r="AJ67" i="21"/>
  <c r="AJ13" i="21"/>
  <c r="BF78" i="21"/>
  <c r="BR75" i="21"/>
  <c r="BC15" i="21"/>
  <c r="BC14" i="21"/>
  <c r="BC10" i="21"/>
  <c r="BO15" i="21"/>
  <c r="BO14" i="21"/>
  <c r="BO10" i="21"/>
  <c r="CR122" i="21"/>
  <c r="CR5" i="21"/>
  <c r="BH123" i="21"/>
  <c r="AW123" i="21"/>
  <c r="AV126" i="21"/>
  <c r="AV127" i="21" s="1"/>
  <c r="CA13" i="21"/>
  <c r="BP79" i="21"/>
  <c r="CS120" i="21"/>
  <c r="H119" i="21"/>
  <c r="CS4" i="21"/>
  <c r="H4" i="21" s="1"/>
  <c r="BQ78" i="21"/>
  <c r="BQ79" i="21" s="1"/>
  <c r="CC75" i="21"/>
  <c r="CC78" i="21" s="1"/>
  <c r="AT128" i="21"/>
  <c r="AT129" i="21"/>
  <c r="AU128" i="21"/>
  <c r="AU129" i="21"/>
  <c r="AK76" i="21"/>
  <c r="AK66" i="21"/>
  <c r="AV75" i="21"/>
  <c r="BG75" i="21"/>
  <c r="AU78" i="21"/>
  <c r="BR65" i="21"/>
  <c r="BR8" i="21"/>
  <c r="BR7" i="21" s="1"/>
  <c r="AI15" i="21"/>
  <c r="AI14" i="21"/>
  <c r="AI10" i="21"/>
  <c r="CQ126" i="21"/>
  <c r="H168" i="19"/>
  <c r="H165" i="19" s="1"/>
  <c r="H170" i="19"/>
  <c r="CQ93" i="19"/>
  <c r="CQ92" i="19"/>
  <c r="CR84" i="19"/>
  <c r="CO91" i="19"/>
  <c r="G171" i="19"/>
  <c r="G165" i="19"/>
  <c r="BX28" i="19"/>
  <c r="CD135" i="19"/>
  <c r="CF132" i="19"/>
  <c r="CE133" i="19"/>
  <c r="CE135" i="19" s="1"/>
  <c r="BZ29" i="19"/>
  <c r="CC93" i="19"/>
  <c r="CC92" i="19"/>
  <c r="CD90" i="19"/>
  <c r="CF83" i="19"/>
  <c r="CE84" i="19"/>
  <c r="CE86" i="19" s="1"/>
  <c r="CE90" i="19" s="1"/>
  <c r="CE91" i="19" s="1"/>
  <c r="BT83" i="19"/>
  <c r="BS84" i="19"/>
  <c r="BS86" i="19" s="1"/>
  <c r="BP91" i="19"/>
  <c r="BR92" i="19"/>
  <c r="BR93" i="19"/>
  <c r="AY126" i="19"/>
  <c r="AY13" i="19" s="1"/>
  <c r="AY9" i="19"/>
  <c r="BI91" i="19"/>
  <c r="E90" i="19"/>
  <c r="E87" i="19" s="1"/>
  <c r="AY7" i="19"/>
  <c r="BI113" i="19"/>
  <c r="BI7" i="19" s="1"/>
  <c r="BC113" i="19"/>
  <c r="BC7" i="19" s="1"/>
  <c r="BF113" i="19"/>
  <c r="BF7" i="19" s="1"/>
  <c r="BA114" i="19"/>
  <c r="AX114" i="19"/>
  <c r="BE114" i="19"/>
  <c r="BD113" i="19"/>
  <c r="BD7" i="19" s="1"/>
  <c r="AZ113" i="19"/>
  <c r="AZ7" i="19" s="1"/>
  <c r="BH113" i="19"/>
  <c r="BB114" i="19"/>
  <c r="BC114" i="19"/>
  <c r="AZ114" i="19"/>
  <c r="BE113" i="19"/>
  <c r="BA113" i="19"/>
  <c r="BA7" i="19" s="1"/>
  <c r="AX113" i="19"/>
  <c r="BF114" i="19"/>
  <c r="BI114" i="19"/>
  <c r="AU84" i="19"/>
  <c r="AU86" i="19" s="1"/>
  <c r="AV83" i="19"/>
  <c r="AT92" i="19"/>
  <c r="AT93" i="19"/>
  <c r="AU90" i="19"/>
  <c r="AS92" i="19"/>
  <c r="AS93" i="19"/>
  <c r="BH7" i="19"/>
  <c r="AC26" i="19"/>
  <c r="AC7" i="19"/>
  <c r="AA26" i="19"/>
  <c r="AA9" i="19" s="1"/>
  <c r="Z27" i="19"/>
  <c r="Z13" i="19" s="1"/>
  <c r="AE19" i="19"/>
  <c r="AD20" i="19"/>
  <c r="BG7" i="19"/>
  <c r="BG26" i="19"/>
  <c r="BG27" i="19" s="1"/>
  <c r="BK66" i="19"/>
  <c r="BS26" i="19"/>
  <c r="AM9" i="19"/>
  <c r="BU118" i="19"/>
  <c r="BU119" i="19" s="1"/>
  <c r="BU121" i="19" s="1"/>
  <c r="BT119" i="19"/>
  <c r="BT121" i="19" s="1"/>
  <c r="F121" i="19" s="1"/>
  <c r="F114" i="19"/>
  <c r="BL114" i="19" s="1"/>
  <c r="CD23" i="19"/>
  <c r="CP23" i="19" s="1"/>
  <c r="BR26" i="19"/>
  <c r="V28" i="19"/>
  <c r="V13" i="19"/>
  <c r="V29" i="19"/>
  <c r="K153" i="19"/>
  <c r="C150" i="19"/>
  <c r="K150" i="19" s="1"/>
  <c r="BA150" i="19"/>
  <c r="AP150" i="19"/>
  <c r="AO153" i="19"/>
  <c r="AO154" i="19" s="1"/>
  <c r="BJ153" i="19"/>
  <c r="BV150" i="19"/>
  <c r="BV153" i="19" s="1"/>
  <c r="AN155" i="19"/>
  <c r="AN156" i="19"/>
  <c r="BT147" i="19"/>
  <c r="BT149" i="19" s="1"/>
  <c r="BU147" i="19"/>
  <c r="BU149" i="19" s="1"/>
  <c r="CJ149" i="19"/>
  <c r="AX154" i="19"/>
  <c r="AG155" i="19"/>
  <c r="AG156" i="19"/>
  <c r="C156" i="19"/>
  <c r="K156" i="19" s="1"/>
  <c r="C154" i="19"/>
  <c r="AZ153" i="19"/>
  <c r="AZ154" i="19" s="1"/>
  <c r="BL150" i="19"/>
  <c r="BS149" i="19"/>
  <c r="CL146" i="19"/>
  <c r="CK147" i="19"/>
  <c r="CK149" i="19" s="1"/>
  <c r="CK153" i="19" s="1"/>
  <c r="CK154" i="19" s="1"/>
  <c r="AL156" i="19"/>
  <c r="AL155" i="19"/>
  <c r="BK153" i="19"/>
  <c r="BK154" i="19" s="1"/>
  <c r="BW150" i="19"/>
  <c r="BW153" i="19" s="1"/>
  <c r="BW154" i="19" s="1"/>
  <c r="CI139" i="19"/>
  <c r="C142" i="19"/>
  <c r="K142" i="19" s="1"/>
  <c r="C140" i="19"/>
  <c r="BV136" i="19"/>
  <c r="BV139" i="19" s="1"/>
  <c r="BJ139" i="19"/>
  <c r="AN141" i="19"/>
  <c r="AN142" i="19"/>
  <c r="BT133" i="19"/>
  <c r="BT135" i="19" s="1"/>
  <c r="BU133" i="19"/>
  <c r="BU135" i="19" s="1"/>
  <c r="AZ139" i="19"/>
  <c r="AZ140" i="19" s="1"/>
  <c r="BL136" i="19"/>
  <c r="K139" i="19"/>
  <c r="C136" i="19"/>
  <c r="K136" i="19" s="1"/>
  <c r="AX140" i="19"/>
  <c r="AL142" i="19"/>
  <c r="AL141" i="19"/>
  <c r="BS135" i="19"/>
  <c r="AO139" i="19"/>
  <c r="CL132" i="19"/>
  <c r="CK133" i="19"/>
  <c r="BK139" i="19"/>
  <c r="BK140" i="19" s="1"/>
  <c r="BW136" i="19"/>
  <c r="BW139" i="19" s="1"/>
  <c r="BW140" i="19" s="1"/>
  <c r="BP114" i="19"/>
  <c r="BW27" i="19"/>
  <c r="BF27" i="19"/>
  <c r="BL29" i="19"/>
  <c r="BL28" i="19"/>
  <c r="CG34" i="19"/>
  <c r="CG37" i="19" s="1"/>
  <c r="CG38" i="19" s="1"/>
  <c r="CF34" i="19"/>
  <c r="E67" i="19"/>
  <c r="E65" i="19"/>
  <c r="AX67" i="19"/>
  <c r="AX66" i="19"/>
  <c r="CB26" i="19"/>
  <c r="CL39" i="19"/>
  <c r="CL40" i="19"/>
  <c r="AD75" i="19"/>
  <c r="AD78" i="19" s="1"/>
  <c r="AE62" i="19"/>
  <c r="AD65" i="19"/>
  <c r="AG128" i="19"/>
  <c r="C128" i="19"/>
  <c r="K128" i="19" s="1"/>
  <c r="C126" i="19"/>
  <c r="AG127" i="19"/>
  <c r="BC27" i="19"/>
  <c r="CE40" i="19"/>
  <c r="CE39" i="19"/>
  <c r="E61" i="19"/>
  <c r="AN37" i="19"/>
  <c r="AN38" i="19" s="1"/>
  <c r="AP60" i="19"/>
  <c r="BZ39" i="19"/>
  <c r="BZ40" i="19"/>
  <c r="Z39" i="19"/>
  <c r="C38" i="19"/>
  <c r="Z40" i="19"/>
  <c r="AM80" i="19"/>
  <c r="AM79" i="19"/>
  <c r="BL122" i="19"/>
  <c r="AZ125" i="19"/>
  <c r="CC22" i="19"/>
  <c r="AA27" i="19"/>
  <c r="AA13" i="19" s="1"/>
  <c r="BO27" i="19"/>
  <c r="BN39" i="19"/>
  <c r="BN40" i="19"/>
  <c r="CI9" i="19"/>
  <c r="BX64" i="19"/>
  <c r="BN71" i="19"/>
  <c r="BN73" i="19" s="1"/>
  <c r="BO70" i="19"/>
  <c r="BO71" i="19" s="1"/>
  <c r="BO73" i="19" s="1"/>
  <c r="CL118" i="19"/>
  <c r="CK119" i="19"/>
  <c r="AN80" i="19"/>
  <c r="AN79" i="19"/>
  <c r="BB7" i="19"/>
  <c r="BA29" i="19"/>
  <c r="BA28" i="19"/>
  <c r="BV67" i="19"/>
  <c r="BV66" i="19"/>
  <c r="BK125" i="19"/>
  <c r="BK126" i="19" s="1"/>
  <c r="BW122" i="19"/>
  <c r="BW125" i="19" s="1"/>
  <c r="BW126" i="19" s="1"/>
  <c r="BJ65" i="19"/>
  <c r="AP32" i="19"/>
  <c r="AO34" i="19"/>
  <c r="AO37" i="19" s="1"/>
  <c r="AO38" i="19" s="1"/>
  <c r="CO22" i="19"/>
  <c r="AL7" i="19"/>
  <c r="CH29" i="19"/>
  <c r="CH28" i="19"/>
  <c r="Z65" i="19"/>
  <c r="C64" i="19"/>
  <c r="Y79" i="19"/>
  <c r="Y80" i="19"/>
  <c r="Y13" i="19"/>
  <c r="BR113" i="19"/>
  <c r="BN113" i="19"/>
  <c r="BJ113" i="19"/>
  <c r="BS113" i="19"/>
  <c r="BM113" i="19"/>
  <c r="BQ113" i="19"/>
  <c r="BL113" i="19"/>
  <c r="BU113" i="19"/>
  <c r="BK113" i="19"/>
  <c r="BT113" i="19"/>
  <c r="BP113" i="19"/>
  <c r="BO113" i="19"/>
  <c r="CA28" i="19"/>
  <c r="CA29" i="19"/>
  <c r="CO37" i="19"/>
  <c r="CI28" i="19"/>
  <c r="CI29" i="19"/>
  <c r="CH39" i="19"/>
  <c r="CH40" i="19"/>
  <c r="AL39" i="19"/>
  <c r="AL40" i="19"/>
  <c r="AL127" i="19"/>
  <c r="AL128" i="19"/>
  <c r="CJ125" i="19"/>
  <c r="AZ77" i="19"/>
  <c r="BL74" i="19"/>
  <c r="CH126" i="19"/>
  <c r="BB27" i="19"/>
  <c r="AV23" i="19"/>
  <c r="BH23" i="19" s="1"/>
  <c r="AK23" i="19"/>
  <c r="AW23" i="19" s="1"/>
  <c r="BI23" i="19" s="1"/>
  <c r="AM40" i="19"/>
  <c r="AM39" i="19"/>
  <c r="CM28" i="19"/>
  <c r="CM29" i="19"/>
  <c r="BJ37" i="19"/>
  <c r="BV39" i="19"/>
  <c r="BV40" i="19"/>
  <c r="AN64" i="19"/>
  <c r="AN7" i="19"/>
  <c r="CN26" i="19"/>
  <c r="AL67" i="19"/>
  <c r="AL66" i="19"/>
  <c r="BV29" i="19"/>
  <c r="BV28" i="19"/>
  <c r="CA57" i="19"/>
  <c r="BZ58" i="19"/>
  <c r="G57" i="19"/>
  <c r="BK77" i="19"/>
  <c r="BW74" i="19"/>
  <c r="BW77" i="19" s="1"/>
  <c r="BP29" i="19"/>
  <c r="BP28" i="19"/>
  <c r="E40" i="19"/>
  <c r="E36" i="19"/>
  <c r="E39" i="19"/>
  <c r="AR57" i="19"/>
  <c r="AQ58" i="19"/>
  <c r="BN27" i="19"/>
  <c r="AX26" i="19"/>
  <c r="E21" i="19"/>
  <c r="E22" i="19"/>
  <c r="BM58" i="19"/>
  <c r="BN57" i="19"/>
  <c r="BY60" i="19"/>
  <c r="AC78" i="19"/>
  <c r="X14" i="19"/>
  <c r="X10" i="19"/>
  <c r="X15" i="19"/>
  <c r="AZ29" i="19"/>
  <c r="AZ28" i="19"/>
  <c r="BY29" i="19"/>
  <c r="BY28" i="19"/>
  <c r="CP20" i="19"/>
  <c r="Z7" i="19"/>
  <c r="F71" i="19"/>
  <c r="H77" i="19"/>
  <c r="H74" i="19" s="1"/>
  <c r="BT112" i="19"/>
  <c r="BP112" i="19"/>
  <c r="BL112" i="19"/>
  <c r="BU112" i="19"/>
  <c r="BO112" i="19"/>
  <c r="BJ112" i="19"/>
  <c r="BQ112" i="19"/>
  <c r="BN112" i="19"/>
  <c r="BS112" i="19"/>
  <c r="BM112" i="19"/>
  <c r="BK112" i="19"/>
  <c r="BR112" i="19"/>
  <c r="AN128" i="19"/>
  <c r="AN127" i="19"/>
  <c r="CD20" i="19"/>
  <c r="CK29" i="19"/>
  <c r="CK28" i="19"/>
  <c r="AY27" i="19"/>
  <c r="CP34" i="19"/>
  <c r="CP37" i="19" s="1"/>
  <c r="CP38" i="19" s="1"/>
  <c r="BQ26" i="19"/>
  <c r="B12" i="19"/>
  <c r="B9" i="19" s="1"/>
  <c r="N9" i="19"/>
  <c r="N10" i="19"/>
  <c r="C77" i="19"/>
  <c r="BJ125" i="19"/>
  <c r="BV122" i="19"/>
  <c r="BV125" i="19" s="1"/>
  <c r="BA74" i="19"/>
  <c r="AP74" i="19"/>
  <c r="AO77" i="19"/>
  <c r="W80" i="19"/>
  <c r="W79" i="19"/>
  <c r="W13" i="19"/>
  <c r="B78" i="19"/>
  <c r="B80" i="19"/>
  <c r="T14" i="19"/>
  <c r="T10" i="19"/>
  <c r="T15" i="19"/>
  <c r="BU32" i="19"/>
  <c r="BT34" i="19"/>
  <c r="BT37" i="19" s="1"/>
  <c r="BT38" i="19" s="1"/>
  <c r="AT20" i="19"/>
  <c r="AB26" i="19"/>
  <c r="AB7" i="19"/>
  <c r="G32" i="19"/>
  <c r="AO64" i="19"/>
  <c r="BJ26" i="19"/>
  <c r="BL60" i="19"/>
  <c r="K125" i="19"/>
  <c r="C122" i="19"/>
  <c r="K122" i="19" s="1"/>
  <c r="AL27" i="19"/>
  <c r="BY40" i="19"/>
  <c r="BY39" i="19"/>
  <c r="AP27" i="19"/>
  <c r="F73" i="19"/>
  <c r="H78" i="19"/>
  <c r="H80" i="19"/>
  <c r="G113" i="19"/>
  <c r="AP122" i="19"/>
  <c r="BA122" i="19"/>
  <c r="AO125" i="19"/>
  <c r="AR26" i="19"/>
  <c r="AO29" i="19"/>
  <c r="AO28" i="19"/>
  <c r="BE26" i="19"/>
  <c r="BE7" i="19"/>
  <c r="BM27" i="19"/>
  <c r="Z80" i="19"/>
  <c r="Z79" i="19"/>
  <c r="AX126" i="19"/>
  <c r="U10" i="19"/>
  <c r="BK27" i="19"/>
  <c r="BS40" i="19"/>
  <c r="BS39" i="19"/>
  <c r="B48" i="19"/>
  <c r="B49" i="19"/>
  <c r="AS22" i="19"/>
  <c r="CK85" i="10"/>
  <c r="CK7" i="10" s="1"/>
  <c r="CJ86" i="10"/>
  <c r="CQ27" i="21" l="1"/>
  <c r="H23" i="21"/>
  <c r="H22" i="21"/>
  <c r="CR29" i="21"/>
  <c r="CR30" i="21"/>
  <c r="H21" i="21"/>
  <c r="F23" i="21"/>
  <c r="F24" i="21" s="1"/>
  <c r="CF28" i="21"/>
  <c r="CG8" i="21"/>
  <c r="CG7" i="21" s="1"/>
  <c r="CG27" i="21"/>
  <c r="CG28" i="21" s="1"/>
  <c r="F22" i="21"/>
  <c r="G23" i="21"/>
  <c r="F25" i="21"/>
  <c r="BH29" i="21"/>
  <c r="BH30" i="21"/>
  <c r="BH7" i="21"/>
  <c r="E5" i="21"/>
  <c r="BG30" i="21"/>
  <c r="BG29" i="21"/>
  <c r="BI8" i="21"/>
  <c r="BI7" i="21" s="1"/>
  <c r="E7" i="21" s="1"/>
  <c r="BI27" i="21"/>
  <c r="BI28" i="21" s="1"/>
  <c r="E28" i="21" s="1"/>
  <c r="G6" i="22" s="1"/>
  <c r="E23" i="21"/>
  <c r="AW27" i="21"/>
  <c r="AW28" i="21" s="1"/>
  <c r="AW8" i="21"/>
  <c r="AW7" i="21" s="1"/>
  <c r="AV28" i="21"/>
  <c r="C29" i="21"/>
  <c r="K29" i="21" s="1"/>
  <c r="K28" i="21"/>
  <c r="C25" i="21"/>
  <c r="K25" i="21" s="1"/>
  <c r="C31" i="21"/>
  <c r="K12" i="21"/>
  <c r="C9" i="21"/>
  <c r="K9" i="21" s="1"/>
  <c r="AU79" i="21"/>
  <c r="AU12" i="21"/>
  <c r="AU9" i="21" s="1"/>
  <c r="AL76" i="21"/>
  <c r="AL79" i="21" s="1"/>
  <c r="AK79" i="21"/>
  <c r="CA15" i="21"/>
  <c r="CA14" i="21"/>
  <c r="CA10" i="21"/>
  <c r="AV129" i="21"/>
  <c r="AV128" i="21"/>
  <c r="CR126" i="21"/>
  <c r="CR8" i="21"/>
  <c r="CR7" i="21" s="1"/>
  <c r="BF79" i="21"/>
  <c r="BF13" i="21" s="1"/>
  <c r="BF12" i="21"/>
  <c r="BF9" i="21" s="1"/>
  <c r="AS15" i="21"/>
  <c r="AS10" i="21"/>
  <c r="AS14" i="21"/>
  <c r="AT81" i="21"/>
  <c r="AT80" i="21"/>
  <c r="AT13" i="21"/>
  <c r="CP15" i="21"/>
  <c r="CP14" i="21"/>
  <c r="CP10" i="21"/>
  <c r="BS126" i="21"/>
  <c r="BS127" i="21" s="1"/>
  <c r="CE123" i="21"/>
  <c r="CE126" i="21" s="1"/>
  <c r="CE127" i="21" s="1"/>
  <c r="BU59" i="21"/>
  <c r="BU4" i="21"/>
  <c r="F4" i="21" s="1"/>
  <c r="F58" i="21"/>
  <c r="BR66" i="21"/>
  <c r="AK68" i="21"/>
  <c r="AK67" i="21"/>
  <c r="C68" i="21"/>
  <c r="AK13" i="21"/>
  <c r="CB14" i="21"/>
  <c r="CB10" i="21"/>
  <c r="CB15" i="21"/>
  <c r="CQ127" i="21"/>
  <c r="CQ12" i="21"/>
  <c r="CQ9" i="21" s="1"/>
  <c r="BS75" i="21"/>
  <c r="BG78" i="21"/>
  <c r="CC79" i="21"/>
  <c r="CC13" i="21" s="1"/>
  <c r="CC12" i="21"/>
  <c r="CC9" i="21" s="1"/>
  <c r="CS122" i="21"/>
  <c r="H120" i="21"/>
  <c r="CS5" i="21"/>
  <c r="H5" i="21" s="1"/>
  <c r="BI123" i="21"/>
  <c r="AW126" i="21"/>
  <c r="AJ14" i="21"/>
  <c r="AJ10" i="21"/>
  <c r="AJ15" i="21"/>
  <c r="BQ12" i="21"/>
  <c r="BP13" i="21"/>
  <c r="CD127" i="21"/>
  <c r="BT5" i="21"/>
  <c r="BT61" i="21"/>
  <c r="BE9" i="21"/>
  <c r="BR78" i="21"/>
  <c r="BR79" i="21" s="1"/>
  <c r="CD75" i="21"/>
  <c r="CD78" i="21" s="1"/>
  <c r="BS65" i="21"/>
  <c r="BS8" i="21"/>
  <c r="BS7" i="21" s="1"/>
  <c r="BH75" i="21"/>
  <c r="AW75" i="21"/>
  <c r="AV78" i="21"/>
  <c r="BT123" i="21"/>
  <c r="BH126" i="21"/>
  <c r="BH127" i="21" s="1"/>
  <c r="E129" i="21" s="1"/>
  <c r="BQ68" i="21"/>
  <c r="BQ67" i="21"/>
  <c r="BQ13" i="21"/>
  <c r="BE13" i="21"/>
  <c r="C66" i="21"/>
  <c r="H171" i="19"/>
  <c r="CS84" i="19"/>
  <c r="CS86" i="19" s="1"/>
  <c r="CS90" i="19" s="1"/>
  <c r="CS91" i="19" s="1"/>
  <c r="H83" i="19"/>
  <c r="CR86" i="19"/>
  <c r="H84" i="19"/>
  <c r="CO93" i="19"/>
  <c r="CO92" i="19"/>
  <c r="CG132" i="19"/>
  <c r="CG133" i="19" s="1"/>
  <c r="CG135" i="19" s="1"/>
  <c r="CF133" i="19"/>
  <c r="CF135" i="19" s="1"/>
  <c r="G135" i="19" s="1"/>
  <c r="G132" i="19"/>
  <c r="G133" i="19"/>
  <c r="CD91" i="19"/>
  <c r="CF84" i="19"/>
  <c r="CF86" i="19" s="1"/>
  <c r="CF90" i="19" s="1"/>
  <c r="CF91" i="19" s="1"/>
  <c r="CG83" i="19"/>
  <c r="CE93" i="19"/>
  <c r="CE92" i="19"/>
  <c r="G34" i="19"/>
  <c r="BK9" i="19"/>
  <c r="BP93" i="19"/>
  <c r="BP92" i="19"/>
  <c r="BS90" i="19"/>
  <c r="BT84" i="19"/>
  <c r="BT86" i="19" s="1"/>
  <c r="BT90" i="19" s="1"/>
  <c r="BT91" i="19" s="1"/>
  <c r="BU83" i="19"/>
  <c r="BS27" i="19"/>
  <c r="BS28" i="19" s="1"/>
  <c r="BR27" i="19"/>
  <c r="BR28" i="19" s="1"/>
  <c r="AX13" i="19"/>
  <c r="AZ126" i="19"/>
  <c r="AZ13" i="19" s="1"/>
  <c r="AZ9" i="19"/>
  <c r="BI92" i="19"/>
  <c r="BI93" i="19"/>
  <c r="E91" i="19"/>
  <c r="E92" i="19"/>
  <c r="E5" i="19"/>
  <c r="AO126" i="19"/>
  <c r="AV84" i="19"/>
  <c r="AV86" i="19" s="1"/>
  <c r="AW83" i="19"/>
  <c r="AU91" i="19"/>
  <c r="BQ114" i="19"/>
  <c r="BJ114" i="19"/>
  <c r="AO7" i="19"/>
  <c r="BK7" i="19"/>
  <c r="Z29" i="19"/>
  <c r="Z28" i="19"/>
  <c r="AC27" i="19"/>
  <c r="AC13" i="19" s="1"/>
  <c r="AC9" i="19"/>
  <c r="AM10" i="19"/>
  <c r="F70" i="19"/>
  <c r="BR114" i="19"/>
  <c r="BO114" i="19"/>
  <c r="BT114" i="19"/>
  <c r="F135" i="19"/>
  <c r="F118" i="19"/>
  <c r="F119" i="19"/>
  <c r="AD22" i="19"/>
  <c r="B13" i="19"/>
  <c r="BK114" i="19"/>
  <c r="BK13" i="19" s="1"/>
  <c r="BN114" i="19"/>
  <c r="BU114" i="19"/>
  <c r="AE20" i="19"/>
  <c r="AF19" i="19"/>
  <c r="BM114" i="19"/>
  <c r="BS114" i="19"/>
  <c r="V15" i="19"/>
  <c r="V14" i="19"/>
  <c r="V10" i="19"/>
  <c r="BL153" i="19"/>
  <c r="BL154" i="19" s="1"/>
  <c r="BX150" i="19"/>
  <c r="BX153" i="19" s="1"/>
  <c r="BX154" i="19" s="1"/>
  <c r="BV154" i="19"/>
  <c r="BA153" i="19"/>
  <c r="BM150" i="19"/>
  <c r="CL147" i="19"/>
  <c r="CL149" i="19" s="1"/>
  <c r="CL153" i="19" s="1"/>
  <c r="CL154" i="19" s="1"/>
  <c r="BJ154" i="19"/>
  <c r="F147" i="19"/>
  <c r="C155" i="19"/>
  <c r="K155" i="19" s="1"/>
  <c r="K154" i="19"/>
  <c r="C157" i="19"/>
  <c r="C151" i="19"/>
  <c r="K151" i="19" s="1"/>
  <c r="CJ153" i="19"/>
  <c r="AO155" i="19"/>
  <c r="AO156" i="19"/>
  <c r="F149" i="19"/>
  <c r="F146" i="19"/>
  <c r="AQ150" i="19"/>
  <c r="BB150" i="19"/>
  <c r="AP153" i="19"/>
  <c r="AP139" i="19"/>
  <c r="AP140" i="19" s="1"/>
  <c r="BL139" i="19"/>
  <c r="BX136" i="19"/>
  <c r="BX139" i="19" s="1"/>
  <c r="BX140" i="19" s="1"/>
  <c r="BV140" i="19"/>
  <c r="AO140" i="19"/>
  <c r="CK135" i="19"/>
  <c r="BA139" i="19"/>
  <c r="BM136" i="19"/>
  <c r="C141" i="19"/>
  <c r="K141" i="19" s="1"/>
  <c r="K140" i="19"/>
  <c r="C143" i="19"/>
  <c r="C137" i="19"/>
  <c r="K137" i="19" s="1"/>
  <c r="BJ140" i="19"/>
  <c r="CL133" i="19"/>
  <c r="CL135" i="19" s="1"/>
  <c r="CL139" i="19" s="1"/>
  <c r="CL140" i="19" s="1"/>
  <c r="CM132" i="19"/>
  <c r="F133" i="19"/>
  <c r="F132" i="19"/>
  <c r="CI140" i="19"/>
  <c r="CF112" i="19"/>
  <c r="CB112" i="19"/>
  <c r="BX112" i="19"/>
  <c r="CE112" i="19"/>
  <c r="BZ112" i="19"/>
  <c r="CD112" i="19"/>
  <c r="BW112" i="19"/>
  <c r="CC112" i="19"/>
  <c r="BV112" i="19"/>
  <c r="CA112" i="19"/>
  <c r="CG112" i="19"/>
  <c r="BY112" i="19"/>
  <c r="BU34" i="19"/>
  <c r="BU37" i="19" s="1"/>
  <c r="BU38" i="19" s="1"/>
  <c r="F32" i="19"/>
  <c r="B79" i="19"/>
  <c r="B75" i="19"/>
  <c r="BJ126" i="19"/>
  <c r="AO128" i="19"/>
  <c r="AO127" i="19"/>
  <c r="CD113" i="19"/>
  <c r="BZ113" i="19"/>
  <c r="BV113" i="19"/>
  <c r="CC113" i="19"/>
  <c r="BX113" i="19"/>
  <c r="CG113" i="19"/>
  <c r="CB113" i="19"/>
  <c r="CB7" i="19" s="1"/>
  <c r="BW113" i="19"/>
  <c r="CF113" i="19"/>
  <c r="CE113" i="19"/>
  <c r="CA113" i="19"/>
  <c r="BY113" i="19"/>
  <c r="BL64" i="19"/>
  <c r="BL7" i="19"/>
  <c r="AO65" i="19"/>
  <c r="AO9" i="19"/>
  <c r="AU20" i="19"/>
  <c r="W15" i="19"/>
  <c r="W14" i="19"/>
  <c r="W10" i="19"/>
  <c r="AQ74" i="19"/>
  <c r="BB74" i="19"/>
  <c r="AP77" i="19"/>
  <c r="AP78" i="19" s="1"/>
  <c r="BQ27" i="19"/>
  <c r="BN58" i="19"/>
  <c r="BO57" i="19"/>
  <c r="AX7" i="19"/>
  <c r="E7" i="19" s="1"/>
  <c r="E8" i="19"/>
  <c r="BN29" i="19"/>
  <c r="BN28" i="19"/>
  <c r="AS57" i="19"/>
  <c r="AR58" i="19"/>
  <c r="BW78" i="19"/>
  <c r="F34" i="19"/>
  <c r="BH26" i="19"/>
  <c r="AZ78" i="19"/>
  <c r="Z9" i="19"/>
  <c r="CO26" i="19"/>
  <c r="BJ67" i="19"/>
  <c r="BJ66" i="19"/>
  <c r="AA28" i="19"/>
  <c r="AA29" i="19"/>
  <c r="CC26" i="19"/>
  <c r="BC28" i="19"/>
  <c r="BC29" i="19"/>
  <c r="CF37" i="19"/>
  <c r="G33" i="19"/>
  <c r="BF29" i="19"/>
  <c r="BF28" i="19"/>
  <c r="H113" i="19"/>
  <c r="H114" i="19" s="1"/>
  <c r="AL9" i="19"/>
  <c r="B14" i="19"/>
  <c r="B10" i="19"/>
  <c r="BY64" i="19"/>
  <c r="BM60" i="19"/>
  <c r="BK78" i="19"/>
  <c r="BZ60" i="19"/>
  <c r="F37" i="19"/>
  <c r="BJ38" i="19"/>
  <c r="CO38" i="19"/>
  <c r="Y15" i="19"/>
  <c r="Y14" i="19"/>
  <c r="Y10" i="19"/>
  <c r="K64" i="19"/>
  <c r="C61" i="19"/>
  <c r="K61" i="19" s="1"/>
  <c r="AO40" i="19"/>
  <c r="AO39" i="19"/>
  <c r="CK121" i="19"/>
  <c r="BO28" i="19"/>
  <c r="BO29" i="19"/>
  <c r="AP64" i="19"/>
  <c r="AD67" i="19"/>
  <c r="AD66" i="19"/>
  <c r="CG40" i="19"/>
  <c r="CG39" i="19"/>
  <c r="BW9" i="19"/>
  <c r="BE27" i="19"/>
  <c r="BA125" i="19"/>
  <c r="BM122" i="19"/>
  <c r="BJ7" i="19"/>
  <c r="AT22" i="19"/>
  <c r="BM74" i="19"/>
  <c r="BA77" i="19"/>
  <c r="AY28" i="19"/>
  <c r="AY29" i="19"/>
  <c r="CE20" i="19"/>
  <c r="BK28" i="19"/>
  <c r="BK29" i="19"/>
  <c r="AR27" i="19"/>
  <c r="AQ122" i="19"/>
  <c r="BB122" i="19"/>
  <c r="AP125" i="19"/>
  <c r="G114" i="19"/>
  <c r="AP29" i="19"/>
  <c r="AP28" i="19"/>
  <c r="AL29" i="19"/>
  <c r="AL28" i="19"/>
  <c r="BJ27" i="19"/>
  <c r="AB27" i="19"/>
  <c r="AB13" i="19" s="1"/>
  <c r="AB9" i="19"/>
  <c r="BT39" i="19"/>
  <c r="BT40" i="19"/>
  <c r="B15" i="19"/>
  <c r="BV126" i="19"/>
  <c r="K77" i="19"/>
  <c r="C74" i="19"/>
  <c r="K74" i="19" s="1"/>
  <c r="CP39" i="19"/>
  <c r="CP40" i="19"/>
  <c r="CD22" i="19"/>
  <c r="CQ20" i="19"/>
  <c r="AX27" i="19"/>
  <c r="CA58" i="19"/>
  <c r="G58" i="19" s="1"/>
  <c r="BB29" i="19"/>
  <c r="BB28" i="19"/>
  <c r="CJ126" i="19"/>
  <c r="CJ9" i="19"/>
  <c r="Z67" i="19"/>
  <c r="Z66" i="19"/>
  <c r="AP34" i="19"/>
  <c r="AP37" i="19" s="1"/>
  <c r="AP38" i="19" s="1"/>
  <c r="AQ32" i="19"/>
  <c r="CL119" i="19"/>
  <c r="CL121" i="19" s="1"/>
  <c r="BX122" i="19"/>
  <c r="BX125" i="19" s="1"/>
  <c r="BL125" i="19"/>
  <c r="BL126" i="19" s="1"/>
  <c r="C40" i="19"/>
  <c r="C41" i="19"/>
  <c r="C39" i="19"/>
  <c r="C36" i="19"/>
  <c r="C123" i="19"/>
  <c r="K123" i="19" s="1"/>
  <c r="C129" i="19"/>
  <c r="C127" i="19"/>
  <c r="K127" i="19" s="1"/>
  <c r="K126" i="19"/>
  <c r="AE75" i="19"/>
  <c r="AE78" i="19" s="1"/>
  <c r="AF62" i="19"/>
  <c r="AE65" i="19"/>
  <c r="E66" i="19"/>
  <c r="E62" i="19"/>
  <c r="BW28" i="19"/>
  <c r="BW29" i="19"/>
  <c r="AS26" i="19"/>
  <c r="BM29" i="19"/>
  <c r="BM28" i="19"/>
  <c r="H75" i="19"/>
  <c r="AO78" i="19"/>
  <c r="CQ34" i="19"/>
  <c r="CQ37" i="19" s="1"/>
  <c r="CQ38" i="19" s="1"/>
  <c r="CP22" i="19"/>
  <c r="AC79" i="19"/>
  <c r="AC80" i="19"/>
  <c r="AQ60" i="19"/>
  <c r="BG28" i="19"/>
  <c r="BG29" i="19"/>
  <c r="CN27" i="19"/>
  <c r="AN65" i="19"/>
  <c r="AN9" i="19"/>
  <c r="F33" i="19"/>
  <c r="BI26" i="19"/>
  <c r="BL77" i="19"/>
  <c r="BL78" i="19" s="1"/>
  <c r="BX74" i="19"/>
  <c r="BX77" i="19" s="1"/>
  <c r="BX78" i="19" s="1"/>
  <c r="BX65" i="19"/>
  <c r="AN39" i="19"/>
  <c r="AN40" i="19"/>
  <c r="AD80" i="19"/>
  <c r="AD79" i="19"/>
  <c r="CB27" i="19"/>
  <c r="CL85" i="10"/>
  <c r="CL7" i="10" s="1"/>
  <c r="CK86" i="10"/>
  <c r="F29" i="21" l="1"/>
  <c r="CQ28" i="21"/>
  <c r="H27" i="21"/>
  <c r="H24" i="21" s="1"/>
  <c r="G27" i="21"/>
  <c r="G24" i="21" s="1"/>
  <c r="G8" i="21"/>
  <c r="CG29" i="21"/>
  <c r="CG30" i="21"/>
  <c r="CF29" i="21"/>
  <c r="CF30" i="21"/>
  <c r="G30" i="21"/>
  <c r="G28" i="21"/>
  <c r="K6" i="22" s="1"/>
  <c r="E27" i="21"/>
  <c r="E24" i="21" s="1"/>
  <c r="E29" i="21"/>
  <c r="F31" i="21"/>
  <c r="E8" i="21"/>
  <c r="BI29" i="21"/>
  <c r="BI30" i="21"/>
  <c r="E30" i="21"/>
  <c r="D7" i="21"/>
  <c r="L7" i="21" s="1"/>
  <c r="AV30" i="21"/>
  <c r="AV29" i="21"/>
  <c r="D28" i="21"/>
  <c r="E6" i="22" s="1"/>
  <c r="D30" i="21"/>
  <c r="L30" i="21" s="1"/>
  <c r="AW29" i="21"/>
  <c r="AW30" i="21"/>
  <c r="D27" i="21"/>
  <c r="D8" i="21"/>
  <c r="L8" i="21" s="1"/>
  <c r="BE15" i="21"/>
  <c r="BE10" i="21"/>
  <c r="BE14" i="21"/>
  <c r="BU123" i="21"/>
  <c r="BI126" i="21"/>
  <c r="CE75" i="21"/>
  <c r="CE78" i="21" s="1"/>
  <c r="BS78" i="21"/>
  <c r="BS79" i="21" s="1"/>
  <c r="AL81" i="21"/>
  <c r="AL80" i="21"/>
  <c r="AL13" i="21"/>
  <c r="AV79" i="21"/>
  <c r="AV12" i="21"/>
  <c r="AV9" i="21" s="1"/>
  <c r="BS66" i="21"/>
  <c r="BS12" i="21"/>
  <c r="BS9" i="21" s="1"/>
  <c r="BT65" i="21"/>
  <c r="BT8" i="21"/>
  <c r="BT7" i="21" s="1"/>
  <c r="BP14" i="21"/>
  <c r="BP10" i="21"/>
  <c r="BP15" i="21"/>
  <c r="BF15" i="21"/>
  <c r="BF14" i="21"/>
  <c r="BF10" i="21"/>
  <c r="BQ15" i="21"/>
  <c r="BQ10" i="21"/>
  <c r="BQ14" i="21"/>
  <c r="CD79" i="21"/>
  <c r="CD13" i="21" s="1"/>
  <c r="CD12" i="21"/>
  <c r="CD9" i="21" s="1"/>
  <c r="BQ9" i="21"/>
  <c r="CC15" i="21"/>
  <c r="CC14" i="21"/>
  <c r="CC10" i="21"/>
  <c r="AK15" i="21"/>
  <c r="AK10" i="21"/>
  <c r="AK14" i="21"/>
  <c r="C13" i="21"/>
  <c r="C15" i="21"/>
  <c r="K15" i="21" s="1"/>
  <c r="BR12" i="21"/>
  <c r="BR9" i="21" s="1"/>
  <c r="BU61" i="21"/>
  <c r="BU5" i="21"/>
  <c r="F5" i="21" s="1"/>
  <c r="F59" i="21"/>
  <c r="AT15" i="21"/>
  <c r="AT14" i="21"/>
  <c r="AT10" i="21"/>
  <c r="AU81" i="21"/>
  <c r="AU80" i="21"/>
  <c r="AU13" i="21"/>
  <c r="CS126" i="21"/>
  <c r="H122" i="21"/>
  <c r="CS8" i="21"/>
  <c r="CF123" i="21"/>
  <c r="CF126" i="21" s="1"/>
  <c r="CF127" i="21" s="1"/>
  <c r="BT126" i="21"/>
  <c r="BT127" i="21" s="1"/>
  <c r="F129" i="21" s="1"/>
  <c r="BI75" i="21"/>
  <c r="AW78" i="21"/>
  <c r="K66" i="21"/>
  <c r="C67" i="21"/>
  <c r="C69" i="21"/>
  <c r="C63" i="21"/>
  <c r="D69" i="21"/>
  <c r="L66" i="21"/>
  <c r="BT75" i="21"/>
  <c r="BH78" i="21"/>
  <c r="AW127" i="21"/>
  <c r="D126" i="21"/>
  <c r="BG79" i="21"/>
  <c r="BG13" i="21" s="1"/>
  <c r="BG12" i="21"/>
  <c r="BG9" i="21" s="1"/>
  <c r="K68" i="21"/>
  <c r="L68" i="21"/>
  <c r="BR68" i="21"/>
  <c r="BR67" i="21"/>
  <c r="BR13" i="21"/>
  <c r="CR127" i="21"/>
  <c r="CR13" i="21" s="1"/>
  <c r="CR12" i="21"/>
  <c r="CR9" i="21" s="1"/>
  <c r="AK80" i="21"/>
  <c r="AK81" i="21"/>
  <c r="C79" i="21"/>
  <c r="C81" i="21"/>
  <c r="K81" i="21" s="1"/>
  <c r="CR90" i="19"/>
  <c r="H86" i="19"/>
  <c r="CS92" i="19"/>
  <c r="CS93" i="19"/>
  <c r="CG84" i="19"/>
  <c r="G83" i="19"/>
  <c r="BX126" i="19"/>
  <c r="BX9" i="19"/>
  <c r="BW7" i="19"/>
  <c r="BX7" i="19"/>
  <c r="CF93" i="19"/>
  <c r="CF92" i="19"/>
  <c r="CD92" i="19"/>
  <c r="CD93" i="19"/>
  <c r="CG86" i="19"/>
  <c r="G84" i="19"/>
  <c r="BS29" i="19"/>
  <c r="BL140" i="19"/>
  <c r="BL13" i="19" s="1"/>
  <c r="BL9" i="19"/>
  <c r="BJ13" i="19"/>
  <c r="BS91" i="19"/>
  <c r="BU84" i="19"/>
  <c r="F83" i="19"/>
  <c r="BT93" i="19"/>
  <c r="BT92" i="19"/>
  <c r="BR29" i="19"/>
  <c r="E88" i="19"/>
  <c r="AP126" i="19"/>
  <c r="AW84" i="19"/>
  <c r="D83" i="19"/>
  <c r="AV90" i="19"/>
  <c r="AU92" i="19"/>
  <c r="AU93" i="19"/>
  <c r="CC7" i="19"/>
  <c r="AC28" i="19"/>
  <c r="AC29" i="19"/>
  <c r="AF20" i="19"/>
  <c r="AG19" i="19"/>
  <c r="AE22" i="19"/>
  <c r="AD26" i="19"/>
  <c r="AD7" i="19"/>
  <c r="AR150" i="19"/>
  <c r="BC150" i="19"/>
  <c r="AQ153" i="19"/>
  <c r="AQ154" i="19" s="1"/>
  <c r="CM147" i="19"/>
  <c r="CN146" i="19"/>
  <c r="AP154" i="19"/>
  <c r="CJ154" i="19"/>
  <c r="BM153" i="19"/>
  <c r="BY150" i="19"/>
  <c r="BY153" i="19" s="1"/>
  <c r="BY154" i="19" s="1"/>
  <c r="BN150" i="19"/>
  <c r="BB153" i="19"/>
  <c r="BB154" i="19" s="1"/>
  <c r="BA154" i="19"/>
  <c r="CK139" i="19"/>
  <c r="BM139" i="19"/>
  <c r="BY136" i="19"/>
  <c r="BY139" i="19" s="1"/>
  <c r="BN136" i="19"/>
  <c r="BB139" i="19"/>
  <c r="BB140" i="19" s="1"/>
  <c r="AP142" i="19"/>
  <c r="AP141" i="19"/>
  <c r="CM133" i="19"/>
  <c r="CM135" i="19" s="1"/>
  <c r="CM139" i="19" s="1"/>
  <c r="CM140" i="19" s="1"/>
  <c r="BA140" i="19"/>
  <c r="AO141" i="19"/>
  <c r="AO142" i="19"/>
  <c r="AQ139" i="19"/>
  <c r="AQ140" i="19" s="1"/>
  <c r="BX67" i="19"/>
  <c r="BX66" i="19"/>
  <c r="CP26" i="19"/>
  <c r="AO79" i="19"/>
  <c r="AO80" i="19"/>
  <c r="AE80" i="19"/>
  <c r="AE79" i="19"/>
  <c r="CN118" i="19"/>
  <c r="CM119" i="19"/>
  <c r="CM121" i="19" s="1"/>
  <c r="AP39" i="19"/>
  <c r="AP40" i="19"/>
  <c r="AX9" i="19"/>
  <c r="CQ22" i="19"/>
  <c r="BJ9" i="19"/>
  <c r="AP127" i="19"/>
  <c r="AP128" i="19"/>
  <c r="AR29" i="19"/>
  <c r="AR28" i="19"/>
  <c r="BM125" i="19"/>
  <c r="BM126" i="19" s="1"/>
  <c r="BY122" i="19"/>
  <c r="BY125" i="19" s="1"/>
  <c r="CK125" i="19"/>
  <c r="F35" i="19"/>
  <c r="CP113" i="19"/>
  <c r="CL113" i="19"/>
  <c r="CH113" i="19"/>
  <c r="CS113" i="19"/>
  <c r="CN113" i="19"/>
  <c r="CI113" i="19"/>
  <c r="CR113" i="19"/>
  <c r="CM113" i="19"/>
  <c r="CQ113" i="19"/>
  <c r="CO113" i="19"/>
  <c r="CK113" i="19"/>
  <c r="CJ113" i="19"/>
  <c r="CC27" i="19"/>
  <c r="CO27" i="19"/>
  <c r="CF23" i="19"/>
  <c r="CR23" i="19" s="1"/>
  <c r="BT26" i="19"/>
  <c r="BQ29" i="19"/>
  <c r="BQ28" i="19"/>
  <c r="AR74" i="19"/>
  <c r="BC74" i="19"/>
  <c r="AQ77" i="19"/>
  <c r="AV20" i="19"/>
  <c r="BV7" i="19"/>
  <c r="BI27" i="19"/>
  <c r="CS34" i="19"/>
  <c r="CS37" i="19" s="1"/>
  <c r="CS38" i="19" s="1"/>
  <c r="CR34" i="19"/>
  <c r="AX29" i="19"/>
  <c r="AX28" i="19"/>
  <c r="CD26" i="19"/>
  <c r="CD7" i="19"/>
  <c r="AB29" i="19"/>
  <c r="AB28" i="19"/>
  <c r="BB125" i="19"/>
  <c r="BN122" i="19"/>
  <c r="BK10" i="19"/>
  <c r="CE22" i="19"/>
  <c r="AT26" i="19"/>
  <c r="BA126" i="19"/>
  <c r="CR114" i="19"/>
  <c r="CN114" i="19"/>
  <c r="CJ114" i="19"/>
  <c r="CQ114" i="19"/>
  <c r="CL114" i="19"/>
  <c r="CP114" i="19"/>
  <c r="CK114" i="19"/>
  <c r="CO114" i="19"/>
  <c r="CI114" i="19"/>
  <c r="CS114" i="19"/>
  <c r="CM114" i="19"/>
  <c r="CH114" i="19"/>
  <c r="AR60" i="19"/>
  <c r="BO58" i="19"/>
  <c r="BP57" i="19"/>
  <c r="CB29" i="19"/>
  <c r="CB28" i="19"/>
  <c r="CN29" i="19"/>
  <c r="CN28" i="19"/>
  <c r="CL125" i="19"/>
  <c r="BV9" i="19"/>
  <c r="CG23" i="19"/>
  <c r="CS23" i="19" s="1"/>
  <c r="BU26" i="19"/>
  <c r="AN66" i="19"/>
  <c r="AN67" i="19"/>
  <c r="AQ64" i="19"/>
  <c r="CQ40" i="19"/>
  <c r="CQ39" i="19"/>
  <c r="AS27" i="19"/>
  <c r="AE67" i="19"/>
  <c r="AE66" i="19"/>
  <c r="Z10" i="19"/>
  <c r="CA60" i="19"/>
  <c r="CR20" i="19"/>
  <c r="BJ29" i="19"/>
  <c r="BJ28" i="19"/>
  <c r="BC122" i="19"/>
  <c r="AR122" i="19"/>
  <c r="AQ125" i="19"/>
  <c r="F19" i="19"/>
  <c r="CF20" i="19"/>
  <c r="BA78" i="19"/>
  <c r="BA9" i="19"/>
  <c r="CO40" i="19"/>
  <c r="CO39" i="19"/>
  <c r="BZ64" i="19"/>
  <c r="BZ7" i="19"/>
  <c r="BM64" i="19"/>
  <c r="BY7" i="19"/>
  <c r="CF38" i="19"/>
  <c r="G37" i="19"/>
  <c r="G35" i="19" s="1"/>
  <c r="AS58" i="19"/>
  <c r="AT57" i="19"/>
  <c r="BN60" i="19"/>
  <c r="AP80" i="19"/>
  <c r="AP79" i="19"/>
  <c r="AO67" i="19"/>
  <c r="AO66" i="19"/>
  <c r="BL65" i="19"/>
  <c r="BU40" i="19"/>
  <c r="BU39" i="19"/>
  <c r="AG62" i="19"/>
  <c r="AF75" i="19"/>
  <c r="AF78" i="19" s="1"/>
  <c r="AF65" i="19"/>
  <c r="AQ34" i="19"/>
  <c r="D34" i="19" s="1"/>
  <c r="L34" i="19" s="1"/>
  <c r="D32" i="19"/>
  <c r="L32" i="19" s="1"/>
  <c r="E26" i="19"/>
  <c r="E23" i="19" s="1"/>
  <c r="CF114" i="19"/>
  <c r="CB114" i="19"/>
  <c r="BX114" i="19"/>
  <c r="CE114" i="19"/>
  <c r="BZ114" i="19"/>
  <c r="CD114" i="19"/>
  <c r="BY114" i="19"/>
  <c r="CC114" i="19"/>
  <c r="CA114" i="19"/>
  <c r="BW114" i="19"/>
  <c r="BV114" i="19"/>
  <c r="CG114" i="19"/>
  <c r="AY10" i="19"/>
  <c r="BM77" i="19"/>
  <c r="BM78" i="19" s="1"/>
  <c r="BY74" i="19"/>
  <c r="BY77" i="19" s="1"/>
  <c r="BY78" i="19" s="1"/>
  <c r="BE29" i="19"/>
  <c r="BE28" i="19"/>
  <c r="AP65" i="19"/>
  <c r="BJ39" i="19"/>
  <c r="F38" i="19"/>
  <c r="BJ40" i="19"/>
  <c r="BY65" i="19"/>
  <c r="AA10" i="19"/>
  <c r="BH27" i="19"/>
  <c r="BB77" i="19"/>
  <c r="BN74" i="19"/>
  <c r="AU22" i="19"/>
  <c r="CM85" i="10"/>
  <c r="CM7" i="10" s="1"/>
  <c r="CL86" i="10"/>
  <c r="E25" i="21" l="1"/>
  <c r="CQ29" i="21"/>
  <c r="CQ30" i="21"/>
  <c r="H28" i="21"/>
  <c r="M6" i="22" s="1"/>
  <c r="H30" i="21"/>
  <c r="CQ13" i="21"/>
  <c r="G25" i="21"/>
  <c r="G29" i="21"/>
  <c r="G31" i="21"/>
  <c r="D24" i="21"/>
  <c r="L24" i="21" s="1"/>
  <c r="L27" i="21"/>
  <c r="D29" i="21"/>
  <c r="L29" i="21" s="1"/>
  <c r="D31" i="21"/>
  <c r="L28" i="21"/>
  <c r="D25" i="21"/>
  <c r="L25" i="21" s="1"/>
  <c r="E31" i="21"/>
  <c r="AL15" i="21"/>
  <c r="AL14" i="21"/>
  <c r="AL10" i="21"/>
  <c r="BI127" i="21"/>
  <c r="E126" i="21"/>
  <c r="E123" i="21" s="1"/>
  <c r="BG15" i="21"/>
  <c r="BG14" i="21"/>
  <c r="BG10" i="21"/>
  <c r="CF75" i="21"/>
  <c r="CF78" i="21" s="1"/>
  <c r="BT78" i="21"/>
  <c r="BT79" i="21" s="1"/>
  <c r="K63" i="21"/>
  <c r="L63" i="21"/>
  <c r="AW79" i="21"/>
  <c r="D78" i="21"/>
  <c r="AW12" i="21"/>
  <c r="CS7" i="21"/>
  <c r="H7" i="21" s="1"/>
  <c r="H8" i="21"/>
  <c r="BS68" i="21"/>
  <c r="BS67" i="21"/>
  <c r="BS13" i="21"/>
  <c r="BU126" i="21"/>
  <c r="CG123" i="21"/>
  <c r="CG126" i="21" s="1"/>
  <c r="AU15" i="21"/>
  <c r="AU14" i="21"/>
  <c r="AU10" i="21"/>
  <c r="CR14" i="21"/>
  <c r="CR10" i="21"/>
  <c r="CR15" i="21"/>
  <c r="D123" i="21"/>
  <c r="L123" i="21" s="1"/>
  <c r="L126" i="21"/>
  <c r="BI78" i="21"/>
  <c r="BU75" i="21"/>
  <c r="C16" i="21"/>
  <c r="K13" i="21"/>
  <c r="C14" i="21"/>
  <c r="K14" i="21" s="1"/>
  <c r="C10" i="21"/>
  <c r="K10" i="21" s="1"/>
  <c r="C2" i="21"/>
  <c r="BH79" i="21"/>
  <c r="BH12" i="21"/>
  <c r="BH9" i="21" s="1"/>
  <c r="C80" i="21"/>
  <c r="K80" i="21" s="1"/>
  <c r="C82" i="21"/>
  <c r="K79" i="21"/>
  <c r="C76" i="21"/>
  <c r="K76" i="21" s="1"/>
  <c r="BR15" i="21"/>
  <c r="BR14" i="21"/>
  <c r="BR10" i="21"/>
  <c r="AW129" i="21"/>
  <c r="AW128" i="21"/>
  <c r="D127" i="21"/>
  <c r="D129" i="21"/>
  <c r="L129" i="21" s="1"/>
  <c r="K67" i="21"/>
  <c r="L67" i="21"/>
  <c r="CS127" i="21"/>
  <c r="CS12" i="21"/>
  <c r="H126" i="21"/>
  <c r="H123" i="21" s="1"/>
  <c r="BU65" i="21"/>
  <c r="BU8" i="21"/>
  <c r="F61" i="21"/>
  <c r="F60" i="21"/>
  <c r="CD15" i="21"/>
  <c r="CD14" i="21"/>
  <c r="CD10" i="21"/>
  <c r="BT66" i="21"/>
  <c r="AV80" i="21"/>
  <c r="AV81" i="21"/>
  <c r="AV13" i="21"/>
  <c r="D81" i="21"/>
  <c r="L81" i="21" s="1"/>
  <c r="CE79" i="21"/>
  <c r="CE13" i="21" s="1"/>
  <c r="CE12" i="21"/>
  <c r="CE9" i="21" s="1"/>
  <c r="CI13" i="19"/>
  <c r="CH13" i="19"/>
  <c r="CH9" i="19"/>
  <c r="CJ13" i="19"/>
  <c r="CR91" i="19"/>
  <c r="H90" i="19"/>
  <c r="H87" i="19" s="1"/>
  <c r="BY126" i="19"/>
  <c r="BY9" i="19"/>
  <c r="CG90" i="19"/>
  <c r="G86" i="19"/>
  <c r="BU86" i="19"/>
  <c r="F84" i="19"/>
  <c r="BS92" i="19"/>
  <c r="BS93" i="19"/>
  <c r="F93" i="19"/>
  <c r="BA13" i="19"/>
  <c r="BB126" i="19"/>
  <c r="BB13" i="19" s="1"/>
  <c r="BB9" i="19"/>
  <c r="AQ126" i="19"/>
  <c r="AV91" i="19"/>
  <c r="AW86" i="19"/>
  <c r="D84" i="19"/>
  <c r="AC10" i="19"/>
  <c r="AE7" i="19"/>
  <c r="AE26" i="19"/>
  <c r="AH19" i="19"/>
  <c r="AG20" i="19"/>
  <c r="H32" i="19"/>
  <c r="AD27" i="19"/>
  <c r="AD13" i="19" s="1"/>
  <c r="AD9" i="19"/>
  <c r="H34" i="19"/>
  <c r="AF22" i="19"/>
  <c r="E29" i="19"/>
  <c r="CM149" i="19"/>
  <c r="BN153" i="19"/>
  <c r="BN154" i="19" s="1"/>
  <c r="BZ150" i="19"/>
  <c r="BZ153" i="19" s="1"/>
  <c r="BZ154" i="19" s="1"/>
  <c r="AQ156" i="19"/>
  <c r="AQ155" i="19"/>
  <c r="AP156" i="19"/>
  <c r="AP155" i="19"/>
  <c r="BC153" i="19"/>
  <c r="BC154" i="19" s="1"/>
  <c r="BO150" i="19"/>
  <c r="BM154" i="19"/>
  <c r="CO146" i="19"/>
  <c r="CN147" i="19"/>
  <c r="CN149" i="19" s="1"/>
  <c r="CN153" i="19" s="1"/>
  <c r="CN154" i="19" s="1"/>
  <c r="AS150" i="19"/>
  <c r="BD150" i="19"/>
  <c r="AR153" i="19"/>
  <c r="AR139" i="19"/>
  <c r="BM140" i="19"/>
  <c r="BM13" i="19" s="1"/>
  <c r="AQ142" i="19"/>
  <c r="AQ141" i="19"/>
  <c r="BN139" i="19"/>
  <c r="BN140" i="19" s="1"/>
  <c r="BZ136" i="19"/>
  <c r="BZ139" i="19" s="1"/>
  <c r="BZ140" i="19" s="1"/>
  <c r="CK140" i="19"/>
  <c r="BY140" i="19"/>
  <c r="BC139" i="19"/>
  <c r="BO136" i="19"/>
  <c r="CN133" i="19"/>
  <c r="CN135" i="19" s="1"/>
  <c r="CN139" i="19" s="1"/>
  <c r="CN140" i="19" s="1"/>
  <c r="BV10" i="19"/>
  <c r="BX10" i="19"/>
  <c r="F39" i="19"/>
  <c r="F41" i="19"/>
  <c r="F42" i="19" s="1"/>
  <c r="F40" i="19"/>
  <c r="F36" i="19"/>
  <c r="AF80" i="19"/>
  <c r="AF79" i="19"/>
  <c r="AO10" i="19"/>
  <c r="AZ10" i="19"/>
  <c r="AP7" i="19"/>
  <c r="BJ10" i="19"/>
  <c r="CA64" i="19"/>
  <c r="G59" i="19"/>
  <c r="AQ37" i="19"/>
  <c r="D33" i="19"/>
  <c r="L33" i="19" s="1"/>
  <c r="AH62" i="19"/>
  <c r="AG75" i="19"/>
  <c r="AG78" i="19" s="1"/>
  <c r="AG65" i="19"/>
  <c r="BM7" i="19"/>
  <c r="AQ127" i="19"/>
  <c r="AQ128" i="19"/>
  <c r="AQ7" i="19"/>
  <c r="AN10" i="19"/>
  <c r="BU27" i="19"/>
  <c r="AR64" i="19"/>
  <c r="AR7" i="19"/>
  <c r="AT27" i="19"/>
  <c r="AB10" i="19"/>
  <c r="BC77" i="19"/>
  <c r="BO74" i="19"/>
  <c r="CK7" i="19"/>
  <c r="CQ26" i="19"/>
  <c r="CN119" i="19"/>
  <c r="CO118" i="19"/>
  <c r="AU26" i="19"/>
  <c r="BN77" i="19"/>
  <c r="BN78" i="19" s="1"/>
  <c r="BZ74" i="19"/>
  <c r="BZ77" i="19" s="1"/>
  <c r="BZ78" i="19" s="1"/>
  <c r="BY67" i="19"/>
  <c r="BY66" i="19"/>
  <c r="BM65" i="19"/>
  <c r="BM9" i="19"/>
  <c r="BD122" i="19"/>
  <c r="AS122" i="19"/>
  <c r="AR125" i="19"/>
  <c r="AQ65" i="19"/>
  <c r="BP58" i="19"/>
  <c r="BQ57" i="19"/>
  <c r="CD27" i="19"/>
  <c r="CR37" i="19"/>
  <c r="H33" i="19"/>
  <c r="AW20" i="19"/>
  <c r="D20" i="19" s="1"/>
  <c r="D19" i="19"/>
  <c r="AS74" i="19"/>
  <c r="BD74" i="19"/>
  <c r="AR77" i="19"/>
  <c r="AR78" i="19" s="1"/>
  <c r="CO29" i="19"/>
  <c r="CO28" i="19"/>
  <c r="CC29" i="19"/>
  <c r="CC28" i="19"/>
  <c r="CI7" i="19"/>
  <c r="CL7" i="19"/>
  <c r="CP27" i="19"/>
  <c r="G60" i="19"/>
  <c r="BH29" i="19"/>
  <c r="BH28" i="19"/>
  <c r="BW10" i="19"/>
  <c r="CF39" i="19"/>
  <c r="CF40" i="19"/>
  <c r="G38" i="19"/>
  <c r="CS20" i="19"/>
  <c r="H19" i="19"/>
  <c r="CL126" i="19"/>
  <c r="CL13" i="19" s="1"/>
  <c r="CL9" i="19"/>
  <c r="BB78" i="19"/>
  <c r="AP9" i="19"/>
  <c r="AF67" i="19"/>
  <c r="AF66" i="19"/>
  <c r="BL67" i="19"/>
  <c r="BL66" i="19"/>
  <c r="BN64" i="19"/>
  <c r="BN7" i="19"/>
  <c r="AU57" i="19"/>
  <c r="AT58" i="19"/>
  <c r="CF22" i="19"/>
  <c r="BC125" i="19"/>
  <c r="BO122" i="19"/>
  <c r="CR22" i="19"/>
  <c r="AS29" i="19"/>
  <c r="AS28" i="19"/>
  <c r="BO60" i="19"/>
  <c r="CE26" i="19"/>
  <c r="CE7" i="19"/>
  <c r="BN125" i="19"/>
  <c r="BZ122" i="19"/>
  <c r="BZ125" i="19" s="1"/>
  <c r="AX10" i="19"/>
  <c r="CS40" i="19"/>
  <c r="CS39" i="19"/>
  <c r="AV22" i="19"/>
  <c r="BT27" i="19"/>
  <c r="F26" i="19"/>
  <c r="AP67" i="19"/>
  <c r="AP66" i="19"/>
  <c r="AS60" i="19"/>
  <c r="BZ65" i="19"/>
  <c r="BA10" i="19"/>
  <c r="CG20" i="19"/>
  <c r="G4" i="19"/>
  <c r="G19" i="19"/>
  <c r="E27" i="19"/>
  <c r="BI29" i="19"/>
  <c r="BI28" i="19"/>
  <c r="AQ78" i="19"/>
  <c r="CJ7" i="19"/>
  <c r="CK126" i="19"/>
  <c r="CK13" i="19" s="1"/>
  <c r="CM125" i="19"/>
  <c r="CN85" i="10"/>
  <c r="CN7" i="10" s="1"/>
  <c r="CM86" i="10"/>
  <c r="H31" i="21" l="1"/>
  <c r="H25" i="21"/>
  <c r="H29" i="21"/>
  <c r="CQ14" i="21"/>
  <c r="CQ10" i="21"/>
  <c r="CQ15" i="21"/>
  <c r="CG127" i="21"/>
  <c r="G126" i="21"/>
  <c r="G123" i="21" s="1"/>
  <c r="L78" i="21"/>
  <c r="D75" i="21"/>
  <c r="L75" i="21" s="1"/>
  <c r="CS9" i="21"/>
  <c r="H12" i="21"/>
  <c r="H9" i="21" s="1"/>
  <c r="BH13" i="21"/>
  <c r="E81" i="21"/>
  <c r="BU127" i="21"/>
  <c r="F126" i="21"/>
  <c r="F123" i="21" s="1"/>
  <c r="AW80" i="21"/>
  <c r="AW81" i="21"/>
  <c r="AW13" i="21"/>
  <c r="D15" i="21" s="1"/>
  <c r="L15" i="21" s="1"/>
  <c r="D79" i="21"/>
  <c r="CF79" i="21"/>
  <c r="CF13" i="21" s="1"/>
  <c r="CF12" i="21"/>
  <c r="CF9" i="21" s="1"/>
  <c r="AV14" i="21"/>
  <c r="AV10" i="21"/>
  <c r="AV15" i="21"/>
  <c r="CE15" i="21"/>
  <c r="CE14" i="21"/>
  <c r="CE10" i="21"/>
  <c r="BU7" i="21"/>
  <c r="F8" i="21"/>
  <c r="H129" i="21"/>
  <c r="H127" i="21"/>
  <c r="CS13" i="21"/>
  <c r="D128" i="21"/>
  <c r="L128" i="21" s="1"/>
  <c r="L127" i="21"/>
  <c r="D130" i="21"/>
  <c r="D124" i="21"/>
  <c r="L124" i="21" s="1"/>
  <c r="F81" i="21"/>
  <c r="BU78" i="21"/>
  <c r="CG75" i="21"/>
  <c r="CG78" i="21" s="1"/>
  <c r="BS15" i="21"/>
  <c r="BS14" i="21"/>
  <c r="BS10" i="21"/>
  <c r="E127" i="21"/>
  <c r="E128" i="21"/>
  <c r="BT68" i="21"/>
  <c r="BT67" i="21"/>
  <c r="BT13" i="21"/>
  <c r="BT12" i="21"/>
  <c r="BT9" i="21" s="1"/>
  <c r="BU66" i="21"/>
  <c r="F65" i="21"/>
  <c r="F62" i="21" s="1"/>
  <c r="BU12" i="21"/>
  <c r="BI79" i="21"/>
  <c r="BI12" i="21"/>
  <c r="E78" i="21"/>
  <c r="E75" i="21" s="1"/>
  <c r="AW9" i="21"/>
  <c r="D12" i="21"/>
  <c r="CR93" i="19"/>
  <c r="CR92" i="19"/>
  <c r="H91" i="19"/>
  <c r="H88" i="19" s="1"/>
  <c r="H93" i="19"/>
  <c r="CG91" i="19"/>
  <c r="G90" i="19"/>
  <c r="G87" i="19" s="1"/>
  <c r="BN126" i="19"/>
  <c r="BN13" i="19" s="1"/>
  <c r="BU90" i="19"/>
  <c r="F86" i="19"/>
  <c r="CM7" i="19"/>
  <c r="AW90" i="19"/>
  <c r="D86" i="19"/>
  <c r="D85" i="19"/>
  <c r="AV92" i="19"/>
  <c r="AV93" i="19"/>
  <c r="AH20" i="19"/>
  <c r="AI19" i="19"/>
  <c r="AD29" i="19"/>
  <c r="AD28" i="19"/>
  <c r="AF26" i="19"/>
  <c r="AF7" i="19"/>
  <c r="AE9" i="19"/>
  <c r="AE27" i="19"/>
  <c r="AE13" i="19" s="1"/>
  <c r="AG22" i="19"/>
  <c r="BD153" i="19"/>
  <c r="BP150" i="19"/>
  <c r="BO153" i="19"/>
  <c r="BO154" i="19" s="1"/>
  <c r="CA150" i="19"/>
  <c r="CA153" i="19" s="1"/>
  <c r="BE150" i="19"/>
  <c r="AT150" i="19"/>
  <c r="AS153" i="19"/>
  <c r="AS154" i="19" s="1"/>
  <c r="CM153" i="19"/>
  <c r="AR154" i="19"/>
  <c r="CP146" i="19"/>
  <c r="CO147" i="19"/>
  <c r="CO149" i="19" s="1"/>
  <c r="CO153" i="19" s="1"/>
  <c r="CO154" i="19" s="1"/>
  <c r="CO133" i="19"/>
  <c r="CO135" i="19" s="1"/>
  <c r="CO139" i="19" s="1"/>
  <c r="AR140" i="19"/>
  <c r="BD139" i="19"/>
  <c r="BD140" i="19" s="1"/>
  <c r="BP136" i="19"/>
  <c r="BC140" i="19"/>
  <c r="BO139" i="19"/>
  <c r="BO140" i="19" s="1"/>
  <c r="CA136" i="19"/>
  <c r="CA139" i="19" s="1"/>
  <c r="AS139" i="19"/>
  <c r="AS140" i="19" s="1"/>
  <c r="CK10" i="19"/>
  <c r="CL10" i="19"/>
  <c r="CG22" i="19"/>
  <c r="G5" i="19"/>
  <c r="G20" i="19"/>
  <c r="F20" i="19"/>
  <c r="BZ126" i="19"/>
  <c r="BO64" i="19"/>
  <c r="BO7" i="19"/>
  <c r="CK9" i="19"/>
  <c r="BZ67" i="19"/>
  <c r="BZ66" i="19"/>
  <c r="AP10" i="19"/>
  <c r="BT29" i="19"/>
  <c r="BT28" i="19"/>
  <c r="F29" i="19"/>
  <c r="F27" i="19"/>
  <c r="CR26" i="19"/>
  <c r="AT60" i="19"/>
  <c r="BN65" i="19"/>
  <c r="CP29" i="19"/>
  <c r="CP28" i="19"/>
  <c r="CI10" i="19"/>
  <c r="CR38" i="19"/>
  <c r="H37" i="19"/>
  <c r="H35" i="19" s="1"/>
  <c r="AT122" i="19"/>
  <c r="BE122" i="19"/>
  <c r="AS125" i="19"/>
  <c r="BY10" i="19"/>
  <c r="CQ27" i="19"/>
  <c r="AT29" i="19"/>
  <c r="AT28" i="19"/>
  <c r="AG67" i="19"/>
  <c r="AG66" i="19"/>
  <c r="AQ38" i="19"/>
  <c r="D37" i="19"/>
  <c r="AQ80" i="19"/>
  <c r="AQ79" i="19"/>
  <c r="BO125" i="19"/>
  <c r="CA122" i="19"/>
  <c r="CA125" i="19" s="1"/>
  <c r="AV57" i="19"/>
  <c r="AU58" i="19"/>
  <c r="CS22" i="19"/>
  <c r="H22" i="19" s="1"/>
  <c r="H20" i="19"/>
  <c r="AR80" i="19"/>
  <c r="AR79" i="19"/>
  <c r="AQ9" i="19"/>
  <c r="BD125" i="19"/>
  <c r="BP122" i="19"/>
  <c r="CO119" i="19"/>
  <c r="AG79" i="19"/>
  <c r="AG80" i="19"/>
  <c r="CJ10" i="19"/>
  <c r="E24" i="19"/>
  <c r="E28" i="19"/>
  <c r="CM126" i="19"/>
  <c r="CM9" i="19"/>
  <c r="AS64" i="19"/>
  <c r="AS7" i="19"/>
  <c r="AV26" i="19"/>
  <c r="CE27" i="19"/>
  <c r="BC126" i="19"/>
  <c r="BL10" i="19"/>
  <c r="G40" i="19"/>
  <c r="G41" i="19"/>
  <c r="G39" i="19"/>
  <c r="G36" i="19"/>
  <c r="BD77" i="19"/>
  <c r="BP74" i="19"/>
  <c r="AW22" i="19"/>
  <c r="CD29" i="19"/>
  <c r="CD28" i="19"/>
  <c r="BQ58" i="19"/>
  <c r="BR57" i="19"/>
  <c r="AQ67" i="19"/>
  <c r="AQ66" i="19"/>
  <c r="CN121" i="19"/>
  <c r="CH10" i="19"/>
  <c r="BO77" i="19"/>
  <c r="CA74" i="19"/>
  <c r="CA77" i="19" s="1"/>
  <c r="BU29" i="19"/>
  <c r="BU28" i="19"/>
  <c r="AH75" i="19"/>
  <c r="AH78" i="19" s="1"/>
  <c r="AI62" i="19"/>
  <c r="AH65" i="19"/>
  <c r="CA7" i="19"/>
  <c r="BZ9" i="19"/>
  <c r="CF26" i="19"/>
  <c r="CF7" i="19"/>
  <c r="F21" i="19"/>
  <c r="G21" i="19"/>
  <c r="F22" i="19"/>
  <c r="F23" i="19" s="1"/>
  <c r="BE74" i="19"/>
  <c r="AT74" i="19"/>
  <c r="AS77" i="19"/>
  <c r="AS78" i="19" s="1"/>
  <c r="BP60" i="19"/>
  <c r="AR126" i="19"/>
  <c r="BM67" i="19"/>
  <c r="BM66" i="19"/>
  <c r="AU27" i="19"/>
  <c r="CH7" i="19"/>
  <c r="BC78" i="19"/>
  <c r="AR65" i="19"/>
  <c r="AR9" i="19"/>
  <c r="CA65" i="19"/>
  <c r="CO85" i="10"/>
  <c r="CO7" i="10" s="1"/>
  <c r="CN86" i="10"/>
  <c r="BT14" i="21" l="1"/>
  <c r="BT10" i="21"/>
  <c r="BT15" i="21"/>
  <c r="E130" i="21"/>
  <c r="E124" i="21"/>
  <c r="H124" i="21"/>
  <c r="D82" i="21"/>
  <c r="L79" i="21"/>
  <c r="D76" i="21"/>
  <c r="L76" i="21" s="1"/>
  <c r="D80" i="21"/>
  <c r="L80" i="21" s="1"/>
  <c r="BU79" i="21"/>
  <c r="F78" i="21"/>
  <c r="F75" i="21" s="1"/>
  <c r="AW15" i="21"/>
  <c r="AW14" i="21"/>
  <c r="AW10" i="21"/>
  <c r="G129" i="21"/>
  <c r="F127" i="21"/>
  <c r="F128" i="21"/>
  <c r="BI9" i="21"/>
  <c r="E12" i="21"/>
  <c r="E9" i="21" s="1"/>
  <c r="BU68" i="21"/>
  <c r="BU67" i="21"/>
  <c r="BU13" i="21"/>
  <c r="F66" i="21"/>
  <c r="H128" i="21"/>
  <c r="G128" i="21"/>
  <c r="G127" i="21"/>
  <c r="BU9" i="21"/>
  <c r="F12" i="21"/>
  <c r="F9" i="21" s="1"/>
  <c r="CG79" i="21"/>
  <c r="CG12" i="21"/>
  <c r="G78" i="21"/>
  <c r="G75" i="21" s="1"/>
  <c r="L12" i="21"/>
  <c r="D9" i="21"/>
  <c r="L9" i="21" s="1"/>
  <c r="BI13" i="21"/>
  <c r="E79" i="21"/>
  <c r="E80" i="21"/>
  <c r="CS15" i="21"/>
  <c r="CS14" i="21"/>
  <c r="CS10" i="21"/>
  <c r="H15" i="21"/>
  <c r="H13" i="21"/>
  <c r="M3" i="22" s="1"/>
  <c r="F7" i="21"/>
  <c r="G7" i="21"/>
  <c r="CF14" i="21"/>
  <c r="CF10" i="21"/>
  <c r="CF15" i="21"/>
  <c r="BH14" i="21"/>
  <c r="BH10" i="21"/>
  <c r="BH15" i="21"/>
  <c r="D13" i="21"/>
  <c r="E3" i="22" s="1"/>
  <c r="G22" i="19"/>
  <c r="CA126" i="19"/>
  <c r="CG92" i="19"/>
  <c r="CG93" i="19"/>
  <c r="G92" i="19"/>
  <c r="H92" i="19"/>
  <c r="G91" i="19"/>
  <c r="BU91" i="19"/>
  <c r="F90" i="19"/>
  <c r="F87" i="19" s="1"/>
  <c r="BC13" i="19"/>
  <c r="BD126" i="19"/>
  <c r="BD9" i="19"/>
  <c r="AS126" i="19"/>
  <c r="AW91" i="19"/>
  <c r="D90" i="19"/>
  <c r="D87" i="19" s="1"/>
  <c r="AG7" i="19"/>
  <c r="AG26" i="19"/>
  <c r="AF9" i="19"/>
  <c r="AF27" i="19"/>
  <c r="AF13" i="19" s="1"/>
  <c r="AE29" i="19"/>
  <c r="AE28" i="19"/>
  <c r="AD10" i="19"/>
  <c r="AI20" i="19"/>
  <c r="AJ19" i="19"/>
  <c r="AH22" i="19"/>
  <c r="AS155" i="19"/>
  <c r="AS156" i="19"/>
  <c r="CP147" i="19"/>
  <c r="CP149" i="19" s="1"/>
  <c r="CP153" i="19" s="1"/>
  <c r="CP154" i="19" s="1"/>
  <c r="CQ146" i="19"/>
  <c r="CM154" i="19"/>
  <c r="CM13" i="19" s="1"/>
  <c r="AU150" i="19"/>
  <c r="BF150" i="19"/>
  <c r="AT153" i="19"/>
  <c r="AT154" i="19" s="1"/>
  <c r="BP153" i="19"/>
  <c r="BP154" i="19" s="1"/>
  <c r="CB150" i="19"/>
  <c r="CB153" i="19" s="1"/>
  <c r="CB154" i="19" s="1"/>
  <c r="BE153" i="19"/>
  <c r="BE154" i="19" s="1"/>
  <c r="BQ150" i="19"/>
  <c r="BD154" i="19"/>
  <c r="AR155" i="19"/>
  <c r="AR156" i="19"/>
  <c r="CA154" i="19"/>
  <c r="AS141" i="19"/>
  <c r="AS142" i="19"/>
  <c r="AT139" i="19"/>
  <c r="AT140" i="19" s="1"/>
  <c r="BE139" i="19"/>
  <c r="BE140" i="19" s="1"/>
  <c r="BQ136" i="19"/>
  <c r="AR141" i="19"/>
  <c r="AR142" i="19"/>
  <c r="CO140" i="19"/>
  <c r="CA140" i="19"/>
  <c r="BP139" i="19"/>
  <c r="BP140" i="19" s="1"/>
  <c r="CB136" i="19"/>
  <c r="CB139" i="19" s="1"/>
  <c r="CB140" i="19" s="1"/>
  <c r="CP133" i="19"/>
  <c r="CP135" i="19" s="1"/>
  <c r="CP139" i="19" s="1"/>
  <c r="CP140" i="19" s="1"/>
  <c r="AR67" i="19"/>
  <c r="AR66" i="19"/>
  <c r="CE28" i="19"/>
  <c r="CE29" i="19"/>
  <c r="BM10" i="19"/>
  <c r="AR128" i="19"/>
  <c r="AR127" i="19"/>
  <c r="AU74" i="19"/>
  <c r="BF74" i="19"/>
  <c r="AT77" i="19"/>
  <c r="AT78" i="19" s="1"/>
  <c r="CA78" i="19"/>
  <c r="CN125" i="19"/>
  <c r="AW26" i="19"/>
  <c r="D21" i="19"/>
  <c r="D22" i="19"/>
  <c r="AV27" i="19"/>
  <c r="CO121" i="19"/>
  <c r="BO126" i="19"/>
  <c r="BO13" i="19" s="1"/>
  <c r="AU122" i="19"/>
  <c r="BF122" i="19"/>
  <c r="AT125" i="19"/>
  <c r="BN9" i="19"/>
  <c r="CG26" i="19"/>
  <c r="CA67" i="19"/>
  <c r="CA66" i="19"/>
  <c r="G64" i="19"/>
  <c r="G61" i="19" s="1"/>
  <c r="G65" i="19"/>
  <c r="AH67" i="19"/>
  <c r="AH66" i="19"/>
  <c r="BO78" i="19"/>
  <c r="G42" i="19"/>
  <c r="AU60" i="19"/>
  <c r="D35" i="19"/>
  <c r="L35" i="19" s="1"/>
  <c r="L37" i="19"/>
  <c r="BN67" i="19"/>
  <c r="BN66" i="19"/>
  <c r="BC9" i="19"/>
  <c r="BP64" i="19"/>
  <c r="BP7" i="19"/>
  <c r="BQ74" i="19"/>
  <c r="BE77" i="19"/>
  <c r="AQ10" i="19"/>
  <c r="BR58" i="19"/>
  <c r="BS57" i="19"/>
  <c r="BP77" i="19"/>
  <c r="BP78" i="19" s="1"/>
  <c r="CB74" i="19"/>
  <c r="CB77" i="19" s="1"/>
  <c r="CQ118" i="19"/>
  <c r="CP119" i="19"/>
  <c r="AI75" i="19"/>
  <c r="AI78" i="19" s="1"/>
  <c r="AJ62" i="19"/>
  <c r="AI65" i="19"/>
  <c r="BQ60" i="19"/>
  <c r="BD78" i="19"/>
  <c r="CB122" i="19"/>
  <c r="CB125" i="19" s="1"/>
  <c r="BP125" i="19"/>
  <c r="CS26" i="19"/>
  <c r="H26" i="19" s="1"/>
  <c r="H23" i="19" s="1"/>
  <c r="H21" i="19"/>
  <c r="AW57" i="19"/>
  <c r="AV58" i="19"/>
  <c r="AQ40" i="19"/>
  <c r="AQ39" i="19"/>
  <c r="D38" i="19"/>
  <c r="AS128" i="19"/>
  <c r="AS127" i="19"/>
  <c r="CR39" i="19"/>
  <c r="CR40" i="19"/>
  <c r="H38" i="19"/>
  <c r="CR27" i="19"/>
  <c r="F24" i="19"/>
  <c r="F30" i="19"/>
  <c r="F28" i="19"/>
  <c r="BZ10" i="19"/>
  <c r="BO65" i="19"/>
  <c r="BO9" i="19"/>
  <c r="AU28" i="19"/>
  <c r="AU29" i="19"/>
  <c r="AS79" i="19"/>
  <c r="AS80" i="19"/>
  <c r="CF27" i="19"/>
  <c r="AH79" i="19"/>
  <c r="AH80" i="19"/>
  <c r="AS65" i="19"/>
  <c r="AS9" i="19"/>
  <c r="CQ28" i="19"/>
  <c r="CQ29" i="19"/>
  <c r="BE125" i="19"/>
  <c r="BQ122" i="19"/>
  <c r="BB10" i="19"/>
  <c r="AT64" i="19"/>
  <c r="CP85" i="10"/>
  <c r="CP7" i="10" s="1"/>
  <c r="CO86" i="10"/>
  <c r="F17" i="22" l="1"/>
  <c r="E22" i="22"/>
  <c r="F8" i="22"/>
  <c r="F9" i="22"/>
  <c r="F10" i="22"/>
  <c r="F7" i="22"/>
  <c r="E4" i="22"/>
  <c r="E18" i="22"/>
  <c r="F18" i="22" s="1"/>
  <c r="F6" i="22"/>
  <c r="N6" i="22"/>
  <c r="M22" i="22"/>
  <c r="N9" i="22"/>
  <c r="N8" i="22"/>
  <c r="N17" i="22"/>
  <c r="N10" i="22"/>
  <c r="M18" i="22"/>
  <c r="N18" i="22" s="1"/>
  <c r="D16" i="21"/>
  <c r="L13" i="21"/>
  <c r="D14" i="21"/>
  <c r="L14" i="21" s="1"/>
  <c r="D10" i="21"/>
  <c r="L10" i="21" s="1"/>
  <c r="D2" i="21"/>
  <c r="CG9" i="21"/>
  <c r="G12" i="21"/>
  <c r="G9" i="21" s="1"/>
  <c r="G124" i="21"/>
  <c r="G130" i="21"/>
  <c r="F79" i="21"/>
  <c r="G81" i="21"/>
  <c r="F80" i="21"/>
  <c r="H14" i="21"/>
  <c r="H10" i="21"/>
  <c r="H2" i="21"/>
  <c r="H80" i="21"/>
  <c r="CG13" i="21"/>
  <c r="G80" i="21"/>
  <c r="G79" i="21"/>
  <c r="BI15" i="21"/>
  <c r="BI10" i="21"/>
  <c r="BI14" i="21"/>
  <c r="E15" i="21"/>
  <c r="E13" i="21"/>
  <c r="G3" i="22" s="1"/>
  <c r="F130" i="21"/>
  <c r="F124" i="21"/>
  <c r="H130" i="21"/>
  <c r="BU15" i="21"/>
  <c r="BU10" i="21"/>
  <c r="BU14" i="21"/>
  <c r="F15" i="21"/>
  <c r="F13" i="21"/>
  <c r="I3" i="22" s="1"/>
  <c r="E82" i="21"/>
  <c r="E76" i="21"/>
  <c r="F67" i="21"/>
  <c r="F63" i="21"/>
  <c r="F69" i="21"/>
  <c r="G69" i="21"/>
  <c r="A56" i="21"/>
  <c r="CM10" i="19"/>
  <c r="CB126" i="19"/>
  <c r="G26" i="19"/>
  <c r="G23" i="19" s="1"/>
  <c r="G88" i="19"/>
  <c r="H94" i="19"/>
  <c r="BP126" i="19"/>
  <c r="BP13" i="19" s="1"/>
  <c r="BP9" i="19"/>
  <c r="BU93" i="19"/>
  <c r="BU92" i="19"/>
  <c r="G93" i="19"/>
  <c r="F92" i="19"/>
  <c r="F91" i="19"/>
  <c r="BD13" i="19"/>
  <c r="BE9" i="19"/>
  <c r="AT126" i="19"/>
  <c r="AW92" i="19"/>
  <c r="AW93" i="19"/>
  <c r="D91" i="19"/>
  <c r="D93" i="19"/>
  <c r="AF28" i="19"/>
  <c r="AF29" i="19"/>
  <c r="AH26" i="19"/>
  <c r="AH7" i="19"/>
  <c r="AI22" i="19"/>
  <c r="AE10" i="19"/>
  <c r="AG27" i="19"/>
  <c r="AG13" i="19" s="1"/>
  <c r="AG9" i="19"/>
  <c r="AK19" i="19"/>
  <c r="AJ20" i="19"/>
  <c r="AT156" i="19"/>
  <c r="AT155" i="19"/>
  <c r="BR150" i="19"/>
  <c r="BF153" i="19"/>
  <c r="BF154" i="19" s="1"/>
  <c r="AV150" i="19"/>
  <c r="BG150" i="19"/>
  <c r="AU153" i="19"/>
  <c r="AU154" i="19" s="1"/>
  <c r="CQ147" i="19"/>
  <c r="CQ149" i="19" s="1"/>
  <c r="CQ153" i="19" s="1"/>
  <c r="CR146" i="19"/>
  <c r="BQ153" i="19"/>
  <c r="CC150" i="19"/>
  <c r="CC153" i="19" s="1"/>
  <c r="CC154" i="19" s="1"/>
  <c r="BQ139" i="19"/>
  <c r="BQ140" i="19" s="1"/>
  <c r="CC136" i="19"/>
  <c r="CC139" i="19" s="1"/>
  <c r="AU139" i="19"/>
  <c r="AU140" i="19" s="1"/>
  <c r="BR136" i="19"/>
  <c r="BF139" i="19"/>
  <c r="BF140" i="19" s="1"/>
  <c r="CQ133" i="19"/>
  <c r="CQ135" i="19" s="1"/>
  <c r="CQ139" i="19" s="1"/>
  <c r="CQ140" i="19" s="1"/>
  <c r="AT142" i="19"/>
  <c r="AT141" i="19"/>
  <c r="CF29" i="19"/>
  <c r="CF28" i="19"/>
  <c r="H41" i="19"/>
  <c r="H39" i="19"/>
  <c r="H36" i="19"/>
  <c r="H40" i="19"/>
  <c r="AW58" i="19"/>
  <c r="D4" i="19"/>
  <c r="D57" i="19"/>
  <c r="L57" i="19" s="1"/>
  <c r="BC10" i="19"/>
  <c r="CC74" i="19"/>
  <c r="CC77" i="19" s="1"/>
  <c r="BQ77" i="19"/>
  <c r="BQ78" i="19" s="1"/>
  <c r="AT65" i="19"/>
  <c r="AT9" i="19"/>
  <c r="BQ64" i="19"/>
  <c r="AI80" i="19"/>
  <c r="AI79" i="19"/>
  <c r="AU64" i="19"/>
  <c r="AU7" i="19"/>
  <c r="BG122" i="19"/>
  <c r="AV122" i="19"/>
  <c r="AU125" i="19"/>
  <c r="AW27" i="19"/>
  <c r="D29" i="19" s="1"/>
  <c r="D26" i="19"/>
  <c r="AV74" i="19"/>
  <c r="BG74" i="19"/>
  <c r="AU77" i="19"/>
  <c r="AU78" i="19" s="1"/>
  <c r="CA9" i="19"/>
  <c r="AS67" i="19"/>
  <c r="AS66" i="19"/>
  <c r="CP121" i="19"/>
  <c r="G66" i="19"/>
  <c r="G62" i="19"/>
  <c r="AV29" i="19"/>
  <c r="AV28" i="19"/>
  <c r="AR10" i="19"/>
  <c r="BO67" i="19"/>
  <c r="BO66" i="19"/>
  <c r="CR29" i="19"/>
  <c r="CR28" i="19"/>
  <c r="D41" i="19"/>
  <c r="L38" i="19"/>
  <c r="D39" i="19"/>
  <c r="L39" i="19" s="1"/>
  <c r="D40" i="19"/>
  <c r="L40" i="19" s="1"/>
  <c r="D36" i="19"/>
  <c r="L36" i="19" s="1"/>
  <c r="E41" i="19"/>
  <c r="E42" i="19" s="1"/>
  <c r="BS58" i="19"/>
  <c r="BT57" i="19"/>
  <c r="BP65" i="19"/>
  <c r="BQ125" i="19"/>
  <c r="CC122" i="19"/>
  <c r="CC125" i="19" s="1"/>
  <c r="AV60" i="19"/>
  <c r="CS27" i="19"/>
  <c r="AI67" i="19"/>
  <c r="AI66" i="19"/>
  <c r="CQ119" i="19"/>
  <c r="CR118" i="19"/>
  <c r="CB78" i="19"/>
  <c r="CB9" i="19"/>
  <c r="BR60" i="19"/>
  <c r="BE78" i="19"/>
  <c r="BN10" i="19"/>
  <c r="CG7" i="19"/>
  <c r="G8" i="19"/>
  <c r="AT127" i="19"/>
  <c r="AT128" i="19"/>
  <c r="CO125" i="19"/>
  <c r="CO7" i="19"/>
  <c r="CN7" i="19"/>
  <c r="AT80" i="19"/>
  <c r="AT79" i="19"/>
  <c r="AT7" i="19"/>
  <c r="BE126" i="19"/>
  <c r="BE13" i="19" s="1"/>
  <c r="BD10" i="19"/>
  <c r="AK62" i="19"/>
  <c r="AJ75" i="19"/>
  <c r="AJ78" i="19" s="1"/>
  <c r="AJ65" i="19"/>
  <c r="CA10" i="19"/>
  <c r="CG27" i="19"/>
  <c r="CG13" i="19" s="1"/>
  <c r="BF125" i="19"/>
  <c r="BR122" i="19"/>
  <c r="CN126" i="19"/>
  <c r="CN13" i="19" s="1"/>
  <c r="CN9" i="19"/>
  <c r="BF77" i="19"/>
  <c r="BR74" i="19"/>
  <c r="CQ85" i="10"/>
  <c r="CQ7" i="10" s="1"/>
  <c r="CP86" i="10"/>
  <c r="J10" i="22" l="1"/>
  <c r="J9" i="22"/>
  <c r="I22" i="22"/>
  <c r="J8" i="22"/>
  <c r="J7" i="22"/>
  <c r="J17" i="22"/>
  <c r="I18" i="22"/>
  <c r="J18" i="22" s="1"/>
  <c r="J6" i="22"/>
  <c r="I4" i="22"/>
  <c r="H9" i="22"/>
  <c r="H7" i="22"/>
  <c r="G22" i="22"/>
  <c r="H8" i="22"/>
  <c r="H10" i="22"/>
  <c r="G4" i="22"/>
  <c r="G18" i="22"/>
  <c r="H18" i="22" s="1"/>
  <c r="H17" i="22"/>
  <c r="H6" i="22"/>
  <c r="CG15" i="21"/>
  <c r="CG14" i="21"/>
  <c r="CG10" i="21"/>
  <c r="G13" i="21"/>
  <c r="G15" i="21"/>
  <c r="F82" i="21"/>
  <c r="F76" i="21"/>
  <c r="F16" i="21"/>
  <c r="F2" i="21"/>
  <c r="F10" i="21"/>
  <c r="F14" i="21"/>
  <c r="E14" i="21"/>
  <c r="E10" i="21"/>
  <c r="E16" i="21"/>
  <c r="E2" i="21"/>
  <c r="G82" i="21"/>
  <c r="G76" i="21"/>
  <c r="H82" i="21"/>
  <c r="BQ126" i="19"/>
  <c r="G94" i="19"/>
  <c r="F88" i="19"/>
  <c r="F94" i="19"/>
  <c r="BF126" i="19"/>
  <c r="BF13" i="19" s="1"/>
  <c r="AU126" i="19"/>
  <c r="D88" i="19"/>
  <c r="D94" i="19"/>
  <c r="E94" i="19"/>
  <c r="D92" i="19"/>
  <c r="AH9" i="19"/>
  <c r="AH27" i="19"/>
  <c r="AH13" i="19" s="1"/>
  <c r="AG28" i="19"/>
  <c r="AG29" i="19"/>
  <c r="AJ22" i="19"/>
  <c r="AI7" i="19"/>
  <c r="AI26" i="19"/>
  <c r="H42" i="19"/>
  <c r="C4" i="19"/>
  <c r="K4" i="19" s="1"/>
  <c r="AK20" i="19"/>
  <c r="C19" i="19"/>
  <c r="AF10" i="19"/>
  <c r="CS146" i="19"/>
  <c r="CR147" i="19"/>
  <c r="CR149" i="19" s="1"/>
  <c r="CR153" i="19" s="1"/>
  <c r="CR154" i="19" s="1"/>
  <c r="CQ154" i="19"/>
  <c r="CD150" i="19"/>
  <c r="CD153" i="19" s="1"/>
  <c r="CD154" i="19" s="1"/>
  <c r="BR153" i="19"/>
  <c r="BR154" i="19" s="1"/>
  <c r="AU156" i="19"/>
  <c r="AU155" i="19"/>
  <c r="AW150" i="19"/>
  <c r="BH150" i="19"/>
  <c r="AV153" i="19"/>
  <c r="AV154" i="19" s="1"/>
  <c r="BQ154" i="19"/>
  <c r="BG153" i="19"/>
  <c r="BG154" i="19" s="1"/>
  <c r="BS150" i="19"/>
  <c r="AU142" i="19"/>
  <c r="AU141" i="19"/>
  <c r="BG139" i="19"/>
  <c r="BG140" i="19" s="1"/>
  <c r="BS136" i="19"/>
  <c r="CR133" i="19"/>
  <c r="CR135" i="19" s="1"/>
  <c r="CR139" i="19" s="1"/>
  <c r="CR140" i="19" s="1"/>
  <c r="CD136" i="19"/>
  <c r="CD139" i="19" s="1"/>
  <c r="CD140" i="19" s="1"/>
  <c r="BR139" i="19"/>
  <c r="BR140" i="19" s="1"/>
  <c r="AV139" i="19"/>
  <c r="AV140" i="19" s="1"/>
  <c r="CC140" i="19"/>
  <c r="AJ67" i="19"/>
  <c r="AJ66" i="19"/>
  <c r="CB10" i="19"/>
  <c r="CG29" i="19"/>
  <c r="CG28" i="19"/>
  <c r="G29" i="19"/>
  <c r="AJ80" i="19"/>
  <c r="AJ79" i="19"/>
  <c r="CO126" i="19"/>
  <c r="CO13" i="19" s="1"/>
  <c r="CO9" i="19"/>
  <c r="CS29" i="19"/>
  <c r="CS28" i="19"/>
  <c r="H27" i="19"/>
  <c r="BS60" i="19"/>
  <c r="CP125" i="19"/>
  <c r="CP7" i="19"/>
  <c r="AW74" i="19"/>
  <c r="BH74" i="19"/>
  <c r="AV77" i="19"/>
  <c r="AV78" i="19" s="1"/>
  <c r="BQ65" i="19"/>
  <c r="BQ9" i="19"/>
  <c r="CC78" i="19"/>
  <c r="CC9" i="19"/>
  <c r="H29" i="19"/>
  <c r="D23" i="19"/>
  <c r="BR77" i="19"/>
  <c r="BR78" i="19" s="1"/>
  <c r="CD74" i="19"/>
  <c r="CD77" i="19" s="1"/>
  <c r="BR125" i="19"/>
  <c r="CD122" i="19"/>
  <c r="CD125" i="19" s="1"/>
  <c r="AK75" i="19"/>
  <c r="AK65" i="19"/>
  <c r="C65" i="19" s="1"/>
  <c r="BR64" i="19"/>
  <c r="BR7" i="19"/>
  <c r="CR119" i="19"/>
  <c r="CS118" i="19"/>
  <c r="CC126" i="19"/>
  <c r="BP67" i="19"/>
  <c r="BP66" i="19"/>
  <c r="AS10" i="19"/>
  <c r="AU127" i="19"/>
  <c r="AU128" i="19"/>
  <c r="BF78" i="19"/>
  <c r="CQ121" i="19"/>
  <c r="AV64" i="19"/>
  <c r="AV7" i="19"/>
  <c r="BO10" i="19"/>
  <c r="AU80" i="19"/>
  <c r="AU79" i="19"/>
  <c r="BH122" i="19"/>
  <c r="AW122" i="19"/>
  <c r="AV125" i="19"/>
  <c r="AT67" i="19"/>
  <c r="AT66" i="19"/>
  <c r="AW60" i="19"/>
  <c r="D58" i="19"/>
  <c r="L58" i="19" s="1"/>
  <c r="D5" i="19"/>
  <c r="BT58" i="19"/>
  <c r="BU57" i="19"/>
  <c r="BG77" i="19"/>
  <c r="BS74" i="19"/>
  <c r="AW29" i="19"/>
  <c r="AW28" i="19"/>
  <c r="D27" i="19"/>
  <c r="BG125" i="19"/>
  <c r="BS122" i="19"/>
  <c r="AU65" i="19"/>
  <c r="AU9" i="19"/>
  <c r="BQ7" i="19"/>
  <c r="G27" i="19"/>
  <c r="CR85" i="10"/>
  <c r="CR7" i="10" s="1"/>
  <c r="CQ86" i="10"/>
  <c r="B2" i="21" l="1"/>
  <c r="K3" i="22"/>
  <c r="G16" i="21"/>
  <c r="G14" i="21"/>
  <c r="G10" i="21"/>
  <c r="G2" i="21"/>
  <c r="H16" i="21"/>
  <c r="CD126" i="19"/>
  <c r="CD9" i="19"/>
  <c r="BQ13" i="19"/>
  <c r="BR126" i="19"/>
  <c r="BR13" i="19" s="1"/>
  <c r="BR9" i="19"/>
  <c r="AV126" i="19"/>
  <c r="BE10" i="19"/>
  <c r="K19" i="19"/>
  <c r="L19" i="19"/>
  <c r="AG10" i="19"/>
  <c r="AK22" i="19"/>
  <c r="C20" i="19"/>
  <c r="C5" i="19"/>
  <c r="K5" i="19" s="1"/>
  <c r="AI27" i="19"/>
  <c r="AI13" i="19" s="1"/>
  <c r="AI9" i="19"/>
  <c r="L4" i="19"/>
  <c r="AH28" i="19"/>
  <c r="AH29" i="19"/>
  <c r="AJ26" i="19"/>
  <c r="AJ7" i="19"/>
  <c r="BS153" i="19"/>
  <c r="BS154" i="19" s="1"/>
  <c r="CE150" i="19"/>
  <c r="CE153" i="19" s="1"/>
  <c r="CE154" i="19" s="1"/>
  <c r="AV155" i="19"/>
  <c r="AV156" i="19"/>
  <c r="BH153" i="19"/>
  <c r="BH154" i="19" s="1"/>
  <c r="BT150" i="19"/>
  <c r="CS147" i="19"/>
  <c r="H146" i="19"/>
  <c r="BI150" i="19"/>
  <c r="AW153" i="19"/>
  <c r="BH139" i="19"/>
  <c r="BH140" i="19" s="1"/>
  <c r="E142" i="19" s="1"/>
  <c r="BT136" i="19"/>
  <c r="CS133" i="19"/>
  <c r="H132" i="19"/>
  <c r="AV141" i="19"/>
  <c r="AV142" i="19"/>
  <c r="AW139" i="19"/>
  <c r="BS139" i="19"/>
  <c r="BS140" i="19" s="1"/>
  <c r="CE136" i="19"/>
  <c r="CE139" i="19" s="1"/>
  <c r="CE140" i="19" s="1"/>
  <c r="K65" i="19"/>
  <c r="C68" i="19"/>
  <c r="C62" i="19"/>
  <c r="K62" i="19" s="1"/>
  <c r="C66" i="19"/>
  <c r="K66" i="19" s="1"/>
  <c r="G30" i="19"/>
  <c r="G28" i="19"/>
  <c r="G24" i="19"/>
  <c r="BG78" i="19"/>
  <c r="BG9" i="19"/>
  <c r="AW64" i="19"/>
  <c r="D60" i="19"/>
  <c r="L60" i="19" s="1"/>
  <c r="D59" i="19"/>
  <c r="L59" i="19" s="1"/>
  <c r="BF10" i="19"/>
  <c r="BH77" i="19"/>
  <c r="BT74" i="19"/>
  <c r="CP126" i="19"/>
  <c r="CP13" i="19" s="1"/>
  <c r="CP9" i="19"/>
  <c r="BS125" i="19"/>
  <c r="CE122" i="19"/>
  <c r="CE125" i="19" s="1"/>
  <c r="AT10" i="19"/>
  <c r="BI122" i="19"/>
  <c r="AW125" i="19"/>
  <c r="CS119" i="19"/>
  <c r="H4" i="19"/>
  <c r="H118" i="19"/>
  <c r="BQ67" i="19"/>
  <c r="BQ66" i="19"/>
  <c r="BI74" i="19"/>
  <c r="AW77" i="19"/>
  <c r="BS64" i="19"/>
  <c r="BS7" i="19"/>
  <c r="CO10" i="19"/>
  <c r="BT122" i="19"/>
  <c r="BH125" i="19"/>
  <c r="CQ125" i="19"/>
  <c r="CQ7" i="19"/>
  <c r="BG126" i="19"/>
  <c r="BG13" i="19" s="1"/>
  <c r="CR121" i="19"/>
  <c r="AK67" i="19"/>
  <c r="AK66" i="19"/>
  <c r="C67" i="19"/>
  <c r="K67" i="19" s="1"/>
  <c r="CD78" i="19"/>
  <c r="D28" i="19"/>
  <c r="D24" i="19"/>
  <c r="E30" i="19"/>
  <c r="BS77" i="19"/>
  <c r="BS78" i="19" s="1"/>
  <c r="CE74" i="19"/>
  <c r="CE77" i="19" s="1"/>
  <c r="BU58" i="19"/>
  <c r="F4" i="19"/>
  <c r="F57" i="19"/>
  <c r="BF9" i="19"/>
  <c r="BP10" i="19"/>
  <c r="AL75" i="19"/>
  <c r="AL78" i="19" s="1"/>
  <c r="AK78" i="19"/>
  <c r="AV80" i="19"/>
  <c r="AV79" i="19"/>
  <c r="H28" i="19"/>
  <c r="H24" i="19"/>
  <c r="H30" i="19"/>
  <c r="AU67" i="19"/>
  <c r="AU66" i="19"/>
  <c r="BT60" i="19"/>
  <c r="AV128" i="19"/>
  <c r="AV127" i="19"/>
  <c r="AV65" i="19"/>
  <c r="AV9" i="19"/>
  <c r="BR65" i="19"/>
  <c r="CN10" i="19"/>
  <c r="CS85" i="10"/>
  <c r="CR86" i="10"/>
  <c r="CS86" i="10" l="1"/>
  <c r="CS7" i="10"/>
  <c r="H7" i="10" s="1"/>
  <c r="L10" i="22"/>
  <c r="K22" i="22"/>
  <c r="L8" i="22"/>
  <c r="L7" i="22"/>
  <c r="L9" i="22"/>
  <c r="L17" i="22"/>
  <c r="K4" i="22"/>
  <c r="K18" i="22"/>
  <c r="L18" i="22" s="1"/>
  <c r="L6" i="22"/>
  <c r="M4" i="22"/>
  <c r="CE126" i="19"/>
  <c r="CE9" i="19"/>
  <c r="BS126" i="19"/>
  <c r="BS13" i="19" s="1"/>
  <c r="BH126" i="19"/>
  <c r="BH13" i="19" s="1"/>
  <c r="BH9" i="19"/>
  <c r="C22" i="19"/>
  <c r="AJ9" i="19"/>
  <c r="AJ27" i="19"/>
  <c r="AJ13" i="19" s="1"/>
  <c r="L20" i="19"/>
  <c r="K20" i="19"/>
  <c r="AK26" i="19"/>
  <c r="AI28" i="19"/>
  <c r="AI29" i="19"/>
  <c r="C21" i="19"/>
  <c r="AH10" i="19"/>
  <c r="L5" i="19"/>
  <c r="AW154" i="19"/>
  <c r="D153" i="19"/>
  <c r="BT153" i="19"/>
  <c r="BT154" i="19" s="1"/>
  <c r="F156" i="19" s="1"/>
  <c r="CF150" i="19"/>
  <c r="CF153" i="19" s="1"/>
  <c r="CF154" i="19" s="1"/>
  <c r="BI153" i="19"/>
  <c r="BU150" i="19"/>
  <c r="E156" i="19"/>
  <c r="CS149" i="19"/>
  <c r="H147" i="19"/>
  <c r="CS135" i="19"/>
  <c r="H133" i="19"/>
  <c r="AW140" i="19"/>
  <c r="D139" i="19"/>
  <c r="BT139" i="19"/>
  <c r="BT140" i="19" s="1"/>
  <c r="F142" i="19" s="1"/>
  <c r="CF136" i="19"/>
  <c r="CF139" i="19" s="1"/>
  <c r="CF140" i="19" s="1"/>
  <c r="BI139" i="19"/>
  <c r="BU136" i="19"/>
  <c r="AV67" i="19"/>
  <c r="AV66" i="19"/>
  <c r="BU60" i="19"/>
  <c r="F5" i="19"/>
  <c r="F58" i="19"/>
  <c r="CR125" i="19"/>
  <c r="CR7" i="19"/>
  <c r="CE78" i="19"/>
  <c r="CF122" i="19"/>
  <c r="CF125" i="19" s="1"/>
  <c r="BT125" i="19"/>
  <c r="BQ10" i="19"/>
  <c r="CS121" i="19"/>
  <c r="H119" i="19"/>
  <c r="H5" i="19"/>
  <c r="CP10" i="19"/>
  <c r="E128" i="19"/>
  <c r="BS65" i="19"/>
  <c r="BS9" i="19"/>
  <c r="BT77" i="19"/>
  <c r="BT78" i="19" s="1"/>
  <c r="F80" i="19" s="1"/>
  <c r="CF74" i="19"/>
  <c r="CF77" i="19" s="1"/>
  <c r="AW65" i="19"/>
  <c r="D64" i="19"/>
  <c r="BR67" i="19"/>
  <c r="BR66" i="19"/>
  <c r="AK79" i="19"/>
  <c r="AK80" i="19"/>
  <c r="C80" i="19"/>
  <c r="K80" i="19" s="1"/>
  <c r="C78" i="19"/>
  <c r="BT64" i="19"/>
  <c r="BT7" i="19"/>
  <c r="AU10" i="19"/>
  <c r="CC10" i="19"/>
  <c r="AL80" i="19"/>
  <c r="AL79" i="19"/>
  <c r="CQ126" i="19"/>
  <c r="CQ13" i="19" s="1"/>
  <c r="CQ9" i="19"/>
  <c r="AW78" i="19"/>
  <c r="D77" i="19"/>
  <c r="AW126" i="19"/>
  <c r="D125" i="19"/>
  <c r="BH78" i="19"/>
  <c r="BU74" i="19"/>
  <c r="BI77" i="19"/>
  <c r="BI125" i="19"/>
  <c r="BU122" i="19"/>
  <c r="AW7" i="19"/>
  <c r="D7" i="19"/>
  <c r="D8" i="19"/>
  <c r="AL89" i="10"/>
  <c r="AX89" i="10" l="1"/>
  <c r="BJ89" i="10" s="1"/>
  <c r="AM89" i="10"/>
  <c r="CF126" i="19"/>
  <c r="BT126" i="19"/>
  <c r="BT13" i="19" s="1"/>
  <c r="BT9" i="19"/>
  <c r="K22" i="19"/>
  <c r="L22" i="19"/>
  <c r="AI10" i="19"/>
  <c r="L21" i="19"/>
  <c r="K21" i="19"/>
  <c r="AK27" i="19"/>
  <c r="AK13" i="19" s="1"/>
  <c r="C26" i="19"/>
  <c r="C7" i="19"/>
  <c r="K7" i="19" s="1"/>
  <c r="AK7" i="19"/>
  <c r="C8" i="19"/>
  <c r="K8" i="19" s="1"/>
  <c r="AJ29" i="19"/>
  <c r="AJ28" i="19"/>
  <c r="BU153" i="19"/>
  <c r="CG150" i="19"/>
  <c r="CG153" i="19" s="1"/>
  <c r="L153" i="19"/>
  <c r="D150" i="19"/>
  <c r="L150" i="19" s="1"/>
  <c r="CS153" i="19"/>
  <c r="H149" i="19"/>
  <c r="BI154" i="19"/>
  <c r="E153" i="19"/>
  <c r="E150" i="19" s="1"/>
  <c r="AW155" i="19"/>
  <c r="AW156" i="19"/>
  <c r="D154" i="19"/>
  <c r="D156" i="19"/>
  <c r="L156" i="19" s="1"/>
  <c r="CS139" i="19"/>
  <c r="H135" i="19"/>
  <c r="BU139" i="19"/>
  <c r="CG136" i="19"/>
  <c r="CG139" i="19" s="1"/>
  <c r="L139" i="19"/>
  <c r="D136" i="19"/>
  <c r="L136" i="19" s="1"/>
  <c r="BI140" i="19"/>
  <c r="E139" i="19"/>
  <c r="E136" i="19" s="1"/>
  <c r="AW141" i="19"/>
  <c r="AW142" i="19"/>
  <c r="D140" i="19"/>
  <c r="D142" i="19"/>
  <c r="L142" i="19" s="1"/>
  <c r="BI78" i="19"/>
  <c r="E77" i="19"/>
  <c r="E74" i="19" s="1"/>
  <c r="AL10" i="19"/>
  <c r="CG74" i="19"/>
  <c r="CG77" i="19" s="1"/>
  <c r="BU77" i="19"/>
  <c r="AW79" i="19"/>
  <c r="AW80" i="19"/>
  <c r="D80" i="19"/>
  <c r="L80" i="19" s="1"/>
  <c r="BT65" i="19"/>
  <c r="AW9" i="19"/>
  <c r="D12" i="19"/>
  <c r="CD10" i="19"/>
  <c r="CR126" i="19"/>
  <c r="CR13" i="19" s="1"/>
  <c r="CR9" i="19"/>
  <c r="AV10" i="19"/>
  <c r="BG10" i="19"/>
  <c r="CG122" i="19"/>
  <c r="CG125" i="19" s="1"/>
  <c r="BU125" i="19"/>
  <c r="C79" i="19"/>
  <c r="K79" i="19" s="1"/>
  <c r="K78" i="19"/>
  <c r="C81" i="19"/>
  <c r="C75" i="19"/>
  <c r="K75" i="19" s="1"/>
  <c r="L64" i="19"/>
  <c r="D61" i="19"/>
  <c r="L61" i="19" s="1"/>
  <c r="D122" i="19"/>
  <c r="L122" i="19" s="1"/>
  <c r="L125" i="19"/>
  <c r="BR10" i="19"/>
  <c r="BI126" i="19"/>
  <c r="BI13" i="19" s="1"/>
  <c r="E125" i="19"/>
  <c r="E122" i="19" s="1"/>
  <c r="AW128" i="19"/>
  <c r="AW127" i="19"/>
  <c r="D126" i="19"/>
  <c r="D128" i="19"/>
  <c r="L128" i="19" s="1"/>
  <c r="CQ10" i="19"/>
  <c r="D78" i="19"/>
  <c r="AW67" i="19"/>
  <c r="AW66" i="19"/>
  <c r="D65" i="19"/>
  <c r="D67" i="19"/>
  <c r="L67" i="19" s="1"/>
  <c r="D13" i="19"/>
  <c r="F67" i="19"/>
  <c r="G67" i="19"/>
  <c r="BS67" i="19"/>
  <c r="BS66" i="19"/>
  <c r="CS125" i="19"/>
  <c r="H121" i="19"/>
  <c r="CE10" i="19"/>
  <c r="E80" i="19"/>
  <c r="D74" i="19"/>
  <c r="L74" i="19" s="1"/>
  <c r="L77" i="19"/>
  <c r="CF78" i="19"/>
  <c r="CF9" i="19"/>
  <c r="F128" i="19"/>
  <c r="BU64" i="19"/>
  <c r="F60" i="19"/>
  <c r="F59" i="19"/>
  <c r="BL86" i="10"/>
  <c r="BK86" i="10"/>
  <c r="BM86" i="10"/>
  <c r="BQ86" i="10"/>
  <c r="BJ86" i="10"/>
  <c r="AA20" i="10"/>
  <c r="O14" i="10"/>
  <c r="O4" i="10" s="1"/>
  <c r="P14" i="10"/>
  <c r="P4" i="10" s="1"/>
  <c r="Q14" i="10"/>
  <c r="Q4" i="10" s="1"/>
  <c r="R14" i="10"/>
  <c r="R4" i="10" s="1"/>
  <c r="S14" i="10"/>
  <c r="S4" i="10" s="1"/>
  <c r="N14" i="10"/>
  <c r="N4" i="10" s="1"/>
  <c r="AM51" i="10"/>
  <c r="AN51" i="10" s="1"/>
  <c r="AO51" i="10" s="1"/>
  <c r="AP51" i="10" s="1"/>
  <c r="AQ51" i="10" s="1"/>
  <c r="AR51" i="10" s="1"/>
  <c r="AS51" i="10" s="1"/>
  <c r="AT51" i="10" s="1"/>
  <c r="AU51" i="10" s="1"/>
  <c r="AV51" i="10" s="1"/>
  <c r="AW51" i="10" s="1"/>
  <c r="AX51" i="10" s="1"/>
  <c r="BW46" i="10"/>
  <c r="AL47" i="10"/>
  <c r="AQ50" i="10"/>
  <c r="AP50" i="10"/>
  <c r="AO50" i="10"/>
  <c r="AN50" i="10"/>
  <c r="AM50" i="10"/>
  <c r="AL50" i="10"/>
  <c r="BV47" i="10"/>
  <c r="BK46" i="10"/>
  <c r="BK7" i="10" s="1"/>
  <c r="AM86" i="10"/>
  <c r="AN86" i="10"/>
  <c r="AO86" i="10"/>
  <c r="AP86" i="10"/>
  <c r="AQ86" i="10"/>
  <c r="AR86" i="10"/>
  <c r="AS86" i="10"/>
  <c r="AT86" i="10"/>
  <c r="AU86" i="10"/>
  <c r="AV86" i="10"/>
  <c r="AW86" i="10"/>
  <c r="AL86" i="10"/>
  <c r="AG86" i="10"/>
  <c r="AH86" i="10"/>
  <c r="AI86" i="10"/>
  <c r="AJ86" i="10"/>
  <c r="AK86" i="10"/>
  <c r="AX90" i="10"/>
  <c r="AY90" i="10" s="1"/>
  <c r="AZ90" i="10" s="1"/>
  <c r="BA90" i="10" s="1"/>
  <c r="BB90" i="10" s="1"/>
  <c r="BC90" i="10" s="1"/>
  <c r="BD90" i="10" s="1"/>
  <c r="BE90" i="10" s="1"/>
  <c r="BF90" i="10" s="1"/>
  <c r="BG90" i="10" s="1"/>
  <c r="BH90" i="10" s="1"/>
  <c r="BI90" i="10" s="1"/>
  <c r="BJ90" i="10" s="1"/>
  <c r="AW88" i="10"/>
  <c r="H87" i="10"/>
  <c r="G87" i="10"/>
  <c r="F87" i="10"/>
  <c r="E87" i="10"/>
  <c r="B87" i="10"/>
  <c r="CO88" i="10"/>
  <c r="CO91" i="10" s="1"/>
  <c r="CN88" i="10"/>
  <c r="CN91" i="10" s="1"/>
  <c r="CM88" i="10"/>
  <c r="CM91" i="10" s="1"/>
  <c r="CK88" i="10"/>
  <c r="CK91" i="10" s="1"/>
  <c r="CJ88" i="10"/>
  <c r="CJ91" i="10" s="1"/>
  <c r="CI88" i="10"/>
  <c r="CH88" i="10"/>
  <c r="CH91" i="10" s="1"/>
  <c r="CG88" i="10"/>
  <c r="CF88" i="10"/>
  <c r="CE88" i="10"/>
  <c r="CD88" i="10"/>
  <c r="CC88" i="10"/>
  <c r="CB88" i="10"/>
  <c r="CA88" i="10"/>
  <c r="BZ88" i="10"/>
  <c r="BY88" i="10"/>
  <c r="BX88" i="10"/>
  <c r="BW88" i="10"/>
  <c r="BV88" i="10"/>
  <c r="BI86" i="10"/>
  <c r="BH86" i="10"/>
  <c r="BG86" i="10"/>
  <c r="BF86" i="10"/>
  <c r="BE86" i="10"/>
  <c r="BD86" i="10"/>
  <c r="BC86" i="10"/>
  <c r="BB86" i="10"/>
  <c r="BA86" i="10"/>
  <c r="AZ86" i="10"/>
  <c r="AX86" i="10"/>
  <c r="B86" i="10"/>
  <c r="AY86" i="10"/>
  <c r="G85" i="10"/>
  <c r="E85" i="10"/>
  <c r="D85" i="10"/>
  <c r="C85" i="10"/>
  <c r="B85" i="10"/>
  <c r="AB20" i="10" l="1"/>
  <c r="AY89" i="10"/>
  <c r="BK89" i="10" s="1"/>
  <c r="AN89" i="10"/>
  <c r="BX46" i="10"/>
  <c r="BX7" i="10" s="1"/>
  <c r="BW7" i="10"/>
  <c r="BL88" i="10"/>
  <c r="BQ88" i="10"/>
  <c r="BM88" i="10"/>
  <c r="BK88" i="10"/>
  <c r="BJ88" i="10"/>
  <c r="BI88" i="10"/>
  <c r="BF88" i="10"/>
  <c r="BH88" i="10"/>
  <c r="BG88" i="10"/>
  <c r="BD88" i="10"/>
  <c r="BA88" i="10"/>
  <c r="BE88" i="10"/>
  <c r="AZ88" i="10"/>
  <c r="BC88" i="10"/>
  <c r="AX88" i="10"/>
  <c r="AO88" i="10"/>
  <c r="AK88" i="10"/>
  <c r="AK91" i="10" s="1"/>
  <c r="AJ88" i="10"/>
  <c r="AJ91" i="10" s="1"/>
  <c r="AI88" i="10"/>
  <c r="AI91" i="10" s="1"/>
  <c r="AG88" i="10"/>
  <c r="AG91" i="10" s="1"/>
  <c r="AH88" i="10"/>
  <c r="AH91" i="10" s="1"/>
  <c r="AU88" i="10"/>
  <c r="AV88" i="10"/>
  <c r="AN88" i="10"/>
  <c r="AQ88" i="10"/>
  <c r="AT88" i="10"/>
  <c r="AP88" i="10"/>
  <c r="AR88" i="10"/>
  <c r="AS88" i="10"/>
  <c r="AL88" i="10"/>
  <c r="AL91" i="10" s="1"/>
  <c r="AL8" i="10"/>
  <c r="K85" i="10"/>
  <c r="BL46" i="10"/>
  <c r="BK90" i="10"/>
  <c r="BL90" i="10" s="1"/>
  <c r="BM90" i="10" s="1"/>
  <c r="BN90" i="10" s="1"/>
  <c r="BO90" i="10" s="1"/>
  <c r="BP90" i="10" s="1"/>
  <c r="BQ90" i="10" s="1"/>
  <c r="BR90" i="10" s="1"/>
  <c r="BS90" i="10" s="1"/>
  <c r="BT90" i="10" s="1"/>
  <c r="BU90" i="10" s="1"/>
  <c r="BW47" i="10"/>
  <c r="AM88" i="10"/>
  <c r="AM91" i="10" s="1"/>
  <c r="L8" i="19"/>
  <c r="C12" i="19"/>
  <c r="L12" i="19" s="1"/>
  <c r="AK9" i="19"/>
  <c r="AJ10" i="19"/>
  <c r="L7" i="19"/>
  <c r="AK28" i="19"/>
  <c r="C29" i="19"/>
  <c r="C27" i="19"/>
  <c r="AK29" i="19"/>
  <c r="C23" i="19"/>
  <c r="K26" i="19"/>
  <c r="L26" i="19"/>
  <c r="D157" i="19"/>
  <c r="D151" i="19"/>
  <c r="L151" i="19" s="1"/>
  <c r="D155" i="19"/>
  <c r="L155" i="19" s="1"/>
  <c r="L154" i="19"/>
  <c r="E155" i="19"/>
  <c r="E154" i="19"/>
  <c r="CG154" i="19"/>
  <c r="G153" i="19"/>
  <c r="G150" i="19" s="1"/>
  <c r="CS154" i="19"/>
  <c r="H153" i="19"/>
  <c r="H150" i="19" s="1"/>
  <c r="BU154" i="19"/>
  <c r="F153" i="19"/>
  <c r="F150" i="19" s="1"/>
  <c r="D143" i="19"/>
  <c r="D137" i="19"/>
  <c r="L137" i="19" s="1"/>
  <c r="D141" i="19"/>
  <c r="L141" i="19" s="1"/>
  <c r="L140" i="19"/>
  <c r="E140" i="19"/>
  <c r="E141" i="19"/>
  <c r="BU140" i="19"/>
  <c r="F139" i="19"/>
  <c r="F136" i="19" s="1"/>
  <c r="CG140" i="19"/>
  <c r="G139" i="19"/>
  <c r="G136" i="19" s="1"/>
  <c r="CS140" i="19"/>
  <c r="H139" i="19"/>
  <c r="H136" i="19" s="1"/>
  <c r="D2" i="19"/>
  <c r="D14" i="19"/>
  <c r="D10" i="19"/>
  <c r="CS7" i="19"/>
  <c r="H7" i="19" s="1"/>
  <c r="H8" i="19"/>
  <c r="D81" i="19"/>
  <c r="D79" i="19"/>
  <c r="L79" i="19" s="1"/>
  <c r="L78" i="19"/>
  <c r="D75" i="19"/>
  <c r="L75" i="19" s="1"/>
  <c r="BU126" i="19"/>
  <c r="F125" i="19"/>
  <c r="F122" i="19" s="1"/>
  <c r="D15" i="19"/>
  <c r="CS126" i="19"/>
  <c r="CS13" i="19" s="1"/>
  <c r="H13" i="19" s="1"/>
  <c r="H125" i="19"/>
  <c r="H122" i="19" s="1"/>
  <c r="L65" i="19"/>
  <c r="D66" i="19"/>
  <c r="L66" i="19" s="1"/>
  <c r="D62" i="19"/>
  <c r="L62" i="19" s="1"/>
  <c r="D68" i="19"/>
  <c r="E68" i="19"/>
  <c r="CG126" i="19"/>
  <c r="G125" i="19"/>
  <c r="G122" i="19" s="1"/>
  <c r="BU7" i="19"/>
  <c r="F8" i="19"/>
  <c r="BS10" i="19"/>
  <c r="CR10" i="19"/>
  <c r="BT66" i="19"/>
  <c r="BT67" i="19"/>
  <c r="BU78" i="19"/>
  <c r="F77" i="19"/>
  <c r="F74" i="19" s="1"/>
  <c r="BI9" i="19"/>
  <c r="E12" i="19"/>
  <c r="E9" i="19" s="1"/>
  <c r="BU65" i="19"/>
  <c r="F64" i="19"/>
  <c r="F61" i="19" s="1"/>
  <c r="CF10" i="19"/>
  <c r="BH10" i="19"/>
  <c r="AW10" i="19"/>
  <c r="D127" i="19"/>
  <c r="L127" i="19" s="1"/>
  <c r="L126" i="19"/>
  <c r="D129" i="19"/>
  <c r="D123" i="19"/>
  <c r="L123" i="19" s="1"/>
  <c r="E126" i="19"/>
  <c r="E127" i="19"/>
  <c r="D9" i="19"/>
  <c r="CG78" i="19"/>
  <c r="G77" i="19"/>
  <c r="G74" i="19" s="1"/>
  <c r="E78" i="19"/>
  <c r="E79" i="19"/>
  <c r="BB88" i="10"/>
  <c r="AY88" i="10"/>
  <c r="CQ88" i="10"/>
  <c r="CQ91" i="10" s="1"/>
  <c r="CL88" i="10"/>
  <c r="CL91" i="10" s="1"/>
  <c r="CP88" i="10"/>
  <c r="CP91" i="10" s="1"/>
  <c r="BR86" i="10"/>
  <c r="BN86" i="10"/>
  <c r="BY46" i="10"/>
  <c r="BY7" i="10" s="1"/>
  <c r="D86" i="10"/>
  <c r="C86" i="10"/>
  <c r="K86" i="10" s="1"/>
  <c r="L85" i="10"/>
  <c r="G88" i="10"/>
  <c r="CI91" i="10"/>
  <c r="E86" i="10"/>
  <c r="B88" i="10"/>
  <c r="B92" i="10"/>
  <c r="G86" i="10"/>
  <c r="AA51" i="10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Z25" i="10"/>
  <c r="BX47" i="10" l="1"/>
  <c r="BV90" i="10"/>
  <c r="BW90" i="10" s="1"/>
  <c r="BX90" i="10" s="1"/>
  <c r="BY90" i="10" s="1"/>
  <c r="BZ90" i="10" s="1"/>
  <c r="CA90" i="10" s="1"/>
  <c r="CB90" i="10" s="1"/>
  <c r="CC90" i="10" s="1"/>
  <c r="CD90" i="10" s="1"/>
  <c r="CE90" i="10" s="1"/>
  <c r="CF90" i="10" s="1"/>
  <c r="CG90" i="10" s="1"/>
  <c r="CH90" i="10" s="1"/>
  <c r="BM46" i="10"/>
  <c r="BL7" i="10"/>
  <c r="AO89" i="10"/>
  <c r="AZ89" i="10"/>
  <c r="BL89" i="10" s="1"/>
  <c r="BR88" i="10"/>
  <c r="BS86" i="10"/>
  <c r="BN88" i="10"/>
  <c r="AK92" i="10"/>
  <c r="AJ92" i="10"/>
  <c r="AI92" i="10"/>
  <c r="AH92" i="10"/>
  <c r="AG92" i="10"/>
  <c r="C92" i="10" s="1"/>
  <c r="AM92" i="10"/>
  <c r="E88" i="10"/>
  <c r="D87" i="10"/>
  <c r="D88" i="10"/>
  <c r="BU13" i="19"/>
  <c r="K23" i="19"/>
  <c r="L23" i="19"/>
  <c r="K29" i="19"/>
  <c r="L29" i="19"/>
  <c r="K27" i="19"/>
  <c r="C28" i="19"/>
  <c r="C24" i="19"/>
  <c r="L27" i="19"/>
  <c r="C30" i="19"/>
  <c r="D30" i="19"/>
  <c r="I13" i="19"/>
  <c r="C15" i="19"/>
  <c r="K15" i="19" s="1"/>
  <c r="C13" i="19"/>
  <c r="AK10" i="19"/>
  <c r="C9" i="19"/>
  <c r="K9" i="19" s="1"/>
  <c r="K12" i="19"/>
  <c r="F154" i="19"/>
  <c r="G156" i="19"/>
  <c r="F155" i="19"/>
  <c r="G154" i="19"/>
  <c r="H155" i="19"/>
  <c r="G155" i="19"/>
  <c r="E151" i="19"/>
  <c r="E157" i="19"/>
  <c r="H154" i="19"/>
  <c r="H156" i="19"/>
  <c r="H142" i="19"/>
  <c r="H140" i="19"/>
  <c r="G142" i="19"/>
  <c r="F140" i="19"/>
  <c r="F141" i="19"/>
  <c r="H141" i="19"/>
  <c r="G140" i="19"/>
  <c r="G141" i="19"/>
  <c r="E137" i="19"/>
  <c r="E143" i="19"/>
  <c r="E81" i="19"/>
  <c r="E75" i="19"/>
  <c r="E129" i="19"/>
  <c r="E123" i="19"/>
  <c r="BI10" i="19"/>
  <c r="E15" i="19"/>
  <c r="BU67" i="19"/>
  <c r="BU66" i="19"/>
  <c r="F65" i="19"/>
  <c r="F78" i="19"/>
  <c r="F79" i="19"/>
  <c r="G80" i="19"/>
  <c r="H128" i="19"/>
  <c r="H126" i="19"/>
  <c r="H127" i="19"/>
  <c r="G126" i="19"/>
  <c r="G127" i="19"/>
  <c r="CG9" i="19"/>
  <c r="G12" i="19"/>
  <c r="G9" i="19" s="1"/>
  <c r="BT10" i="19"/>
  <c r="G79" i="19"/>
  <c r="G78" i="19"/>
  <c r="H79" i="19"/>
  <c r="BU9" i="19"/>
  <c r="F12" i="19"/>
  <c r="F9" i="19" s="1"/>
  <c r="G7" i="19"/>
  <c r="F7" i="19"/>
  <c r="CS9" i="19"/>
  <c r="H12" i="19"/>
  <c r="H9" i="19" s="1"/>
  <c r="G128" i="19"/>
  <c r="F126" i="19"/>
  <c r="F127" i="19"/>
  <c r="E13" i="19"/>
  <c r="CS88" i="10"/>
  <c r="CS91" i="10" s="1"/>
  <c r="BT86" i="10"/>
  <c r="BO86" i="10"/>
  <c r="BZ46" i="10"/>
  <c r="BZ7" i="10" s="1"/>
  <c r="BY47" i="10"/>
  <c r="L86" i="10"/>
  <c r="B93" i="10"/>
  <c r="C91" i="10"/>
  <c r="B91" i="10"/>
  <c r="B89" i="10" s="1"/>
  <c r="C87" i="10"/>
  <c r="K87" i="10" s="1"/>
  <c r="AX91" i="10"/>
  <c r="B94" i="10"/>
  <c r="BT88" i="10"/>
  <c r="AM94" i="10"/>
  <c r="AM93" i="10"/>
  <c r="C88" i="10"/>
  <c r="AL92" i="10"/>
  <c r="CG60" i="10"/>
  <c r="CG8" i="10" s="1"/>
  <c r="CF60" i="10"/>
  <c r="CF8" i="10" s="1"/>
  <c r="CE60" i="10"/>
  <c r="CE8" i="10" s="1"/>
  <c r="CD60" i="10"/>
  <c r="CD8" i="10" s="1"/>
  <c r="CC60" i="10"/>
  <c r="CC8" i="10" s="1"/>
  <c r="CB60" i="10"/>
  <c r="CB8" i="10" s="1"/>
  <c r="CA60" i="10"/>
  <c r="BZ60" i="10"/>
  <c r="BY60" i="10"/>
  <c r="BX60" i="10"/>
  <c r="BX8" i="10" s="1"/>
  <c r="BW60" i="10"/>
  <c r="BW8" i="10" s="1"/>
  <c r="BV60" i="10"/>
  <c r="BV8" i="10" s="1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C50" i="10"/>
  <c r="BB50" i="10"/>
  <c r="BN50" i="10" s="1"/>
  <c r="BZ50" i="10" s="1"/>
  <c r="BA50" i="10"/>
  <c r="AZ50" i="10"/>
  <c r="AY50" i="10"/>
  <c r="AX50" i="10"/>
  <c r="BJ50" i="10" s="1"/>
  <c r="BV50" i="10" s="1"/>
  <c r="AY51" i="10"/>
  <c r="AZ51" i="10" s="1"/>
  <c r="BA51" i="10" s="1"/>
  <c r="BB51" i="10" s="1"/>
  <c r="BC51" i="10" s="1"/>
  <c r="BD51" i="10" s="1"/>
  <c r="BE51" i="10" s="1"/>
  <c r="BF51" i="10" s="1"/>
  <c r="BG51" i="10" s="1"/>
  <c r="BH51" i="10" s="1"/>
  <c r="BI51" i="10" s="1"/>
  <c r="E122" i="10"/>
  <c r="BH122" i="10" s="1"/>
  <c r="E121" i="10"/>
  <c r="AZ121" i="10" s="1"/>
  <c r="D122" i="10"/>
  <c r="AT122" i="10" s="1"/>
  <c r="D121" i="10"/>
  <c r="AQ121" i="10" s="1"/>
  <c r="AA25" i="10"/>
  <c r="AE25" i="10" s="1"/>
  <c r="BI60" i="10"/>
  <c r="BH60" i="10"/>
  <c r="BG60" i="10"/>
  <c r="BF60" i="10"/>
  <c r="BE60" i="10"/>
  <c r="AX64" i="10"/>
  <c r="AY64" i="10" s="1"/>
  <c r="AZ64" i="10" s="1"/>
  <c r="BA64" i="10" s="1"/>
  <c r="BB64" i="10" s="1"/>
  <c r="BC64" i="10" s="1"/>
  <c r="BD64" i="10" s="1"/>
  <c r="BE64" i="10" s="1"/>
  <c r="BF64" i="10" s="1"/>
  <c r="BG64" i="10" s="1"/>
  <c r="BH64" i="10" s="1"/>
  <c r="BI64" i="10" s="1"/>
  <c r="BJ64" i="10" s="1"/>
  <c r="BK64" i="10" s="1"/>
  <c r="BL64" i="10" s="1"/>
  <c r="BM64" i="10" s="1"/>
  <c r="BN64" i="10" s="1"/>
  <c r="BO64" i="10" s="1"/>
  <c r="BP64" i="10" s="1"/>
  <c r="BQ64" i="10" s="1"/>
  <c r="BR64" i="10" s="1"/>
  <c r="BS64" i="10" s="1"/>
  <c r="BT64" i="10" s="1"/>
  <c r="BU64" i="10" s="1"/>
  <c r="BV64" i="10" s="1"/>
  <c r="BW64" i="10" s="1"/>
  <c r="BX64" i="10" s="1"/>
  <c r="BY64" i="10" s="1"/>
  <c r="BZ64" i="10" s="1"/>
  <c r="CA64" i="10" s="1"/>
  <c r="CB64" i="10" s="1"/>
  <c r="CC64" i="10" s="1"/>
  <c r="CD64" i="10" s="1"/>
  <c r="CE64" i="10" s="1"/>
  <c r="CF64" i="10" s="1"/>
  <c r="CG64" i="10" s="1"/>
  <c r="CH64" i="10" s="1"/>
  <c r="CI64" i="10" s="1"/>
  <c r="CJ64" i="10" s="1"/>
  <c r="CK64" i="10" s="1"/>
  <c r="CL64" i="10" s="1"/>
  <c r="CM64" i="10" s="1"/>
  <c r="CN64" i="10" s="1"/>
  <c r="CO64" i="10" s="1"/>
  <c r="CP64" i="10" s="1"/>
  <c r="CQ64" i="10" s="1"/>
  <c r="CR64" i="10" s="1"/>
  <c r="CS64" i="10" s="1"/>
  <c r="CH92" i="10" l="1"/>
  <c r="CI90" i="10"/>
  <c r="CJ90" i="10" s="1"/>
  <c r="CK90" i="10" s="1"/>
  <c r="BE8" i="10"/>
  <c r="BI8" i="10"/>
  <c r="BM8" i="10"/>
  <c r="BF8" i="10"/>
  <c r="BJ8" i="10"/>
  <c r="C94" i="10"/>
  <c r="BN46" i="10"/>
  <c r="BM7" i="10"/>
  <c r="BG8" i="10"/>
  <c r="BK8" i="10"/>
  <c r="BH8" i="10"/>
  <c r="BL8" i="10"/>
  <c r="BY8" i="10"/>
  <c r="AP89" i="10"/>
  <c r="BA89" i="10"/>
  <c r="BM89" i="10" s="1"/>
  <c r="BS88" i="10"/>
  <c r="BO88" i="10"/>
  <c r="AK93" i="10"/>
  <c r="AK94" i="10"/>
  <c r="AJ93" i="10"/>
  <c r="AJ94" i="10"/>
  <c r="AI94" i="10"/>
  <c r="AI93" i="10"/>
  <c r="AG93" i="10"/>
  <c r="AG94" i="10"/>
  <c r="AH94" i="10"/>
  <c r="AH93" i="10"/>
  <c r="AQ122" i="10"/>
  <c r="BI122" i="10"/>
  <c r="AM121" i="10"/>
  <c r="AO121" i="10"/>
  <c r="AU121" i="10"/>
  <c r="AR122" i="10"/>
  <c r="AT121" i="10"/>
  <c r="AP121" i="10"/>
  <c r="AM122" i="10"/>
  <c r="AU122" i="10"/>
  <c r="AN122" i="10"/>
  <c r="AV122" i="10"/>
  <c r="CJ92" i="10"/>
  <c r="D123" i="10"/>
  <c r="AL121" i="10"/>
  <c r="AN121" i="10"/>
  <c r="AR121" i="10"/>
  <c r="AV121" i="10"/>
  <c r="AO122" i="10"/>
  <c r="AS122" i="10"/>
  <c r="AW122" i="10"/>
  <c r="AX121" i="10"/>
  <c r="BA122" i="10"/>
  <c r="BL50" i="10"/>
  <c r="BX50" i="10" s="1"/>
  <c r="BD121" i="10"/>
  <c r="BH121" i="10"/>
  <c r="BK50" i="10"/>
  <c r="BW50" i="10" s="1"/>
  <c r="BO50" i="10"/>
  <c r="CA50" i="10" s="1"/>
  <c r="AL122" i="10"/>
  <c r="AS121" i="10"/>
  <c r="AW121" i="10"/>
  <c r="AP122" i="10"/>
  <c r="BE122" i="10"/>
  <c r="BM50" i="10"/>
  <c r="BY50" i="10" s="1"/>
  <c r="K13" i="19"/>
  <c r="C2" i="19"/>
  <c r="L13" i="19"/>
  <c r="C16" i="19"/>
  <c r="C10" i="19"/>
  <c r="D16" i="19"/>
  <c r="C14" i="19"/>
  <c r="K24" i="19"/>
  <c r="L24" i="19"/>
  <c r="K28" i="19"/>
  <c r="L28" i="19"/>
  <c r="L15" i="19"/>
  <c r="L9" i="19"/>
  <c r="H157" i="19"/>
  <c r="H151" i="19"/>
  <c r="F157" i="19"/>
  <c r="F151" i="19"/>
  <c r="G157" i="19"/>
  <c r="G151" i="19"/>
  <c r="F143" i="19"/>
  <c r="F137" i="19"/>
  <c r="G143" i="19"/>
  <c r="G137" i="19"/>
  <c r="H143" i="19"/>
  <c r="H137" i="19"/>
  <c r="G123" i="19"/>
  <c r="G129" i="19"/>
  <c r="F68" i="19"/>
  <c r="F62" i="19"/>
  <c r="F66" i="19"/>
  <c r="G68" i="19"/>
  <c r="A55" i="19"/>
  <c r="BU10" i="19"/>
  <c r="F13" i="19"/>
  <c r="F15" i="19"/>
  <c r="F129" i="19"/>
  <c r="F123" i="19"/>
  <c r="E14" i="19"/>
  <c r="E10" i="19"/>
  <c r="E2" i="19"/>
  <c r="E16" i="19"/>
  <c r="G81" i="19"/>
  <c r="G75" i="19"/>
  <c r="H81" i="19"/>
  <c r="H129" i="19"/>
  <c r="H123" i="19"/>
  <c r="CG10" i="19"/>
  <c r="G13" i="19"/>
  <c r="G15" i="19"/>
  <c r="CS10" i="19"/>
  <c r="H15" i="19"/>
  <c r="F81" i="19"/>
  <c r="F75" i="19"/>
  <c r="E123" i="10"/>
  <c r="AX122" i="10"/>
  <c r="BA121" i="10"/>
  <c r="BE121" i="10"/>
  <c r="BI121" i="10"/>
  <c r="BB122" i="10"/>
  <c r="BF122" i="10"/>
  <c r="BB121" i="10"/>
  <c r="BF121" i="10"/>
  <c r="AY122" i="10"/>
  <c r="BC122" i="10"/>
  <c r="BG122" i="10"/>
  <c r="AY121" i="10"/>
  <c r="BC121" i="10"/>
  <c r="BG121" i="10"/>
  <c r="AZ122" i="10"/>
  <c r="BD122" i="10"/>
  <c r="CR88" i="10"/>
  <c r="H86" i="10"/>
  <c r="H85" i="10"/>
  <c r="BU86" i="10"/>
  <c r="BP86" i="10"/>
  <c r="BJ51" i="10"/>
  <c r="BK51" i="10" s="1"/>
  <c r="BL51" i="10" s="1"/>
  <c r="BM51" i="10" s="1"/>
  <c r="BN51" i="10" s="1"/>
  <c r="BO51" i="10" s="1"/>
  <c r="BP51" i="10" s="1"/>
  <c r="BQ51" i="10" s="1"/>
  <c r="BR51" i="10" s="1"/>
  <c r="BS51" i="10" s="1"/>
  <c r="BT51" i="10" s="1"/>
  <c r="BU51" i="10" s="1"/>
  <c r="BV51" i="10" s="1"/>
  <c r="BW51" i="10" s="1"/>
  <c r="BX51" i="10" s="1"/>
  <c r="BY51" i="10" s="1"/>
  <c r="BZ51" i="10" s="1"/>
  <c r="CA51" i="10" s="1"/>
  <c r="CA46" i="10"/>
  <c r="CA7" i="10" s="1"/>
  <c r="G7" i="10" s="1"/>
  <c r="BZ47" i="10"/>
  <c r="BZ8" i="10" s="1"/>
  <c r="L87" i="10"/>
  <c r="K88" i="10"/>
  <c r="L88" i="10"/>
  <c r="C93" i="10"/>
  <c r="K93" i="10" s="1"/>
  <c r="C95" i="10"/>
  <c r="C90" i="10"/>
  <c r="K92" i="10"/>
  <c r="AL94" i="10"/>
  <c r="AL93" i="10"/>
  <c r="AN91" i="10"/>
  <c r="F85" i="10"/>
  <c r="B90" i="10"/>
  <c r="AX92" i="10"/>
  <c r="K91" i="10"/>
  <c r="C89" i="10"/>
  <c r="K89" i="10" s="1"/>
  <c r="AY91" i="10"/>
  <c r="BJ91" i="10"/>
  <c r="BV89" i="10"/>
  <c r="BV91" i="10" s="1"/>
  <c r="K94" i="10"/>
  <c r="H122" i="10"/>
  <c r="G121" i="10"/>
  <c r="G122" i="10"/>
  <c r="F122" i="10"/>
  <c r="F121" i="10"/>
  <c r="AE60" i="10"/>
  <c r="AD60" i="10"/>
  <c r="AC60" i="10"/>
  <c r="AH63" i="10"/>
  <c r="AK63" i="10" s="1"/>
  <c r="AL63" i="10" s="1"/>
  <c r="AG63" i="10"/>
  <c r="AJ63" i="10" s="1"/>
  <c r="AF63" i="10"/>
  <c r="AI63" i="10" s="1"/>
  <c r="AH50" i="10"/>
  <c r="AT50" i="10" s="1"/>
  <c r="BF50" i="10" s="1"/>
  <c r="BR50" i="10" s="1"/>
  <c r="AG50" i="10"/>
  <c r="AS50" i="10" s="1"/>
  <c r="BE50" i="10" s="1"/>
  <c r="BQ50" i="10" s="1"/>
  <c r="AF50" i="10"/>
  <c r="AR50" i="10" s="1"/>
  <c r="BD50" i="10" s="1"/>
  <c r="BP50" i="10" s="1"/>
  <c r="CI92" i="10" l="1"/>
  <c r="AQ89" i="10"/>
  <c r="BB89" i="10"/>
  <c r="BN89" i="10" s="1"/>
  <c r="BO46" i="10"/>
  <c r="BN7" i="10"/>
  <c r="BN47" i="10"/>
  <c r="BN8" i="10" s="1"/>
  <c r="BP88" i="10"/>
  <c r="AI50" i="10"/>
  <c r="AU50" i="10" s="1"/>
  <c r="BG50" i="10" s="1"/>
  <c r="BS50" i="10" s="1"/>
  <c r="CL90" i="10"/>
  <c r="CK92" i="10"/>
  <c r="AK50" i="10"/>
  <c r="AW50" i="10" s="1"/>
  <c r="BI50" i="10" s="1"/>
  <c r="BU50" i="10" s="1"/>
  <c r="CA47" i="10"/>
  <c r="CA8" i="10" s="1"/>
  <c r="G8" i="10" s="1"/>
  <c r="AU123" i="10"/>
  <c r="AU120" i="10" s="1"/>
  <c r="AQ123" i="10"/>
  <c r="AQ120" i="10" s="1"/>
  <c r="AM123" i="10"/>
  <c r="AM120" i="10" s="1"/>
  <c r="AW123" i="10"/>
  <c r="AW120" i="10" s="1"/>
  <c r="AS123" i="10"/>
  <c r="AS120" i="10" s="1"/>
  <c r="AO123" i="10"/>
  <c r="AO120" i="10" s="1"/>
  <c r="AV123" i="10"/>
  <c r="AV120" i="10" s="1"/>
  <c r="AR123" i="10"/>
  <c r="AR120" i="10" s="1"/>
  <c r="AN123" i="10"/>
  <c r="AN120" i="10" s="1"/>
  <c r="AL123" i="10"/>
  <c r="AL120" i="10" s="1"/>
  <c r="AT123" i="10"/>
  <c r="AT120" i="10" s="1"/>
  <c r="AP123" i="10"/>
  <c r="AP120" i="10" s="1"/>
  <c r="AJ50" i="10"/>
  <c r="AV50" i="10" s="1"/>
  <c r="BH50" i="10" s="1"/>
  <c r="BT50" i="10" s="1"/>
  <c r="AX63" i="10"/>
  <c r="BJ63" i="10" s="1"/>
  <c r="BV63" i="10" s="1"/>
  <c r="AM63" i="10"/>
  <c r="K14" i="19"/>
  <c r="L14" i="19"/>
  <c r="K10" i="19"/>
  <c r="L10" i="19"/>
  <c r="B2" i="19"/>
  <c r="G16" i="19"/>
  <c r="G14" i="19"/>
  <c r="G10" i="19"/>
  <c r="G2" i="19"/>
  <c r="F16" i="19"/>
  <c r="F14" i="19"/>
  <c r="F2" i="19"/>
  <c r="F10" i="19"/>
  <c r="H16" i="19"/>
  <c r="H14" i="19"/>
  <c r="H10" i="19"/>
  <c r="H2" i="19"/>
  <c r="BI123" i="10"/>
  <c r="BI120" i="10" s="1"/>
  <c r="BA41" i="12" s="1"/>
  <c r="BE123" i="10"/>
  <c r="BE120" i="10" s="1"/>
  <c r="AW41" i="12" s="1"/>
  <c r="BA123" i="10"/>
  <c r="BA120" i="10" s="1"/>
  <c r="AS41" i="12" s="1"/>
  <c r="BF123" i="10"/>
  <c r="BF120" i="10" s="1"/>
  <c r="AX41" i="12" s="1"/>
  <c r="BH123" i="10"/>
  <c r="BH120" i="10" s="1"/>
  <c r="AZ41" i="12" s="1"/>
  <c r="BD123" i="10"/>
  <c r="BD120" i="10" s="1"/>
  <c r="AV41" i="12" s="1"/>
  <c r="AZ123" i="10"/>
  <c r="AZ120" i="10" s="1"/>
  <c r="AR41" i="12" s="1"/>
  <c r="AX123" i="10"/>
  <c r="AX120" i="10" s="1"/>
  <c r="AP41" i="12" s="1"/>
  <c r="BB123" i="10"/>
  <c r="BB120" i="10" s="1"/>
  <c r="AT41" i="12" s="1"/>
  <c r="BG123" i="10"/>
  <c r="BG120" i="10" s="1"/>
  <c r="AY41" i="12" s="1"/>
  <c r="BC123" i="10"/>
  <c r="BC120" i="10" s="1"/>
  <c r="AU41" i="12" s="1"/>
  <c r="AY123" i="10"/>
  <c r="AY120" i="10" s="1"/>
  <c r="AQ41" i="12" s="1"/>
  <c r="AY92" i="10"/>
  <c r="CR91" i="10"/>
  <c r="H88" i="10"/>
  <c r="BW89" i="10"/>
  <c r="BW91" i="10" s="1"/>
  <c r="BK91" i="10"/>
  <c r="AZ91" i="10"/>
  <c r="BV92" i="10"/>
  <c r="BU88" i="10"/>
  <c r="F88" i="10" s="1"/>
  <c r="F86" i="10"/>
  <c r="AO91" i="10"/>
  <c r="BJ92" i="10"/>
  <c r="AN92" i="10"/>
  <c r="K90" i="10"/>
  <c r="F123" i="10"/>
  <c r="BU121" i="10"/>
  <c r="BQ121" i="10"/>
  <c r="BM121" i="10"/>
  <c r="BS121" i="10"/>
  <c r="BK121" i="10"/>
  <c r="BR121" i="10"/>
  <c r="BT121" i="10"/>
  <c r="BP121" i="10"/>
  <c r="BL121" i="10"/>
  <c r="BJ121" i="10"/>
  <c r="BO121" i="10"/>
  <c r="BN121" i="10"/>
  <c r="CS122" i="10"/>
  <c r="CO122" i="10"/>
  <c r="CK122" i="10"/>
  <c r="CP122" i="10"/>
  <c r="CH122" i="10"/>
  <c r="BZ51" i="12" s="1"/>
  <c r="CR122" i="10"/>
  <c r="CN122" i="10"/>
  <c r="CJ122" i="10"/>
  <c r="CQ122" i="10"/>
  <c r="CI51" i="12" s="1"/>
  <c r="CM122" i="10"/>
  <c r="CI122" i="10"/>
  <c r="CL122" i="10"/>
  <c r="CD122" i="10"/>
  <c r="BZ122" i="10"/>
  <c r="BV122" i="10"/>
  <c r="CB122" i="10"/>
  <c r="CA122" i="10"/>
  <c r="BS51" i="12" s="1"/>
  <c r="CG122" i="10"/>
  <c r="CC122" i="10"/>
  <c r="BY122" i="10"/>
  <c r="CF122" i="10"/>
  <c r="BX122" i="10"/>
  <c r="CE122" i="10"/>
  <c r="BW122" i="10"/>
  <c r="G123" i="10"/>
  <c r="CG121" i="10"/>
  <c r="CC121" i="10"/>
  <c r="BY121" i="10"/>
  <c r="CA121" i="10"/>
  <c r="CD121" i="10"/>
  <c r="CF121" i="10"/>
  <c r="CB121" i="10"/>
  <c r="BX121" i="10"/>
  <c r="BV121" i="10"/>
  <c r="CE121" i="10"/>
  <c r="BW121" i="10"/>
  <c r="BZ121" i="10"/>
  <c r="BR122" i="10"/>
  <c r="BJ51" i="12" s="1"/>
  <c r="BN122" i="10"/>
  <c r="BJ122" i="10"/>
  <c r="BB51" i="12" s="1"/>
  <c r="BP122" i="10"/>
  <c r="BO122" i="10"/>
  <c r="BU122" i="10"/>
  <c r="BM51" i="12" s="1"/>
  <c r="BQ122" i="10"/>
  <c r="BM122" i="10"/>
  <c r="BT122" i="10"/>
  <c r="BL51" i="12" s="1"/>
  <c r="BL122" i="10"/>
  <c r="BD51" i="12" s="1"/>
  <c r="BS122" i="10"/>
  <c r="BK51" i="12" s="1"/>
  <c r="BK122" i="10"/>
  <c r="H123" i="10"/>
  <c r="CR121" i="10"/>
  <c r="CN121" i="10"/>
  <c r="CJ121" i="10"/>
  <c r="CH121" i="10"/>
  <c r="CL121" i="10"/>
  <c r="CS121" i="10"/>
  <c r="CQ121" i="10"/>
  <c r="CM121" i="10"/>
  <c r="CI121" i="10"/>
  <c r="CP121" i="10"/>
  <c r="CO121" i="10"/>
  <c r="CK121" i="10"/>
  <c r="G11" i="13"/>
  <c r="G10" i="13"/>
  <c r="G9" i="13"/>
  <c r="G8" i="13"/>
  <c r="G7" i="13"/>
  <c r="G6" i="13"/>
  <c r="G5" i="13"/>
  <c r="G4" i="13"/>
  <c r="G12" i="13" s="1"/>
  <c r="CK61" i="12"/>
  <c r="CJ61" i="12"/>
  <c r="CI61" i="12"/>
  <c r="CH61" i="12"/>
  <c r="CG61" i="12"/>
  <c r="CF61" i="12"/>
  <c r="CE61" i="12"/>
  <c r="CD61" i="12"/>
  <c r="CC61" i="12"/>
  <c r="CB61" i="12"/>
  <c r="CA61" i="12"/>
  <c r="BZ61" i="12"/>
  <c r="CK60" i="12"/>
  <c r="CJ60" i="12"/>
  <c r="CI60" i="12"/>
  <c r="CH60" i="12"/>
  <c r="CG60" i="12"/>
  <c r="CF60" i="12"/>
  <c r="CE60" i="12"/>
  <c r="CD60" i="12"/>
  <c r="CC60" i="12"/>
  <c r="CB60" i="12"/>
  <c r="CA60" i="12"/>
  <c r="BZ60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CK57" i="12"/>
  <c r="CJ57" i="12"/>
  <c r="CI57" i="12"/>
  <c r="CH57" i="12"/>
  <c r="CG57" i="12"/>
  <c r="CF57" i="12"/>
  <c r="CE57" i="12"/>
  <c r="CD57" i="12"/>
  <c r="CC57" i="12"/>
  <c r="CB57" i="12"/>
  <c r="CA57" i="12"/>
  <c r="BZ57" i="12"/>
  <c r="CK56" i="12"/>
  <c r="CJ56" i="12"/>
  <c r="CI56" i="12"/>
  <c r="CH56" i="12"/>
  <c r="CG56" i="12"/>
  <c r="CF56" i="12"/>
  <c r="CE56" i="12"/>
  <c r="CD56" i="12"/>
  <c r="CC56" i="12"/>
  <c r="CB56" i="12"/>
  <c r="CA56" i="12"/>
  <c r="BZ56" i="12"/>
  <c r="BY61" i="12"/>
  <c r="BX61" i="12"/>
  <c r="BW61" i="12"/>
  <c r="BV61" i="12"/>
  <c r="BU61" i="12"/>
  <c r="BT61" i="12"/>
  <c r="BS61" i="12"/>
  <c r="BR61" i="12"/>
  <c r="BQ61" i="12"/>
  <c r="BP61" i="12"/>
  <c r="BO61" i="12"/>
  <c r="BN61" i="12"/>
  <c r="BY60" i="12"/>
  <c r="BX60" i="12"/>
  <c r="BW60" i="12"/>
  <c r="BV60" i="12"/>
  <c r="BU60" i="12"/>
  <c r="BT60" i="12"/>
  <c r="BS60" i="12"/>
  <c r="BR60" i="12"/>
  <c r="BQ60" i="12"/>
  <c r="BP60" i="12"/>
  <c r="BO60" i="12"/>
  <c r="BN60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Y57" i="12"/>
  <c r="BX57" i="12"/>
  <c r="BW57" i="12"/>
  <c r="BV57" i="12"/>
  <c r="BU57" i="12"/>
  <c r="BT57" i="12"/>
  <c r="BY56" i="12"/>
  <c r="BX56" i="12"/>
  <c r="BW56" i="12"/>
  <c r="BV56" i="12"/>
  <c r="BU56" i="12"/>
  <c r="BT56" i="12"/>
  <c r="BS56" i="12"/>
  <c r="BR56" i="12"/>
  <c r="BQ56" i="12"/>
  <c r="BP56" i="12"/>
  <c r="BO56" i="12"/>
  <c r="BN56" i="12"/>
  <c r="BM61" i="12"/>
  <c r="BL61" i="12"/>
  <c r="BK61" i="12"/>
  <c r="BJ61" i="12"/>
  <c r="BI61" i="12"/>
  <c r="BH61" i="12"/>
  <c r="BG61" i="12"/>
  <c r="BF61" i="12"/>
  <c r="BE61" i="12"/>
  <c r="BD61" i="12"/>
  <c r="BC61" i="12"/>
  <c r="BB61" i="12"/>
  <c r="BM60" i="12"/>
  <c r="BL60" i="12"/>
  <c r="BK60" i="12"/>
  <c r="BJ60" i="12"/>
  <c r="BI60" i="12"/>
  <c r="BH60" i="12"/>
  <c r="BG60" i="12"/>
  <c r="BF60" i="12"/>
  <c r="BE60" i="12"/>
  <c r="BD60" i="12"/>
  <c r="BC60" i="12"/>
  <c r="BB60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M56" i="12"/>
  <c r="BL56" i="12"/>
  <c r="BK56" i="12"/>
  <c r="BJ56" i="12"/>
  <c r="BI56" i="12"/>
  <c r="BH56" i="12"/>
  <c r="BG56" i="12"/>
  <c r="BF56" i="12"/>
  <c r="BE56" i="12"/>
  <c r="BD56" i="12"/>
  <c r="BC56" i="12"/>
  <c r="BB56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CK51" i="12"/>
  <c r="CK50" i="12"/>
  <c r="CJ50" i="12"/>
  <c r="CI50" i="12"/>
  <c r="CH50" i="12"/>
  <c r="CG50" i="12"/>
  <c r="CF50" i="12"/>
  <c r="CE50" i="12"/>
  <c r="CD50" i="12"/>
  <c r="CC50" i="12"/>
  <c r="CB50" i="12"/>
  <c r="CA50" i="12"/>
  <c r="BZ50" i="12"/>
  <c r="CK49" i="12"/>
  <c r="CJ49" i="12"/>
  <c r="CI49" i="12"/>
  <c r="CH49" i="12"/>
  <c r="CG49" i="12"/>
  <c r="CF49" i="12"/>
  <c r="CE49" i="12"/>
  <c r="CD49" i="12"/>
  <c r="CC49" i="12"/>
  <c r="CB49" i="12"/>
  <c r="CA49" i="12"/>
  <c r="BZ49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CK46" i="12"/>
  <c r="CJ46" i="12"/>
  <c r="CI46" i="12"/>
  <c r="CH46" i="12"/>
  <c r="CG46" i="12"/>
  <c r="CF46" i="12"/>
  <c r="CE46" i="12"/>
  <c r="CD46" i="12"/>
  <c r="CC46" i="12"/>
  <c r="CB46" i="12"/>
  <c r="CA46" i="12"/>
  <c r="BZ46" i="12"/>
  <c r="CK45" i="12"/>
  <c r="CJ45" i="12"/>
  <c r="CI45" i="12"/>
  <c r="CH45" i="12"/>
  <c r="CG45" i="12"/>
  <c r="CF45" i="12"/>
  <c r="CE45" i="12"/>
  <c r="CD45" i="12"/>
  <c r="CC45" i="12"/>
  <c r="CB45" i="12"/>
  <c r="CA45" i="12"/>
  <c r="BZ45" i="12"/>
  <c r="BY50" i="12"/>
  <c r="BX50" i="12"/>
  <c r="BW50" i="12"/>
  <c r="BV50" i="12"/>
  <c r="BU50" i="12"/>
  <c r="BT50" i="12"/>
  <c r="BS50" i="12"/>
  <c r="BR50" i="12"/>
  <c r="BQ50" i="12"/>
  <c r="BP50" i="12"/>
  <c r="BO50" i="12"/>
  <c r="BN50" i="12"/>
  <c r="BY49" i="12"/>
  <c r="BX49" i="12"/>
  <c r="BW49" i="12"/>
  <c r="BV49" i="12"/>
  <c r="BU49" i="12"/>
  <c r="BT49" i="12"/>
  <c r="BS49" i="12"/>
  <c r="BR49" i="12"/>
  <c r="BQ49" i="12"/>
  <c r="BP49" i="12"/>
  <c r="BO49" i="12"/>
  <c r="BN49" i="12"/>
  <c r="BY48" i="12"/>
  <c r="BX48" i="12"/>
  <c r="BW48" i="12"/>
  <c r="BV48" i="12"/>
  <c r="BU48" i="12"/>
  <c r="BT48" i="12"/>
  <c r="BS48" i="12"/>
  <c r="BR48" i="12"/>
  <c r="BQ48" i="12"/>
  <c r="BP48" i="12"/>
  <c r="BO48" i="12"/>
  <c r="BN48" i="12"/>
  <c r="BY47" i="12"/>
  <c r="BX47" i="12"/>
  <c r="BW47" i="12"/>
  <c r="BV47" i="12"/>
  <c r="BU47" i="12"/>
  <c r="BT47" i="12"/>
  <c r="BY46" i="12"/>
  <c r="BX46" i="12"/>
  <c r="BW46" i="12"/>
  <c r="BV46" i="12"/>
  <c r="BU46" i="12"/>
  <c r="BT46" i="12"/>
  <c r="BS46" i="12"/>
  <c r="BR46" i="12"/>
  <c r="BQ46" i="12"/>
  <c r="BP46" i="12"/>
  <c r="BO46" i="12"/>
  <c r="BN46" i="12"/>
  <c r="BY45" i="12"/>
  <c r="BX45" i="12"/>
  <c r="BW45" i="12"/>
  <c r="BV45" i="12"/>
  <c r="BU45" i="12"/>
  <c r="BT45" i="12"/>
  <c r="BS45" i="12"/>
  <c r="BR45" i="12"/>
  <c r="BQ45" i="12"/>
  <c r="BP45" i="12"/>
  <c r="BO45" i="12"/>
  <c r="BN45" i="12"/>
  <c r="BI51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E47" i="12"/>
  <c r="BD47" i="12"/>
  <c r="BC47" i="12"/>
  <c r="BB47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K45" i="12"/>
  <c r="BJ45" i="12"/>
  <c r="BI45" i="12"/>
  <c r="BH45" i="12"/>
  <c r="BG45" i="12"/>
  <c r="BF45" i="12"/>
  <c r="BE45" i="12"/>
  <c r="BD45" i="12"/>
  <c r="BC45" i="12"/>
  <c r="BB45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BA48" i="12"/>
  <c r="AZ48" i="12"/>
  <c r="AY48" i="12"/>
  <c r="AX48" i="12"/>
  <c r="AW48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CK35" i="12"/>
  <c r="CJ35" i="12"/>
  <c r="CI35" i="12"/>
  <c r="CH35" i="12"/>
  <c r="CG35" i="12"/>
  <c r="CF35" i="12"/>
  <c r="CE35" i="12"/>
  <c r="CE34" i="12" s="1"/>
  <c r="CD35" i="12"/>
  <c r="CC35" i="12"/>
  <c r="CC34" i="12" s="1"/>
  <c r="CB35" i="12"/>
  <c r="CB34" i="12" s="1"/>
  <c r="CA35" i="12"/>
  <c r="CA34" i="12" s="1"/>
  <c r="BZ35" i="12"/>
  <c r="BZ34" i="12" s="1"/>
  <c r="CK34" i="12"/>
  <c r="CJ34" i="12"/>
  <c r="CI34" i="12"/>
  <c r="CH34" i="12"/>
  <c r="CG34" i="12"/>
  <c r="CF34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Y34" i="12"/>
  <c r="BX34" i="12"/>
  <c r="BW34" i="12"/>
  <c r="BV34" i="12"/>
  <c r="BU34" i="12"/>
  <c r="BT34" i="12"/>
  <c r="BS34" i="12"/>
  <c r="BR34" i="12"/>
  <c r="BQ34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G37" i="12"/>
  <c r="BF37" i="12"/>
  <c r="BE37" i="12"/>
  <c r="BD37" i="12"/>
  <c r="BC37" i="12"/>
  <c r="BB37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M35" i="12"/>
  <c r="BL35" i="12"/>
  <c r="BK35" i="12"/>
  <c r="BK34" i="12" s="1"/>
  <c r="BJ35" i="12"/>
  <c r="BI35" i="12"/>
  <c r="BI34" i="12" s="1"/>
  <c r="BH35" i="12"/>
  <c r="BG35" i="12"/>
  <c r="BG34" i="12" s="1"/>
  <c r="BF35" i="12"/>
  <c r="BE35" i="12"/>
  <c r="BE34" i="12" s="1"/>
  <c r="BD35" i="12"/>
  <c r="BD34" i="12" s="1"/>
  <c r="BC35" i="12"/>
  <c r="BC34" i="12" s="1"/>
  <c r="BB35" i="12"/>
  <c r="BM34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BA38" i="12"/>
  <c r="AZ38" i="12"/>
  <c r="AY38" i="12"/>
  <c r="AX38" i="12"/>
  <c r="AW38" i="12"/>
  <c r="AV38" i="12"/>
  <c r="AU38" i="12"/>
  <c r="AT38" i="12"/>
  <c r="AS38" i="12"/>
  <c r="AR38" i="12"/>
  <c r="AP38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CA55" i="12"/>
  <c r="BY55" i="12"/>
  <c r="BW55" i="12"/>
  <c r="BF47" i="12" l="1"/>
  <c r="BP46" i="10"/>
  <c r="BO7" i="10"/>
  <c r="BO47" i="10"/>
  <c r="AR89" i="10"/>
  <c r="BC89" i="10"/>
  <c r="BO89" i="10" s="1"/>
  <c r="AZ92" i="10"/>
  <c r="BK92" i="10"/>
  <c r="AO92" i="10"/>
  <c r="BO34" i="12"/>
  <c r="BH34" i="12"/>
  <c r="AZ34" i="12"/>
  <c r="AV34" i="12"/>
  <c r="AR34" i="12"/>
  <c r="BV51" i="12"/>
  <c r="BV44" i="12" s="1"/>
  <c r="AP34" i="12"/>
  <c r="AU34" i="12"/>
  <c r="AY34" i="12"/>
  <c r="AS34" i="12"/>
  <c r="BC51" i="12"/>
  <c r="BX51" i="12"/>
  <c r="BX44" i="12" s="1"/>
  <c r="BE51" i="12"/>
  <c r="BE44" i="12" s="1"/>
  <c r="AZ44" i="12"/>
  <c r="BH51" i="12"/>
  <c r="BA34" i="12"/>
  <c r="BA44" i="12"/>
  <c r="AY44" i="12"/>
  <c r="AW34" i="12"/>
  <c r="AW44" i="12"/>
  <c r="AT34" i="12"/>
  <c r="CD34" i="12"/>
  <c r="BB34" i="12"/>
  <c r="BF34" i="12"/>
  <c r="BJ34" i="12"/>
  <c r="AX34" i="12"/>
  <c r="AQ66" i="12"/>
  <c r="AU66" i="12"/>
  <c r="BU67" i="12"/>
  <c r="BY67" i="12"/>
  <c r="BY51" i="12"/>
  <c r="BY44" i="12" s="1"/>
  <c r="CM90" i="10"/>
  <c r="CL92" i="10"/>
  <c r="BB66" i="12"/>
  <c r="BF66" i="12"/>
  <c r="BN66" i="12"/>
  <c r="BR66" i="12"/>
  <c r="BC66" i="12"/>
  <c r="BG66" i="12"/>
  <c r="BL34" i="12"/>
  <c r="BO66" i="12"/>
  <c r="BS66" i="12"/>
  <c r="AR66" i="12"/>
  <c r="AV66" i="12"/>
  <c r="BD66" i="12"/>
  <c r="BH66" i="12"/>
  <c r="BP66" i="12"/>
  <c r="BT66" i="12"/>
  <c r="BV67" i="12"/>
  <c r="AX44" i="12"/>
  <c r="AP66" i="12"/>
  <c r="AT66" i="12"/>
  <c r="BX67" i="12"/>
  <c r="AS66" i="12"/>
  <c r="BE66" i="12"/>
  <c r="BQ66" i="12"/>
  <c r="BW67" i="12"/>
  <c r="AN63" i="10"/>
  <c r="AY63" i="10"/>
  <c r="BK63" i="10" s="1"/>
  <c r="BW63" i="10" s="1"/>
  <c r="BP34" i="12"/>
  <c r="BN34" i="12"/>
  <c r="BI44" i="12"/>
  <c r="CG55" i="12"/>
  <c r="CG65" i="12" s="1"/>
  <c r="CI55" i="12"/>
  <c r="CI65" i="12" s="1"/>
  <c r="BQ51" i="12"/>
  <c r="BZ55" i="12"/>
  <c r="BZ65" i="12" s="1"/>
  <c r="BT55" i="12"/>
  <c r="BT65" i="12" s="1"/>
  <c r="CB51" i="12"/>
  <c r="BF51" i="12"/>
  <c r="BF44" i="12" s="1"/>
  <c r="BN51" i="12"/>
  <c r="CF51" i="12"/>
  <c r="BT51" i="12"/>
  <c r="BT44" i="12" s="1"/>
  <c r="CD51" i="12"/>
  <c r="BG51" i="12"/>
  <c r="BG44" i="12" s="1"/>
  <c r="BP51" i="12"/>
  <c r="BR51" i="12"/>
  <c r="CE51" i="12"/>
  <c r="CJ51" i="12"/>
  <c r="CG51" i="12"/>
  <c r="BO51" i="12"/>
  <c r="CH51" i="12"/>
  <c r="H91" i="10"/>
  <c r="H89" i="10" s="1"/>
  <c r="BW92" i="10"/>
  <c r="CK55" i="12"/>
  <c r="CF55" i="12"/>
  <c r="CF65" i="12" s="1"/>
  <c r="CB55" i="12"/>
  <c r="CA65" i="12"/>
  <c r="BP55" i="12"/>
  <c r="BP65" i="12" s="1"/>
  <c r="BA91" i="10"/>
  <c r="BX89" i="10"/>
  <c r="BX91" i="10" s="1"/>
  <c r="BL91" i="10"/>
  <c r="AN93" i="10"/>
  <c r="AN94" i="10"/>
  <c r="AP91" i="10"/>
  <c r="BO55" i="12"/>
  <c r="BY65" i="12"/>
  <c r="BW65" i="12"/>
  <c r="BN55" i="12"/>
  <c r="BJ44" i="12"/>
  <c r="BC44" i="12"/>
  <c r="BD44" i="12"/>
  <c r="BB44" i="12"/>
  <c r="BH44" i="12"/>
  <c r="BK44" i="12"/>
  <c r="CC51" i="12"/>
  <c r="BU51" i="12"/>
  <c r="BU44" i="12" s="1"/>
  <c r="CP123" i="10"/>
  <c r="CP120" i="10" s="1"/>
  <c r="CH41" i="12" s="1"/>
  <c r="CL123" i="10"/>
  <c r="CL120" i="10" s="1"/>
  <c r="CD41" i="12" s="1"/>
  <c r="CN123" i="10"/>
  <c r="CN120" i="10" s="1"/>
  <c r="CF41" i="12" s="1"/>
  <c r="CQ123" i="10"/>
  <c r="CQ120" i="10" s="1"/>
  <c r="CI41" i="12" s="1"/>
  <c r="CS123" i="10"/>
  <c r="CS120" i="10" s="1"/>
  <c r="CK41" i="12" s="1"/>
  <c r="CO123" i="10"/>
  <c r="CO120" i="10" s="1"/>
  <c r="CG41" i="12" s="1"/>
  <c r="CK123" i="10"/>
  <c r="CK120" i="10" s="1"/>
  <c r="CC41" i="12" s="1"/>
  <c r="CR123" i="10"/>
  <c r="CR120" i="10" s="1"/>
  <c r="CJ41" i="12" s="1"/>
  <c r="CJ123" i="10"/>
  <c r="CJ120" i="10" s="1"/>
  <c r="CB41" i="12" s="1"/>
  <c r="CH123" i="10"/>
  <c r="CH120" i="10" s="1"/>
  <c r="BZ41" i="12" s="1"/>
  <c r="CM123" i="10"/>
  <c r="CM120" i="10" s="1"/>
  <c r="CE41" i="12" s="1"/>
  <c r="CI123" i="10"/>
  <c r="CI120" i="10" s="1"/>
  <c r="CA41" i="12" s="1"/>
  <c r="BW51" i="12"/>
  <c r="BW44" i="12" s="1"/>
  <c r="CA51" i="12"/>
  <c r="CE123" i="10"/>
  <c r="CE120" i="10" s="1"/>
  <c r="BW41" i="12" s="1"/>
  <c r="CA123" i="10"/>
  <c r="CA120" i="10" s="1"/>
  <c r="BS41" i="12" s="1"/>
  <c r="BW123" i="10"/>
  <c r="BW120" i="10" s="1"/>
  <c r="BO41" i="12" s="1"/>
  <c r="CG123" i="10"/>
  <c r="CG120" i="10" s="1"/>
  <c r="BY41" i="12" s="1"/>
  <c r="BY123" i="10"/>
  <c r="BY120" i="10" s="1"/>
  <c r="BQ41" i="12" s="1"/>
  <c r="CB123" i="10"/>
  <c r="CB120" i="10" s="1"/>
  <c r="BT41" i="12" s="1"/>
  <c r="BX123" i="10"/>
  <c r="BX120" i="10" s="1"/>
  <c r="BP41" i="12" s="1"/>
  <c r="BV123" i="10"/>
  <c r="BV120" i="10" s="1"/>
  <c r="BN41" i="12" s="1"/>
  <c r="CD123" i="10"/>
  <c r="CD120" i="10" s="1"/>
  <c r="BV41" i="12" s="1"/>
  <c r="BZ123" i="10"/>
  <c r="BZ120" i="10" s="1"/>
  <c r="BR41" i="12" s="1"/>
  <c r="CC123" i="10"/>
  <c r="CC120" i="10" s="1"/>
  <c r="BU41" i="12" s="1"/>
  <c r="CF123" i="10"/>
  <c r="CF120" i="10" s="1"/>
  <c r="BX41" i="12" s="1"/>
  <c r="BS123" i="10"/>
  <c r="BS120" i="10" s="1"/>
  <c r="BK41" i="12" s="1"/>
  <c r="BO123" i="10"/>
  <c r="BO120" i="10" s="1"/>
  <c r="BG41" i="12" s="1"/>
  <c r="BK123" i="10"/>
  <c r="BK120" i="10" s="1"/>
  <c r="BC41" i="12" s="1"/>
  <c r="BU123" i="10"/>
  <c r="BU120" i="10" s="1"/>
  <c r="BM41" i="12" s="1"/>
  <c r="BM123" i="10"/>
  <c r="BM120" i="10" s="1"/>
  <c r="BE41" i="12" s="1"/>
  <c r="BP123" i="10"/>
  <c r="BP120" i="10" s="1"/>
  <c r="BH41" i="12" s="1"/>
  <c r="BL123" i="10"/>
  <c r="BL120" i="10" s="1"/>
  <c r="BD41" i="12" s="1"/>
  <c r="BJ123" i="10"/>
  <c r="BJ120" i="10" s="1"/>
  <c r="BB41" i="12" s="1"/>
  <c r="BR123" i="10"/>
  <c r="BR120" i="10" s="1"/>
  <c r="BJ41" i="12" s="1"/>
  <c r="BN123" i="10"/>
  <c r="BN120" i="10" s="1"/>
  <c r="BF41" i="12" s="1"/>
  <c r="BQ123" i="10"/>
  <c r="BQ120" i="10" s="1"/>
  <c r="BI41" i="12" s="1"/>
  <c r="BT123" i="10"/>
  <c r="BT120" i="10" s="1"/>
  <c r="BL41" i="12" s="1"/>
  <c r="CH55" i="12"/>
  <c r="BX55" i="12"/>
  <c r="BU55" i="12"/>
  <c r="BV55" i="12"/>
  <c r="AS89" i="10" l="1"/>
  <c r="BD89" i="10"/>
  <c r="BP89" i="10" s="1"/>
  <c r="BQ46" i="10"/>
  <c r="BP7" i="10"/>
  <c r="BP47" i="10"/>
  <c r="BH37" i="12"/>
  <c r="BO8" i="10"/>
  <c r="BG47" i="12"/>
  <c r="BA92" i="10"/>
  <c r="AP92" i="10"/>
  <c r="AO94" i="10"/>
  <c r="AO93" i="10"/>
  <c r="CN90" i="10"/>
  <c r="CM92" i="10"/>
  <c r="AO63" i="10"/>
  <c r="AZ63" i="10"/>
  <c r="BL63" i="10" s="1"/>
  <c r="BX63" i="10" s="1"/>
  <c r="CK65" i="12"/>
  <c r="BL45" i="12"/>
  <c r="BL44" i="12" s="1"/>
  <c r="CB65" i="12"/>
  <c r="CH65" i="12"/>
  <c r="BL92" i="10"/>
  <c r="BX92" i="10"/>
  <c r="BB91" i="10"/>
  <c r="AQ91" i="10"/>
  <c r="BM91" i="10"/>
  <c r="BY89" i="10"/>
  <c r="BY91" i="10" s="1"/>
  <c r="BO65" i="12"/>
  <c r="BU65" i="12"/>
  <c r="BX65" i="12"/>
  <c r="BV65" i="12"/>
  <c r="BN65" i="12"/>
  <c r="BH47" i="12" l="1"/>
  <c r="BP8" i="10"/>
  <c r="AT89" i="10"/>
  <c r="BE89" i="10"/>
  <c r="BQ89" i="10" s="1"/>
  <c r="BR46" i="10"/>
  <c r="BQ7" i="10"/>
  <c r="BQ47" i="10"/>
  <c r="BI37" i="12"/>
  <c r="AP93" i="10"/>
  <c r="BB92" i="10"/>
  <c r="AP94" i="10"/>
  <c r="CO90" i="10"/>
  <c r="CN92" i="10"/>
  <c r="AP63" i="10"/>
  <c r="BA63" i="10"/>
  <c r="BM63" i="10" s="1"/>
  <c r="BY63" i="10" s="1"/>
  <c r="CJ55" i="12"/>
  <c r="BM45" i="12"/>
  <c r="BM44" i="12" s="1"/>
  <c r="BY92" i="10"/>
  <c r="BM92" i="10"/>
  <c r="AQ92" i="10"/>
  <c r="BN91" i="10"/>
  <c r="BZ89" i="10"/>
  <c r="BZ91" i="10" s="1"/>
  <c r="BC91" i="10"/>
  <c r="AR91" i="10"/>
  <c r="BQ8" i="10" l="1"/>
  <c r="BI47" i="12"/>
  <c r="AU89" i="10"/>
  <c r="BF89" i="10"/>
  <c r="BR89" i="10" s="1"/>
  <c r="BS46" i="10"/>
  <c r="BR7" i="10"/>
  <c r="BR47" i="10"/>
  <c r="BJ37" i="12"/>
  <c r="AR92" i="10"/>
  <c r="CP90" i="10"/>
  <c r="CO92" i="10"/>
  <c r="AQ63" i="10"/>
  <c r="BB63" i="10"/>
  <c r="BN63" i="10" s="1"/>
  <c r="BZ63" i="10" s="1"/>
  <c r="BR55" i="12"/>
  <c r="BR65" i="12" s="1"/>
  <c r="BQ55" i="12"/>
  <c r="BQ65" i="12" s="1"/>
  <c r="BS55" i="12"/>
  <c r="BS65" i="12" s="1"/>
  <c r="CE55" i="12"/>
  <c r="CE65" i="12" s="1"/>
  <c r="CD55" i="12"/>
  <c r="CC55" i="12"/>
  <c r="CJ65" i="12"/>
  <c r="BN92" i="10"/>
  <c r="BD91" i="10"/>
  <c r="AS91" i="10"/>
  <c r="BC92" i="10"/>
  <c r="BZ92" i="10"/>
  <c r="CA89" i="10"/>
  <c r="CA91" i="10" s="1"/>
  <c r="BO91" i="10"/>
  <c r="AQ94" i="10"/>
  <c r="AQ93" i="10"/>
  <c r="AV89" i="10" l="1"/>
  <c r="BG89" i="10"/>
  <c r="BS89" i="10" s="1"/>
  <c r="BR8" i="10"/>
  <c r="BJ47" i="12"/>
  <c r="BS7" i="10"/>
  <c r="BT46" i="10"/>
  <c r="BS47" i="10"/>
  <c r="BK37" i="12"/>
  <c r="AR94" i="10"/>
  <c r="AR93" i="10"/>
  <c r="CQ90" i="10"/>
  <c r="CP92" i="10"/>
  <c r="CC65" i="12"/>
  <c r="AR63" i="10"/>
  <c r="BC63" i="10"/>
  <c r="BO63" i="10" s="1"/>
  <c r="CA63" i="10" s="1"/>
  <c r="CD65" i="12"/>
  <c r="BD92" i="10"/>
  <c r="CA92" i="10"/>
  <c r="BE91" i="10"/>
  <c r="AT91" i="10"/>
  <c r="BO92" i="10"/>
  <c r="AS92" i="10"/>
  <c r="CB89" i="10"/>
  <c r="CB91" i="10" s="1"/>
  <c r="BP91" i="10"/>
  <c r="BS8" i="10" l="1"/>
  <c r="BK47" i="12"/>
  <c r="BU46" i="10"/>
  <c r="BT7" i="10"/>
  <c r="BT47" i="10"/>
  <c r="BL37" i="12"/>
  <c r="BH89" i="10"/>
  <c r="BT89" i="10" s="1"/>
  <c r="CF89" i="10" s="1"/>
  <c r="AW89" i="10"/>
  <c r="BI89" i="10" s="1"/>
  <c r="BU89" i="10" s="1"/>
  <c r="CG89" i="10" s="1"/>
  <c r="BP92" i="10"/>
  <c r="AT92" i="10"/>
  <c r="CR90" i="10"/>
  <c r="CQ92" i="10"/>
  <c r="AS63" i="10"/>
  <c r="BD63" i="10"/>
  <c r="BP63" i="10" s="1"/>
  <c r="CB63" i="10" s="1"/>
  <c r="BE92" i="10"/>
  <c r="CB92" i="10"/>
  <c r="AU91" i="10"/>
  <c r="AS93" i="10"/>
  <c r="AS94" i="10"/>
  <c r="BF91" i="10"/>
  <c r="BQ91" i="10"/>
  <c r="CC89" i="10"/>
  <c r="CC91" i="10" s="1"/>
  <c r="BU7" i="10" l="1"/>
  <c r="F7" i="10" s="1"/>
  <c r="BU47" i="10"/>
  <c r="BM37" i="12"/>
  <c r="BT8" i="10"/>
  <c r="BL47" i="12"/>
  <c r="BQ92" i="10"/>
  <c r="BF92" i="10"/>
  <c r="AU92" i="10"/>
  <c r="AT93" i="10"/>
  <c r="AT94" i="10"/>
  <c r="CS90" i="10"/>
  <c r="CS92" i="10" s="1"/>
  <c r="CR92" i="10"/>
  <c r="AT63" i="10"/>
  <c r="BE63" i="10"/>
  <c r="BQ63" i="10" s="1"/>
  <c r="CC63" i="10" s="1"/>
  <c r="CC92" i="10"/>
  <c r="BG91" i="10"/>
  <c r="BR91" i="10"/>
  <c r="CD89" i="10"/>
  <c r="CD91" i="10" s="1"/>
  <c r="AV91" i="10"/>
  <c r="BM47" i="12" l="1"/>
  <c r="BU8" i="10"/>
  <c r="F8" i="10" s="1"/>
  <c r="AU93" i="10"/>
  <c r="AU94" i="10"/>
  <c r="BR92" i="10"/>
  <c r="AV92" i="10"/>
  <c r="H92" i="10"/>
  <c r="H90" i="10" s="1"/>
  <c r="H94" i="10"/>
  <c r="AU63" i="10"/>
  <c r="BF63" i="10"/>
  <c r="BR63" i="10" s="1"/>
  <c r="CD63" i="10" s="1"/>
  <c r="BG92" i="10"/>
  <c r="CD92" i="10"/>
  <c r="AW91" i="10"/>
  <c r="BH91" i="10"/>
  <c r="CE89" i="10"/>
  <c r="CE91" i="10" s="1"/>
  <c r="BS91" i="10"/>
  <c r="AV93" i="10" l="1"/>
  <c r="BS92" i="10"/>
  <c r="AV94" i="10"/>
  <c r="AV63" i="10"/>
  <c r="BG63" i="10"/>
  <c r="BS63" i="10" s="1"/>
  <c r="CE63" i="10" s="1"/>
  <c r="BH92" i="10"/>
  <c r="CE92" i="10"/>
  <c r="AW92" i="10"/>
  <c r="D91" i="10"/>
  <c r="BI91" i="10"/>
  <c r="CF91" i="10"/>
  <c r="BT91" i="10"/>
  <c r="H61" i="10"/>
  <c r="G61" i="10"/>
  <c r="G60" i="10"/>
  <c r="F61" i="10"/>
  <c r="F60" i="10"/>
  <c r="BD60" i="10"/>
  <c r="BD8" i="10" s="1"/>
  <c r="BC60" i="10"/>
  <c r="BC8" i="10" s="1"/>
  <c r="BB60" i="10"/>
  <c r="BB8" i="10" s="1"/>
  <c r="BA60" i="10"/>
  <c r="BA8" i="10" s="1"/>
  <c r="AZ60" i="10"/>
  <c r="AZ8" i="10" s="1"/>
  <c r="AX60" i="10"/>
  <c r="AX8" i="10" s="1"/>
  <c r="AY59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CB62" i="10"/>
  <c r="CB10" i="10" s="1"/>
  <c r="CA62" i="10"/>
  <c r="BZ62" i="10"/>
  <c r="BY62" i="10"/>
  <c r="BX62" i="10"/>
  <c r="BW62" i="10"/>
  <c r="BV62" i="10"/>
  <c r="BU62" i="10"/>
  <c r="BT62" i="10"/>
  <c r="BS62" i="10"/>
  <c r="BR62" i="10"/>
  <c r="CN60" i="10"/>
  <c r="CN8" i="10" s="1"/>
  <c r="CM60" i="10"/>
  <c r="CL60" i="10"/>
  <c r="CL8" i="10" s="1"/>
  <c r="CK60" i="10"/>
  <c r="CK8" i="10" s="1"/>
  <c r="CJ60" i="10"/>
  <c r="CJ8" i="10" s="1"/>
  <c r="CI60" i="10"/>
  <c r="CH60" i="10"/>
  <c r="CH8" i="10" s="1"/>
  <c r="CD62" i="10"/>
  <c r="CD10" i="10" s="1"/>
  <c r="CS60" i="10"/>
  <c r="CS8" i="10" s="1"/>
  <c r="CR60" i="10"/>
  <c r="CR8" i="10" s="1"/>
  <c r="CQ60" i="10"/>
  <c r="CQ8" i="10" s="1"/>
  <c r="CP60" i="10"/>
  <c r="CP8" i="10" s="1"/>
  <c r="CO60" i="10"/>
  <c r="CO8" i="10" s="1"/>
  <c r="CE62" i="10"/>
  <c r="CE10" i="10" s="1"/>
  <c r="CF62" i="10"/>
  <c r="CF10" i="10" s="1"/>
  <c r="CG62" i="10"/>
  <c r="CG10" i="10" s="1"/>
  <c r="CJ62" i="10"/>
  <c r="CJ10" i="10" s="1"/>
  <c r="CQ62" i="10"/>
  <c r="CQ10" i="10" s="1"/>
  <c r="CR62" i="10"/>
  <c r="CR10" i="10" s="1"/>
  <c r="CC62" i="10"/>
  <c r="CC10" i="10" s="1"/>
  <c r="CN62" i="10" l="1"/>
  <c r="CN10" i="10" s="1"/>
  <c r="CR9" i="10"/>
  <c r="CC9" i="10"/>
  <c r="CJ9" i="10"/>
  <c r="AY7" i="10"/>
  <c r="E7" i="10" s="1"/>
  <c r="E59" i="10"/>
  <c r="CG9" i="10"/>
  <c r="CD9" i="10"/>
  <c r="CQ9" i="10"/>
  <c r="CF9" i="10"/>
  <c r="CN9" i="10"/>
  <c r="CE9" i="10"/>
  <c r="CI62" i="10"/>
  <c r="CI10" i="10" s="1"/>
  <c r="CI8" i="10"/>
  <c r="CM62" i="10"/>
  <c r="CM10" i="10" s="1"/>
  <c r="CM8" i="10"/>
  <c r="CB9" i="10"/>
  <c r="BT92" i="10"/>
  <c r="F94" i="10" s="1"/>
  <c r="E94" i="10"/>
  <c r="CS62" i="10"/>
  <c r="CS10" i="10" s="1"/>
  <c r="H60" i="10"/>
  <c r="CI65" i="10"/>
  <c r="CI13" i="10" s="1"/>
  <c r="CI11" i="10" s="1"/>
  <c r="CA58" i="12"/>
  <c r="CA54" i="12" s="1"/>
  <c r="CG48" i="12"/>
  <c r="CG44" i="12" s="1"/>
  <c r="CK48" i="12"/>
  <c r="CK44" i="12" s="1"/>
  <c r="CC48" i="12"/>
  <c r="CC44" i="12" s="1"/>
  <c r="AU48" i="12"/>
  <c r="AU44" i="12" s="1"/>
  <c r="CP62" i="10"/>
  <c r="CP10" i="10" s="1"/>
  <c r="CH48" i="12"/>
  <c r="CH44" i="12" s="1"/>
  <c r="CL62" i="10"/>
  <c r="CL10" i="10" s="1"/>
  <c r="CD48" i="12"/>
  <c r="CD44" i="12" s="1"/>
  <c r="AV48" i="12"/>
  <c r="AV44" i="12" s="1"/>
  <c r="CQ65" i="10"/>
  <c r="CQ13" i="10" s="1"/>
  <c r="CQ11" i="10" s="1"/>
  <c r="CI58" i="12"/>
  <c r="CK62" i="10"/>
  <c r="CK10" i="10" s="1"/>
  <c r="CI48" i="12"/>
  <c r="CI44" i="12" s="1"/>
  <c r="CA48" i="12"/>
  <c r="CA44" i="12" s="1"/>
  <c r="CE48" i="12"/>
  <c r="CE44" i="12" s="1"/>
  <c r="AS48" i="12"/>
  <c r="AS44" i="12" s="1"/>
  <c r="CN65" i="10"/>
  <c r="CN13" i="10" s="1"/>
  <c r="CN11" i="10" s="1"/>
  <c r="CF58" i="12"/>
  <c r="CF54" i="12" s="1"/>
  <c r="AX62" i="10"/>
  <c r="AP48" i="12"/>
  <c r="AP44" i="12" s="1"/>
  <c r="CR65" i="10"/>
  <c r="CR13" i="10" s="1"/>
  <c r="CJ58" i="12"/>
  <c r="CM65" i="10"/>
  <c r="CM13" i="10" s="1"/>
  <c r="CM11" i="10" s="1"/>
  <c r="CE58" i="12"/>
  <c r="CE54" i="12" s="1"/>
  <c r="CH62" i="10"/>
  <c r="CH10" i="10" s="1"/>
  <c r="BZ48" i="12"/>
  <c r="BZ44" i="12" s="1"/>
  <c r="AR48" i="12"/>
  <c r="AR44" i="12" s="1"/>
  <c r="CO62" i="10"/>
  <c r="CO10" i="10" s="1"/>
  <c r="CJ65" i="10"/>
  <c r="CJ13" i="10" s="1"/>
  <c r="CJ11" i="10" s="1"/>
  <c r="CB58" i="12"/>
  <c r="CB54" i="12" s="1"/>
  <c r="CJ48" i="12"/>
  <c r="CJ44" i="12" s="1"/>
  <c r="CB48" i="12"/>
  <c r="CB44" i="12" s="1"/>
  <c r="CF48" i="12"/>
  <c r="CF44" i="12" s="1"/>
  <c r="AY60" i="10"/>
  <c r="AQ38" i="12"/>
  <c r="AQ34" i="12" s="1"/>
  <c r="AT48" i="12"/>
  <c r="AT44" i="12" s="1"/>
  <c r="AW63" i="10"/>
  <c r="BI63" i="10" s="1"/>
  <c r="BU63" i="10" s="1"/>
  <c r="CG63" i="10" s="1"/>
  <c r="CG65" i="10" s="1"/>
  <c r="BH63" i="10"/>
  <c r="BT63" i="10" s="1"/>
  <c r="CF63" i="10" s="1"/>
  <c r="CF65" i="10" s="1"/>
  <c r="CF13" i="10" s="1"/>
  <c r="CF11" i="10" s="1"/>
  <c r="CF92" i="10"/>
  <c r="BU91" i="10"/>
  <c r="CG91" i="10"/>
  <c r="BI92" i="10"/>
  <c r="E91" i="10"/>
  <c r="E89" i="10" s="1"/>
  <c r="L91" i="10"/>
  <c r="D89" i="10"/>
  <c r="L89" i="10" s="1"/>
  <c r="AW93" i="10"/>
  <c r="AW94" i="10"/>
  <c r="D92" i="10"/>
  <c r="D90" i="10" s="1"/>
  <c r="D94" i="10"/>
  <c r="L94" i="10" s="1"/>
  <c r="BW65" i="10"/>
  <c r="BW66" i="10" s="1"/>
  <c r="BO58" i="12"/>
  <c r="BX65" i="10"/>
  <c r="BP58" i="12"/>
  <c r="BZ65" i="10"/>
  <c r="BR58" i="12"/>
  <c r="BY65" i="10"/>
  <c r="BQ58" i="12"/>
  <c r="BV65" i="10"/>
  <c r="BV66" i="10" s="1"/>
  <c r="BN58" i="12"/>
  <c r="CA65" i="10"/>
  <c r="BS58" i="12"/>
  <c r="CB65" i="10"/>
  <c r="CB13" i="10" s="1"/>
  <c r="CB11" i="10" s="1"/>
  <c r="BT58" i="12"/>
  <c r="BT54" i="12" s="1"/>
  <c r="BT64" i="12" s="1"/>
  <c r="BY58" i="12"/>
  <c r="BX58" i="12"/>
  <c r="CE65" i="10"/>
  <c r="CE13" i="10" s="1"/>
  <c r="CE11" i="10" s="1"/>
  <c r="BW58" i="12"/>
  <c r="CC65" i="10"/>
  <c r="CC13" i="10" s="1"/>
  <c r="CC11" i="10" s="1"/>
  <c r="BU58" i="12"/>
  <c r="BU54" i="12" s="1"/>
  <c r="BU64" i="12" s="1"/>
  <c r="CD65" i="10"/>
  <c r="CD13" i="10" s="1"/>
  <c r="CD11" i="10" s="1"/>
  <c r="BV58" i="12"/>
  <c r="G62" i="10"/>
  <c r="BP65" i="10"/>
  <c r="BP66" i="10" s="1"/>
  <c r="BH58" i="12"/>
  <c r="BL65" i="10"/>
  <c r="BL66" i="10" s="1"/>
  <c r="BD58" i="12"/>
  <c r="BR65" i="10"/>
  <c r="BR66" i="10" s="1"/>
  <c r="BJ58" i="12"/>
  <c r="BJ68" i="12" s="1"/>
  <c r="BO65" i="10"/>
  <c r="BO66" i="10" s="1"/>
  <c r="BG58" i="12"/>
  <c r="BS65" i="10"/>
  <c r="BS66" i="10" s="1"/>
  <c r="BK58" i="12"/>
  <c r="BK68" i="12" s="1"/>
  <c r="BN65" i="10"/>
  <c r="BN66" i="10" s="1"/>
  <c r="BF58" i="12"/>
  <c r="BM58" i="12"/>
  <c r="BM68" i="12" s="1"/>
  <c r="BK65" i="10"/>
  <c r="BK66" i="10" s="1"/>
  <c r="BC58" i="12"/>
  <c r="BL58" i="12"/>
  <c r="BL68" i="12" s="1"/>
  <c r="BM65" i="10"/>
  <c r="BM66" i="10" s="1"/>
  <c r="BE58" i="12"/>
  <c r="BJ65" i="10"/>
  <c r="BJ66" i="10" s="1"/>
  <c r="BB58" i="12"/>
  <c r="BA58" i="12"/>
  <c r="BA68" i="12" s="1"/>
  <c r="AZ58" i="12"/>
  <c r="AZ68" i="12" s="1"/>
  <c r="BE65" i="10"/>
  <c r="BE66" i="10" s="1"/>
  <c r="AW58" i="12"/>
  <c r="BG65" i="10"/>
  <c r="BG66" i="10" s="1"/>
  <c r="AY58" i="12"/>
  <c r="AY68" i="12" s="1"/>
  <c r="BF65" i="10"/>
  <c r="BF66" i="10" s="1"/>
  <c r="AX58" i="12"/>
  <c r="AX68" i="12" s="1"/>
  <c r="AZ62" i="10"/>
  <c r="BQ62" i="10"/>
  <c r="F62" i="10" s="1"/>
  <c r="H8" i="10" l="1"/>
  <c r="H10" i="10"/>
  <c r="CH9" i="10"/>
  <c r="CR11" i="10"/>
  <c r="CP9" i="10"/>
  <c r="CS65" i="10"/>
  <c r="CS13" i="10" s="1"/>
  <c r="CS11" i="10" s="1"/>
  <c r="CM9" i="10"/>
  <c r="CO9" i="10"/>
  <c r="CK9" i="10"/>
  <c r="CL9" i="10"/>
  <c r="CS9" i="10"/>
  <c r="CI9" i="10"/>
  <c r="CG13" i="10"/>
  <c r="E60" i="10"/>
  <c r="AY8" i="10"/>
  <c r="E8" i="10" s="1"/>
  <c r="CK58" i="12"/>
  <c r="CK68" i="12" s="1"/>
  <c r="BU65" i="10"/>
  <c r="BU66" i="10" s="1"/>
  <c r="BI65" i="10"/>
  <c r="BI66" i="10" s="1"/>
  <c r="AX65" i="10"/>
  <c r="AP58" i="12"/>
  <c r="CQ66" i="10"/>
  <c r="CQ14" i="10" s="1"/>
  <c r="CR66" i="10"/>
  <c r="CR14" i="10" s="1"/>
  <c r="CB64" i="12"/>
  <c r="CE64" i="12"/>
  <c r="CK65" i="10"/>
  <c r="CK13" i="10" s="1"/>
  <c r="CK11" i="10" s="1"/>
  <c r="CC58" i="12"/>
  <c r="CC54" i="12" s="1"/>
  <c r="CC64" i="12" s="1"/>
  <c r="CL65" i="10"/>
  <c r="CL13" i="10" s="1"/>
  <c r="CL11" i="10" s="1"/>
  <c r="CD58" i="12"/>
  <c r="CD54" i="12" s="1"/>
  <c r="CD64" i="12" s="1"/>
  <c r="CO65" i="10"/>
  <c r="CO13" i="10" s="1"/>
  <c r="CO11" i="10" s="1"/>
  <c r="CG58" i="12"/>
  <c r="CG54" i="12" s="1"/>
  <c r="CG64" i="12" s="1"/>
  <c r="CM66" i="10"/>
  <c r="CM14" i="10" s="1"/>
  <c r="CF64" i="12"/>
  <c r="CK54" i="12"/>
  <c r="CK64" i="12" s="1"/>
  <c r="CJ68" i="12"/>
  <c r="CJ54" i="12"/>
  <c r="CJ64" i="12" s="1"/>
  <c r="CP65" i="10"/>
  <c r="CP13" i="10" s="1"/>
  <c r="CP11" i="10" s="1"/>
  <c r="CH58" i="12"/>
  <c r="CI66" i="10"/>
  <c r="CI14" i="10" s="1"/>
  <c r="CJ66" i="10"/>
  <c r="CJ14" i="10" s="1"/>
  <c r="BH65" i="10"/>
  <c r="BH66" i="10" s="1"/>
  <c r="BT65" i="10"/>
  <c r="BT66" i="10" s="1"/>
  <c r="AY62" i="10"/>
  <c r="AQ48" i="12"/>
  <c r="AQ44" i="12" s="1"/>
  <c r="CH65" i="10"/>
  <c r="CH13" i="10" s="1"/>
  <c r="CH11" i="10" s="1"/>
  <c r="BZ58" i="12"/>
  <c r="BZ54" i="12" s="1"/>
  <c r="BZ64" i="12" s="1"/>
  <c r="H62" i="10"/>
  <c r="CN66" i="10"/>
  <c r="CN14" i="10" s="1"/>
  <c r="CI68" i="12"/>
  <c r="CI54" i="12"/>
  <c r="CI64" i="12" s="1"/>
  <c r="CA64" i="12"/>
  <c r="CS66" i="10"/>
  <c r="CS14" i="10" s="1"/>
  <c r="CS15" i="10" s="1"/>
  <c r="BZ66" i="10"/>
  <c r="BY66" i="10"/>
  <c r="BX66" i="10"/>
  <c r="E92" i="10"/>
  <c r="E93" i="10"/>
  <c r="CG92" i="10"/>
  <c r="G91" i="10"/>
  <c r="G89" i="10" s="1"/>
  <c r="D95" i="10"/>
  <c r="L90" i="10"/>
  <c r="L92" i="10"/>
  <c r="D93" i="10"/>
  <c r="L93" i="10" s="1"/>
  <c r="BU92" i="10"/>
  <c r="F91" i="10"/>
  <c r="F89" i="10" s="1"/>
  <c r="BV68" i="12"/>
  <c r="BV54" i="12"/>
  <c r="BV64" i="12" s="1"/>
  <c r="CC66" i="10"/>
  <c r="CC14" i="10" s="1"/>
  <c r="BY68" i="12"/>
  <c r="BY54" i="12"/>
  <c r="BY64" i="12" s="1"/>
  <c r="CB66" i="10"/>
  <c r="CB14" i="10" s="1"/>
  <c r="CE66" i="10"/>
  <c r="CE14" i="10" s="1"/>
  <c r="CD66" i="10"/>
  <c r="CD14" i="10" s="1"/>
  <c r="BX68" i="12"/>
  <c r="BX54" i="12"/>
  <c r="BX64" i="12" s="1"/>
  <c r="CG66" i="10"/>
  <c r="BW68" i="12"/>
  <c r="BW54" i="12"/>
  <c r="BW64" i="12" s="1"/>
  <c r="CF66" i="10"/>
  <c r="CF14" i="10" s="1"/>
  <c r="CA66" i="10"/>
  <c r="G65" i="10"/>
  <c r="G63" i="10" s="1"/>
  <c r="AZ65" i="10"/>
  <c r="AR58" i="12"/>
  <c r="BQ65" i="10"/>
  <c r="BQ66" i="10" s="1"/>
  <c r="BI58" i="12"/>
  <c r="BB61" i="10"/>
  <c r="BA62" i="10"/>
  <c r="H9" i="10" l="1"/>
  <c r="CF4" i="10"/>
  <c r="CF12" i="10"/>
  <c r="CF16" i="10"/>
  <c r="CF15" i="10"/>
  <c r="CG14" i="10"/>
  <c r="CR4" i="10"/>
  <c r="CR12" i="10"/>
  <c r="CR16" i="10"/>
  <c r="CR15" i="10"/>
  <c r="CG11" i="10"/>
  <c r="H13" i="10"/>
  <c r="H11" i="10" s="1"/>
  <c r="CI4" i="10"/>
  <c r="CI12" i="10"/>
  <c r="CI16" i="10"/>
  <c r="CD4" i="10"/>
  <c r="CD12" i="10"/>
  <c r="CD16" i="10"/>
  <c r="CD15" i="10"/>
  <c r="CQ4" i="10"/>
  <c r="CQ12" i="10"/>
  <c r="CQ16" i="10"/>
  <c r="CQ15" i="10"/>
  <c r="CB12" i="10"/>
  <c r="CB16" i="10"/>
  <c r="CB4" i="10"/>
  <c r="CB15" i="10"/>
  <c r="CM4" i="10"/>
  <c r="CM12" i="10"/>
  <c r="CM16" i="10"/>
  <c r="CE4" i="10"/>
  <c r="CE12" i="10"/>
  <c r="CE16" i="10"/>
  <c r="CE15" i="10"/>
  <c r="CC4" i="10"/>
  <c r="CC12" i="10"/>
  <c r="CC16" i="10"/>
  <c r="CC15" i="10"/>
  <c r="CS12" i="10"/>
  <c r="CS16" i="10"/>
  <c r="CS4" i="10"/>
  <c r="CN4" i="10"/>
  <c r="CN12" i="10"/>
  <c r="CN16" i="10"/>
  <c r="CN15" i="10"/>
  <c r="CJ4" i="10"/>
  <c r="CJ12" i="10"/>
  <c r="CJ16" i="10"/>
  <c r="CJ15" i="10"/>
  <c r="CI15" i="10"/>
  <c r="CM15" i="10"/>
  <c r="CG4" i="10"/>
  <c r="CH66" i="10"/>
  <c r="CH14" i="10" s="1"/>
  <c r="H65" i="10"/>
  <c r="H63" i="10" s="1"/>
  <c r="AQ58" i="12"/>
  <c r="AY65" i="10"/>
  <c r="CH68" i="12"/>
  <c r="CH54" i="12"/>
  <c r="CH64" i="12" s="1"/>
  <c r="CK66" i="10"/>
  <c r="CK14" i="10" s="1"/>
  <c r="CP66" i="10"/>
  <c r="CP14" i="10" s="1"/>
  <c r="CO66" i="10"/>
  <c r="CO14" i="10" s="1"/>
  <c r="CL66" i="10"/>
  <c r="CL14" i="10" s="1"/>
  <c r="H93" i="10"/>
  <c r="G92" i="10"/>
  <c r="G93" i="10"/>
  <c r="F92" i="10"/>
  <c r="G94" i="10"/>
  <c r="F93" i="10"/>
  <c r="E95" i="10"/>
  <c r="E90" i="10"/>
  <c r="H67" i="10"/>
  <c r="G67" i="10"/>
  <c r="G66" i="10"/>
  <c r="F67" i="10"/>
  <c r="F68" i="10"/>
  <c r="F66" i="10"/>
  <c r="F65" i="10"/>
  <c r="F63" i="10" s="1"/>
  <c r="G68" i="10"/>
  <c r="BA65" i="10"/>
  <c r="AS58" i="12"/>
  <c r="BB62" i="10"/>
  <c r="CO4" i="10" l="1"/>
  <c r="CO12" i="10"/>
  <c r="CO16" i="10"/>
  <c r="CO15" i="10"/>
  <c r="CH12" i="10"/>
  <c r="CH15" i="10"/>
  <c r="CH16" i="10"/>
  <c r="CH4" i="10"/>
  <c r="H14" i="10"/>
  <c r="H16" i="10"/>
  <c r="CP4" i="10"/>
  <c r="CP12" i="10"/>
  <c r="CP16" i="10"/>
  <c r="CP15" i="10"/>
  <c r="CL4" i="10"/>
  <c r="CL12" i="10"/>
  <c r="CL16" i="10"/>
  <c r="CL15" i="10"/>
  <c r="CK4" i="10"/>
  <c r="CK12" i="10"/>
  <c r="CK16" i="10"/>
  <c r="CK15" i="10"/>
  <c r="CG12" i="10"/>
  <c r="CG16" i="10"/>
  <c r="CG15" i="10"/>
  <c r="H66" i="10"/>
  <c r="H64" i="10" s="1"/>
  <c r="H68" i="10"/>
  <c r="F95" i="10"/>
  <c r="F90" i="10"/>
  <c r="G95" i="10"/>
  <c r="G90" i="10"/>
  <c r="H95" i="10"/>
  <c r="G69" i="10"/>
  <c r="G64" i="10"/>
  <c r="F64" i="10"/>
  <c r="BB65" i="10"/>
  <c r="AT58" i="12"/>
  <c r="BD62" i="10"/>
  <c r="BC62" i="10"/>
  <c r="E61" i="10"/>
  <c r="H4" i="10" l="1"/>
  <c r="H12" i="10"/>
  <c r="H69" i="10"/>
  <c r="BC65" i="10"/>
  <c r="AU58" i="12"/>
  <c r="E62" i="10"/>
  <c r="BD65" i="10"/>
  <c r="AV58" i="12"/>
  <c r="G46" i="10"/>
  <c r="F46" i="10"/>
  <c r="E46" i="10"/>
  <c r="F47" i="10"/>
  <c r="E65" i="10" l="1"/>
  <c r="E63" i="10" s="1"/>
  <c r="M20" i="22"/>
  <c r="M23" i="22" s="1"/>
  <c r="BQ47" i="12"/>
  <c r="BQ44" i="12" s="1"/>
  <c r="BP47" i="12"/>
  <c r="BP44" i="12" s="1"/>
  <c r="BS47" i="12"/>
  <c r="BS44" i="12" s="1"/>
  <c r="BO47" i="12"/>
  <c r="BO44" i="12" s="1"/>
  <c r="BR47" i="12"/>
  <c r="BR44" i="12" s="1"/>
  <c r="BN47" i="12"/>
  <c r="BN44" i="12" s="1"/>
  <c r="E47" i="10"/>
  <c r="G47" i="10"/>
  <c r="O40" i="17" l="1"/>
  <c r="O21" i="17"/>
  <c r="I23" i="17"/>
  <c r="J23" i="17"/>
  <c r="H23" i="17"/>
  <c r="M28" i="12" l="1"/>
  <c r="I38" i="17"/>
  <c r="J38" i="17"/>
  <c r="K38" i="17"/>
  <c r="L38" i="17"/>
  <c r="M38" i="17"/>
  <c r="H38" i="17"/>
  <c r="K39" i="17"/>
  <c r="L39" i="17"/>
  <c r="M39" i="17"/>
  <c r="J39" i="17"/>
  <c r="I39" i="17"/>
  <c r="H39" i="17"/>
  <c r="K37" i="17"/>
  <c r="L37" i="17"/>
  <c r="M37" i="17"/>
  <c r="M36" i="17" s="1"/>
  <c r="J37" i="17"/>
  <c r="I37" i="17"/>
  <c r="H37" i="17"/>
  <c r="I36" i="17"/>
  <c r="J36" i="17"/>
  <c r="K36" i="17"/>
  <c r="L36" i="17"/>
  <c r="H36" i="17"/>
  <c r="J32" i="17"/>
  <c r="H32" i="17"/>
  <c r="I2" i="17"/>
  <c r="J2" i="17"/>
  <c r="K2" i="17"/>
  <c r="L2" i="17"/>
  <c r="M2" i="17"/>
  <c r="H2" i="17"/>
  <c r="H33" i="17"/>
  <c r="I33" i="17" s="1"/>
  <c r="M33" i="17" s="1"/>
  <c r="M32" i="17" s="1"/>
  <c r="I25" i="17"/>
  <c r="J25" i="17"/>
  <c r="K25" i="17"/>
  <c r="L25" i="17"/>
  <c r="M25" i="17"/>
  <c r="H25" i="17"/>
  <c r="I10" i="17"/>
  <c r="J10" i="17"/>
  <c r="K10" i="17"/>
  <c r="L10" i="17"/>
  <c r="M10" i="17"/>
  <c r="H10" i="17"/>
  <c r="H19" i="17"/>
  <c r="I19" i="17" s="1"/>
  <c r="O10" i="17" l="1"/>
  <c r="I32" i="17"/>
  <c r="I31" i="17" s="1"/>
  <c r="H31" i="17"/>
  <c r="O31" i="17" s="1"/>
  <c r="M31" i="17"/>
  <c r="J31" i="17"/>
  <c r="H16" i="17"/>
  <c r="L32" i="17"/>
  <c r="L31" i="17" s="1"/>
  <c r="K32" i="17"/>
  <c r="K31" i="17" s="1"/>
  <c r="I16" i="17"/>
  <c r="J19" i="17"/>
  <c r="K19" i="17" l="1"/>
  <c r="J16" i="17"/>
  <c r="L19" i="17" l="1"/>
  <c r="K16" i="17"/>
  <c r="M19" i="17" l="1"/>
  <c r="M16" i="17" s="1"/>
  <c r="L16" i="17"/>
  <c r="O16" i="17" l="1"/>
  <c r="G5" i="16" l="1"/>
  <c r="J4" i="16" l="1"/>
  <c r="J5" i="16"/>
  <c r="J6" i="16"/>
  <c r="J3" i="16"/>
  <c r="F4" i="16"/>
  <c r="F5" i="16"/>
  <c r="F6" i="16"/>
  <c r="U62" i="10"/>
  <c r="U68" i="10"/>
  <c r="T47" i="10"/>
  <c r="T49" i="10" s="1"/>
  <c r="T52" i="10" s="1"/>
  <c r="T53" i="10" s="1"/>
  <c r="I7" i="16"/>
  <c r="J7" i="16" s="1"/>
  <c r="I6" i="16"/>
  <c r="I5" i="16"/>
  <c r="I3" i="16"/>
  <c r="P12" i="16"/>
  <c r="P13" i="16"/>
  <c r="U65" i="10" l="1"/>
  <c r="U67" i="10"/>
  <c r="T55" i="10"/>
  <c r="T54" i="10"/>
  <c r="M58" i="12" l="1"/>
  <c r="M48" i="12"/>
  <c r="M12" i="12"/>
  <c r="M8" i="12"/>
  <c r="E5" i="16"/>
  <c r="E4" i="16" l="1"/>
  <c r="U7" i="10"/>
  <c r="Y62" i="10" l="1"/>
  <c r="F12" i="12" l="1"/>
  <c r="N8" i="10"/>
  <c r="O8" i="10"/>
  <c r="P8" i="10"/>
  <c r="Q8" i="10"/>
  <c r="R8" i="10"/>
  <c r="S8" i="10"/>
  <c r="T8" i="10"/>
  <c r="N7" i="10"/>
  <c r="S51" i="12"/>
  <c r="T51" i="12"/>
  <c r="U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R51" i="12"/>
  <c r="O7" i="10"/>
  <c r="P7" i="10"/>
  <c r="Q7" i="10"/>
  <c r="R7" i="10"/>
  <c r="S7" i="10"/>
  <c r="T7" i="10"/>
  <c r="V7" i="10"/>
  <c r="W7" i="10"/>
  <c r="X7" i="10"/>
  <c r="Y7" i="10"/>
  <c r="AY48" i="10"/>
  <c r="BA48" i="10"/>
  <c r="BB48" i="10"/>
  <c r="BC48" i="10"/>
  <c r="BG48" i="10"/>
  <c r="BH48" i="10"/>
  <c r="AX48" i="10"/>
  <c r="V47" i="10"/>
  <c r="V8" i="10" s="1"/>
  <c r="W47" i="10"/>
  <c r="W8" i="10" s="1"/>
  <c r="U47" i="10"/>
  <c r="BJ48" i="10" l="1"/>
  <c r="AX49" i="10"/>
  <c r="BF49" i="10"/>
  <c r="BF10" i="10" s="1"/>
  <c r="BR49" i="10"/>
  <c r="BR10" i="10" s="1"/>
  <c r="BN48" i="10"/>
  <c r="BB49" i="10"/>
  <c r="BB10" i="10" s="1"/>
  <c r="BU49" i="10"/>
  <c r="BU10" i="10" s="1"/>
  <c r="BI49" i="10"/>
  <c r="BI10" i="10" s="1"/>
  <c r="BQ48" i="10"/>
  <c r="BQ49" i="10" s="1"/>
  <c r="BQ10" i="10" s="1"/>
  <c r="BE49" i="10"/>
  <c r="BE10" i="10" s="1"/>
  <c r="BM48" i="10"/>
  <c r="BA49" i="10"/>
  <c r="BA10" i="10" s="1"/>
  <c r="BT48" i="10"/>
  <c r="BT49" i="10" s="1"/>
  <c r="BT10" i="10" s="1"/>
  <c r="BH49" i="10"/>
  <c r="BH10" i="10" s="1"/>
  <c r="BP48" i="10"/>
  <c r="BP49" i="10" s="1"/>
  <c r="BP10" i="10" s="1"/>
  <c r="BD49" i="10"/>
  <c r="BD10" i="10" s="1"/>
  <c r="AZ49" i="10"/>
  <c r="AZ10" i="10" s="1"/>
  <c r="BS48" i="10"/>
  <c r="BS49" i="10" s="1"/>
  <c r="BS10" i="10" s="1"/>
  <c r="BG49" i="10"/>
  <c r="BG10" i="10" s="1"/>
  <c r="BO48" i="10"/>
  <c r="BC49" i="10"/>
  <c r="BC10" i="10" s="1"/>
  <c r="BK48" i="10"/>
  <c r="AY49" i="10"/>
  <c r="AY10" i="10" s="1"/>
  <c r="M38" i="12"/>
  <c r="U8" i="10"/>
  <c r="D51" i="12"/>
  <c r="X8" i="10"/>
  <c r="BD9" i="10" l="1"/>
  <c r="BA9" i="10"/>
  <c r="BI9" i="10"/>
  <c r="BR9" i="10"/>
  <c r="AY9" i="10"/>
  <c r="BG9" i="10"/>
  <c r="BP9" i="10"/>
  <c r="BU9" i="10"/>
  <c r="BF9" i="10"/>
  <c r="BS9" i="10"/>
  <c r="BH9" i="10"/>
  <c r="BE9" i="10"/>
  <c r="BB9" i="10"/>
  <c r="AP57" i="12"/>
  <c r="AX10" i="10"/>
  <c r="BC9" i="10"/>
  <c r="AZ9" i="10"/>
  <c r="BT9" i="10"/>
  <c r="BQ9" i="10"/>
  <c r="BU52" i="10"/>
  <c r="BM57" i="12"/>
  <c r="BM67" i="12" s="1"/>
  <c r="AY52" i="10"/>
  <c r="AQ57" i="12"/>
  <c r="AZ52" i="10"/>
  <c r="AR57" i="12"/>
  <c r="BI52" i="10"/>
  <c r="BA57" i="12"/>
  <c r="BA67" i="12" s="1"/>
  <c r="BF52" i="10"/>
  <c r="AX57" i="12"/>
  <c r="AX67" i="12" s="1"/>
  <c r="BR52" i="10"/>
  <c r="BJ57" i="12"/>
  <c r="BJ67" i="12" s="1"/>
  <c r="BA52" i="10"/>
  <c r="BA13" i="10" s="1"/>
  <c r="BA11" i="10" s="1"/>
  <c r="AS57" i="12"/>
  <c r="BB52" i="10"/>
  <c r="BB13" i="10" s="1"/>
  <c r="BB11" i="10" s="1"/>
  <c r="AT57" i="12"/>
  <c r="BC52" i="10"/>
  <c r="BC13" i="10" s="1"/>
  <c r="BC11" i="10" s="1"/>
  <c r="AU57" i="12"/>
  <c r="BE52" i="10"/>
  <c r="BE13" i="10" s="1"/>
  <c r="BE11" i="10" s="1"/>
  <c r="AW57" i="12"/>
  <c r="BQ52" i="10"/>
  <c r="BI57" i="12"/>
  <c r="BT52" i="10"/>
  <c r="BL57" i="12"/>
  <c r="BL67" i="12" s="1"/>
  <c r="BH52" i="10"/>
  <c r="AZ57" i="12"/>
  <c r="AZ67" i="12" s="1"/>
  <c r="BG52" i="10"/>
  <c r="AY57" i="12"/>
  <c r="AY67" i="12" s="1"/>
  <c r="BS52" i="10"/>
  <c r="BK57" i="12"/>
  <c r="BK67" i="12" s="1"/>
  <c r="BD52" i="10"/>
  <c r="AV57" i="12"/>
  <c r="BP52" i="10"/>
  <c r="BH57" i="12"/>
  <c r="BE53" i="10"/>
  <c r="BE14" i="10" s="1"/>
  <c r="BA55" i="12"/>
  <c r="AZ55" i="12"/>
  <c r="BW48" i="10"/>
  <c r="BW49" i="10" s="1"/>
  <c r="BW10" i="10" s="1"/>
  <c r="BK49" i="10"/>
  <c r="BK10" i="10" s="1"/>
  <c r="BM49" i="10"/>
  <c r="BM10" i="10" s="1"/>
  <c r="BY49" i="10"/>
  <c r="BY10" i="10" s="1"/>
  <c r="CA48" i="10"/>
  <c r="CA49" i="10" s="1"/>
  <c r="CA10" i="10" s="1"/>
  <c r="BO49" i="10"/>
  <c r="BO10" i="10" s="1"/>
  <c r="BX49" i="10"/>
  <c r="BX10" i="10" s="1"/>
  <c r="BL49" i="10"/>
  <c r="BL10" i="10" s="1"/>
  <c r="E49" i="10"/>
  <c r="E48" i="10"/>
  <c r="AX52" i="10"/>
  <c r="AX13" i="10" s="1"/>
  <c r="AX11" i="10" s="1"/>
  <c r="BW52" i="10"/>
  <c r="BW13" i="10" s="1"/>
  <c r="BW11" i="10" s="1"/>
  <c r="BZ48" i="10"/>
  <c r="BZ49" i="10" s="1"/>
  <c r="BZ10" i="10" s="1"/>
  <c r="BN49" i="10"/>
  <c r="BN10" i="10" s="1"/>
  <c r="BJ49" i="10"/>
  <c r="BV48" i="10"/>
  <c r="BV49" i="10" s="1"/>
  <c r="BV10" i="10" s="1"/>
  <c r="Y8" i="10"/>
  <c r="BN9" i="10" l="1"/>
  <c r="BO9" i="10"/>
  <c r="BM9" i="10"/>
  <c r="E10" i="10"/>
  <c r="AX9" i="10"/>
  <c r="E9" i="10" s="1"/>
  <c r="BZ9" i="10"/>
  <c r="CA9" i="10"/>
  <c r="BK9" i="10"/>
  <c r="BE4" i="10"/>
  <c r="BE12" i="10"/>
  <c r="BE16" i="10"/>
  <c r="BD53" i="10"/>
  <c r="BD54" i="10" s="1"/>
  <c r="BD13" i="10"/>
  <c r="BD11" i="10" s="1"/>
  <c r="BG53" i="10"/>
  <c r="BG14" i="10" s="1"/>
  <c r="BG13" i="10"/>
  <c r="BG11" i="10" s="1"/>
  <c r="BT53" i="10"/>
  <c r="BT14" i="10" s="1"/>
  <c r="BT13" i="10"/>
  <c r="BT11" i="10" s="1"/>
  <c r="BR53" i="10"/>
  <c r="BR14" i="10" s="1"/>
  <c r="BR13" i="10"/>
  <c r="BR11" i="10" s="1"/>
  <c r="BI53" i="10"/>
  <c r="BI14" i="10" s="1"/>
  <c r="BI13" i="10"/>
  <c r="AY53" i="10"/>
  <c r="AY13" i="10"/>
  <c r="AY11" i="10" s="1"/>
  <c r="BE15" i="10"/>
  <c r="G10" i="10"/>
  <c r="BV9" i="10"/>
  <c r="BL9" i="10"/>
  <c r="BW9" i="10"/>
  <c r="BB57" i="12"/>
  <c r="BJ10" i="10"/>
  <c r="BX9" i="10"/>
  <c r="BY9" i="10"/>
  <c r="BP53" i="10"/>
  <c r="BP14" i="10" s="1"/>
  <c r="BP13" i="10"/>
  <c r="BP11" i="10" s="1"/>
  <c r="BS53" i="10"/>
  <c r="BS13" i="10"/>
  <c r="BS11" i="10" s="1"/>
  <c r="BH53" i="10"/>
  <c r="BH14" i="10" s="1"/>
  <c r="BH13" i="10"/>
  <c r="BH11" i="10" s="1"/>
  <c r="BQ53" i="10"/>
  <c r="BQ14" i="10" s="1"/>
  <c r="BQ13" i="10"/>
  <c r="BQ11" i="10" s="1"/>
  <c r="BF53" i="10"/>
  <c r="BF13" i="10"/>
  <c r="BF11" i="10" s="1"/>
  <c r="AZ53" i="10"/>
  <c r="AZ13" i="10"/>
  <c r="AZ11" i="10" s="1"/>
  <c r="BU53" i="10"/>
  <c r="BU13" i="10"/>
  <c r="BU11" i="10" s="1"/>
  <c r="BG55" i="10"/>
  <c r="BH54" i="10"/>
  <c r="AZ54" i="10"/>
  <c r="AY55" i="10"/>
  <c r="AY54" i="10"/>
  <c r="BI55" i="10"/>
  <c r="BG54" i="10"/>
  <c r="BF55" i="10"/>
  <c r="BE55" i="10"/>
  <c r="BO57" i="12"/>
  <c r="BO54" i="12" s="1"/>
  <c r="BO64" i="12" s="1"/>
  <c r="BX52" i="10"/>
  <c r="BX13" i="10" s="1"/>
  <c r="BX11" i="10" s="1"/>
  <c r="BP57" i="12"/>
  <c r="BP54" i="12" s="1"/>
  <c r="BP64" i="12" s="1"/>
  <c r="BN57" i="12"/>
  <c r="BN54" i="12" s="1"/>
  <c r="BN64" i="12" s="1"/>
  <c r="BR55" i="10"/>
  <c r="BS54" i="10"/>
  <c r="BK52" i="10"/>
  <c r="BC57" i="12"/>
  <c r="BL52" i="10"/>
  <c r="BD57" i="12"/>
  <c r="BE54" i="10"/>
  <c r="BR54" i="10"/>
  <c r="BH55" i="12"/>
  <c r="BH65" i="12" s="1"/>
  <c r="AV55" i="12"/>
  <c r="AV65" i="12" s="1"/>
  <c r="BB55" i="12"/>
  <c r="AP55" i="12"/>
  <c r="BW53" i="10"/>
  <c r="BW14" i="10" s="1"/>
  <c r="BW15" i="10" s="1"/>
  <c r="BG55" i="12"/>
  <c r="BG65" i="12" s="1"/>
  <c r="BE55" i="12"/>
  <c r="BE65" i="12" s="1"/>
  <c r="BF55" i="12"/>
  <c r="BF65" i="12" s="1"/>
  <c r="AU55" i="12"/>
  <c r="AU65" i="12" s="1"/>
  <c r="AS55" i="12"/>
  <c r="AS65" i="12" s="1"/>
  <c r="AT55" i="12"/>
  <c r="AT65" i="12" s="1"/>
  <c r="BI55" i="12"/>
  <c r="BI65" i="12" s="1"/>
  <c r="AW55" i="12"/>
  <c r="AW65" i="12" s="1"/>
  <c r="BY52" i="10"/>
  <c r="BY13" i="10" s="1"/>
  <c r="BY11" i="10" s="1"/>
  <c r="BQ57" i="12"/>
  <c r="BQ54" i="12" s="1"/>
  <c r="BQ64" i="12" s="1"/>
  <c r="BM52" i="10"/>
  <c r="BM13" i="10" s="1"/>
  <c r="BM11" i="10" s="1"/>
  <c r="BE57" i="12"/>
  <c r="BA53" i="10"/>
  <c r="BN52" i="10"/>
  <c r="BN13" i="10" s="1"/>
  <c r="BN11" i="10" s="1"/>
  <c r="BF57" i="12"/>
  <c r="BF54" i="12" s="1"/>
  <c r="BF64" i="12" s="1"/>
  <c r="BZ52" i="10"/>
  <c r="BZ13" i="10" s="1"/>
  <c r="BZ11" i="10" s="1"/>
  <c r="BR57" i="12"/>
  <c r="BR54" i="12" s="1"/>
  <c r="BR64" i="12" s="1"/>
  <c r="BB53" i="10"/>
  <c r="BO52" i="10"/>
  <c r="BO13" i="10" s="1"/>
  <c r="BO11" i="10" s="1"/>
  <c r="BG57" i="12"/>
  <c r="CA52" i="10"/>
  <c r="CA13" i="10" s="1"/>
  <c r="CA11" i="10" s="1"/>
  <c r="BS57" i="12"/>
  <c r="BS54" i="12" s="1"/>
  <c r="BS64" i="12" s="1"/>
  <c r="BC53" i="10"/>
  <c r="BQ55" i="10"/>
  <c r="BQ54" i="10"/>
  <c r="AW67" i="12"/>
  <c r="BI67" i="12"/>
  <c r="BP55" i="10"/>
  <c r="BP54" i="10"/>
  <c r="AY55" i="12"/>
  <c r="BA65" i="12"/>
  <c r="BA54" i="12"/>
  <c r="BA64" i="12" s="1"/>
  <c r="AZ65" i="12"/>
  <c r="AZ54" i="12"/>
  <c r="AZ64" i="12" s="1"/>
  <c r="BV52" i="10"/>
  <c r="BV13" i="10" s="1"/>
  <c r="G48" i="10"/>
  <c r="BJ52" i="10"/>
  <c r="BJ13" i="10" s="1"/>
  <c r="F48" i="10"/>
  <c r="AX53" i="10"/>
  <c r="E52" i="10"/>
  <c r="BD55" i="10" l="1"/>
  <c r="BT55" i="10"/>
  <c r="BI54" i="10"/>
  <c r="BH55" i="10"/>
  <c r="G9" i="10"/>
  <c r="BT54" i="10"/>
  <c r="BU54" i="10"/>
  <c r="BU14" i="10"/>
  <c r="BU55" i="10"/>
  <c r="BF54" i="10"/>
  <c r="BF14" i="10"/>
  <c r="BH12" i="10"/>
  <c r="BH16" i="10"/>
  <c r="BH4" i="10"/>
  <c r="BH15" i="10"/>
  <c r="BP4" i="10"/>
  <c r="BP12" i="10"/>
  <c r="BP16" i="10"/>
  <c r="BP15" i="10"/>
  <c r="E13" i="10"/>
  <c r="E11" i="10" s="1"/>
  <c r="BI11" i="10"/>
  <c r="BV11" i="10"/>
  <c r="G13" i="10"/>
  <c r="G11" i="10" s="1"/>
  <c r="BJ11" i="10"/>
  <c r="BL53" i="10"/>
  <c r="BL13" i="10"/>
  <c r="BL11" i="10" s="1"/>
  <c r="F10" i="10"/>
  <c r="BJ9" i="10"/>
  <c r="F9" i="10" s="1"/>
  <c r="BI12" i="10"/>
  <c r="BI16" i="10"/>
  <c r="BI4" i="10"/>
  <c r="BI15" i="10"/>
  <c r="BT12" i="10"/>
  <c r="BT16" i="10"/>
  <c r="BT4" i="10"/>
  <c r="BT15" i="10"/>
  <c r="AZ55" i="10"/>
  <c r="BQ12" i="10"/>
  <c r="BQ16" i="10"/>
  <c r="BQ4" i="10"/>
  <c r="BQ15" i="10"/>
  <c r="BS55" i="10"/>
  <c r="BS14" i="10"/>
  <c r="BW12" i="10"/>
  <c r="BW16" i="10"/>
  <c r="BW4" i="10"/>
  <c r="H15" i="10"/>
  <c r="BK53" i="10"/>
  <c r="BK14" i="10" s="1"/>
  <c r="BK13" i="10"/>
  <c r="BK11" i="10" s="1"/>
  <c r="BR4" i="10"/>
  <c r="BR12" i="10"/>
  <c r="BR16" i="10"/>
  <c r="BR15" i="10"/>
  <c r="BG4" i="10"/>
  <c r="BG12" i="10"/>
  <c r="BG16" i="10"/>
  <c r="BG15" i="10"/>
  <c r="BX53" i="10"/>
  <c r="BX14" i="10" s="1"/>
  <c r="BE54" i="12"/>
  <c r="BE64" i="12" s="1"/>
  <c r="BK54" i="10"/>
  <c r="BK55" i="10"/>
  <c r="BW55" i="10"/>
  <c r="BW54" i="10"/>
  <c r="BL54" i="10"/>
  <c r="AW54" i="12"/>
  <c r="AW64" i="12" s="1"/>
  <c r="BI54" i="12"/>
  <c r="BI64" i="12" s="1"/>
  <c r="BV53" i="10"/>
  <c r="BV14" i="10" s="1"/>
  <c r="BG54" i="12"/>
  <c r="BG64" i="12" s="1"/>
  <c r="AU54" i="12"/>
  <c r="AU64" i="12" s="1"/>
  <c r="AV54" i="12"/>
  <c r="AV64" i="12" s="1"/>
  <c r="BH54" i="12"/>
  <c r="BH64" i="12" s="1"/>
  <c r="AP65" i="12"/>
  <c r="AP54" i="12"/>
  <c r="AP64" i="12" s="1"/>
  <c r="BB54" i="12"/>
  <c r="BB64" i="12" s="1"/>
  <c r="BB65" i="12"/>
  <c r="AT54" i="12"/>
  <c r="AT64" i="12" s="1"/>
  <c r="AS54" i="12"/>
  <c r="AS64" i="12" s="1"/>
  <c r="BA54" i="10"/>
  <c r="BA55" i="10"/>
  <c r="BM53" i="10"/>
  <c r="BM14" i="10" s="1"/>
  <c r="BY53" i="10"/>
  <c r="BY14" i="10" s="1"/>
  <c r="BZ53" i="10"/>
  <c r="BZ14" i="10" s="1"/>
  <c r="BB54" i="10"/>
  <c r="BB55" i="10"/>
  <c r="BN53" i="10"/>
  <c r="BN14" i="10" s="1"/>
  <c r="CA53" i="10"/>
  <c r="CA14" i="10" s="1"/>
  <c r="BC54" i="10"/>
  <c r="BC55" i="10"/>
  <c r="BO53" i="10"/>
  <c r="BO14" i="10" s="1"/>
  <c r="AY65" i="12"/>
  <c r="AY54" i="12"/>
  <c r="AY64" i="12" s="1"/>
  <c r="BK55" i="12"/>
  <c r="E50" i="10"/>
  <c r="BJ53" i="10"/>
  <c r="BJ14" i="10" s="1"/>
  <c r="F52" i="10"/>
  <c r="F50" i="10" s="1"/>
  <c r="AX55" i="10"/>
  <c r="E55" i="10"/>
  <c r="E53" i="10"/>
  <c r="AX54" i="10"/>
  <c r="F13" i="10" l="1"/>
  <c r="F11" i="10" s="1"/>
  <c r="BO12" i="10"/>
  <c r="BO16" i="10"/>
  <c r="BO4" i="10"/>
  <c r="BO15" i="10"/>
  <c r="BY4" i="10"/>
  <c r="BY12" i="10"/>
  <c r="BY16" i="10"/>
  <c r="BY15" i="10"/>
  <c r="BM12" i="10"/>
  <c r="BM16" i="10"/>
  <c r="BM4" i="10"/>
  <c r="BM15" i="10"/>
  <c r="BU12" i="10"/>
  <c r="BU16" i="10"/>
  <c r="BU4" i="10"/>
  <c r="BU15" i="10"/>
  <c r="BN4" i="10"/>
  <c r="BN12" i="10"/>
  <c r="BN16" i="10"/>
  <c r="BN15" i="10"/>
  <c r="BV4" i="10"/>
  <c r="BV12" i="10"/>
  <c r="BV15" i="10"/>
  <c r="BV16" i="10"/>
  <c r="G15" i="10"/>
  <c r="G14" i="10"/>
  <c r="BK12" i="10"/>
  <c r="BK16" i="10"/>
  <c r="BK4" i="10"/>
  <c r="BK15" i="10"/>
  <c r="BL55" i="10"/>
  <c r="BL14" i="10"/>
  <c r="F15" i="10" s="1"/>
  <c r="BF4" i="10"/>
  <c r="BF12" i="10"/>
  <c r="BF16" i="10"/>
  <c r="BF15" i="10"/>
  <c r="BJ4" i="10"/>
  <c r="BJ12" i="10"/>
  <c r="BJ15" i="10"/>
  <c r="BJ16" i="10"/>
  <c r="CA4" i="10"/>
  <c r="CA12" i="10"/>
  <c r="CA16" i="10"/>
  <c r="CA15" i="10"/>
  <c r="BZ12" i="10"/>
  <c r="BZ16" i="10"/>
  <c r="BZ4" i="10"/>
  <c r="BZ15" i="10"/>
  <c r="BX4" i="10"/>
  <c r="BX12" i="10"/>
  <c r="BX16" i="10"/>
  <c r="BX15" i="10"/>
  <c r="BS4" i="10"/>
  <c r="BS12" i="10"/>
  <c r="BS16" i="10"/>
  <c r="BS15" i="10"/>
  <c r="BX55" i="10"/>
  <c r="BX54" i="10"/>
  <c r="BV55" i="10"/>
  <c r="BV54" i="10"/>
  <c r="G53" i="10"/>
  <c r="G52" i="10"/>
  <c r="G50" i="10" s="1"/>
  <c r="BY54" i="10"/>
  <c r="BY55" i="10"/>
  <c r="BM54" i="10"/>
  <c r="BM55" i="10"/>
  <c r="BN55" i="10"/>
  <c r="BN54" i="10"/>
  <c r="BZ54" i="10"/>
  <c r="BZ55" i="10"/>
  <c r="BO54" i="10"/>
  <c r="BO55" i="10"/>
  <c r="CA54" i="10"/>
  <c r="CA55" i="10"/>
  <c r="BK65" i="12"/>
  <c r="BK54" i="12"/>
  <c r="BK64" i="12" s="1"/>
  <c r="BL55" i="12"/>
  <c r="F53" i="10"/>
  <c r="BJ55" i="10"/>
  <c r="BJ54" i="10"/>
  <c r="E51" i="10"/>
  <c r="F16" i="10" l="1"/>
  <c r="G16" i="10"/>
  <c r="F14" i="10"/>
  <c r="BL4" i="10"/>
  <c r="BL12" i="10"/>
  <c r="BL16" i="10"/>
  <c r="BL15" i="10"/>
  <c r="G4" i="10"/>
  <c r="G12" i="10"/>
  <c r="H17" i="10"/>
  <c r="G17" i="10"/>
  <c r="F4" i="10"/>
  <c r="F12" i="10"/>
  <c r="G51" i="10"/>
  <c r="F56" i="10"/>
  <c r="G56" i="10"/>
  <c r="BL65" i="12"/>
  <c r="BL54" i="12"/>
  <c r="BL64" i="12" s="1"/>
  <c r="BM55" i="12"/>
  <c r="F51" i="10"/>
  <c r="K20" i="22" l="1"/>
  <c r="K23" i="22" s="1"/>
  <c r="G1" i="19"/>
  <c r="BM65" i="12"/>
  <c r="BM54" i="12"/>
  <c r="BM64" i="12" s="1"/>
  <c r="AM46" i="10" l="1"/>
  <c r="AM7" i="10" s="1"/>
  <c r="AM47" i="10" l="1"/>
  <c r="AM8" i="10" s="1"/>
  <c r="AN46" i="10"/>
  <c r="AN7" i="10" s="1"/>
  <c r="AN47" i="10" l="1"/>
  <c r="AN8" i="10" s="1"/>
  <c r="AO46" i="10"/>
  <c r="AO7" i="10" s="1"/>
  <c r="AO47" i="10" l="1"/>
  <c r="AO8" i="10" s="1"/>
  <c r="AP46" i="10"/>
  <c r="AP7" i="10" s="1"/>
  <c r="AH45" i="12"/>
  <c r="AK45" i="12"/>
  <c r="AN45" i="12"/>
  <c r="AJ45" i="12"/>
  <c r="AF45" i="12"/>
  <c r="AL45" i="12"/>
  <c r="AD45" i="12"/>
  <c r="AO45" i="12"/>
  <c r="AG45" i="12"/>
  <c r="AM45" i="12"/>
  <c r="AI45" i="12"/>
  <c r="AE45" i="12"/>
  <c r="AF61" i="12"/>
  <c r="AF81" i="12"/>
  <c r="T61" i="12"/>
  <c r="T81" i="12"/>
  <c r="AE81" i="12"/>
  <c r="AE61" i="12"/>
  <c r="S81" i="12"/>
  <c r="S61" i="12"/>
  <c r="AG61" i="12"/>
  <c r="AG81" i="12"/>
  <c r="U61" i="12"/>
  <c r="U81" i="12"/>
  <c r="R45" i="12"/>
  <c r="E14" i="16"/>
  <c r="F14" i="16"/>
  <c r="G14" i="16"/>
  <c r="H14" i="16"/>
  <c r="I14" i="16"/>
  <c r="D14" i="16"/>
  <c r="AQ46" i="10" l="1"/>
  <c r="AQ7" i="10" s="1"/>
  <c r="AP47" i="10"/>
  <c r="AP8" i="10" s="1"/>
  <c r="BD55" i="12"/>
  <c r="AR55" i="12"/>
  <c r="BC55" i="12"/>
  <c r="AQ55" i="12"/>
  <c r="AK61" i="12"/>
  <c r="AK81" i="12"/>
  <c r="Z81" i="12"/>
  <c r="Z61" i="12"/>
  <c r="AI81" i="12"/>
  <c r="AI61" i="12"/>
  <c r="AN61" i="12"/>
  <c r="AN81" i="12"/>
  <c r="AC61" i="12"/>
  <c r="AC81" i="12"/>
  <c r="AL81" i="12"/>
  <c r="AL61" i="12"/>
  <c r="AA81" i="12"/>
  <c r="AA61" i="12"/>
  <c r="X61" i="12"/>
  <c r="X81" i="12"/>
  <c r="AO61" i="12"/>
  <c r="AO81" i="12"/>
  <c r="V81" i="12"/>
  <c r="V61" i="12"/>
  <c r="R61" i="12"/>
  <c r="R81" i="12"/>
  <c r="AM81" i="12"/>
  <c r="AM61" i="12"/>
  <c r="AJ61" i="12"/>
  <c r="AJ81" i="12"/>
  <c r="Y61" i="12"/>
  <c r="Y81" i="12"/>
  <c r="AH81" i="12"/>
  <c r="AH61" i="12"/>
  <c r="AD81" i="12"/>
  <c r="AD61" i="12"/>
  <c r="W81" i="12"/>
  <c r="W61" i="12"/>
  <c r="AB61" i="12"/>
  <c r="AB81" i="12"/>
  <c r="AR46" i="10" l="1"/>
  <c r="AR7" i="10" s="1"/>
  <c r="AQ47" i="10"/>
  <c r="AQ8" i="10" s="1"/>
  <c r="C7" i="10"/>
  <c r="S45" i="12"/>
  <c r="AX55" i="12"/>
  <c r="BJ55" i="12"/>
  <c r="BD54" i="12"/>
  <c r="BD64" i="12" s="1"/>
  <c r="BD65" i="12"/>
  <c r="AR65" i="12"/>
  <c r="AR54" i="12"/>
  <c r="AR64" i="12" s="1"/>
  <c r="AQ54" i="12"/>
  <c r="AQ64" i="12" s="1"/>
  <c r="AQ65" i="12"/>
  <c r="BC54" i="12"/>
  <c r="BC64" i="12" s="1"/>
  <c r="BC65" i="12"/>
  <c r="T45" i="12"/>
  <c r="D7" i="16"/>
  <c r="AS46" i="10" l="1"/>
  <c r="AS7" i="10" s="1"/>
  <c r="AR47" i="10"/>
  <c r="AR8" i="10" s="1"/>
  <c r="AX65" i="12"/>
  <c r="AX54" i="12"/>
  <c r="AX64" i="12" s="1"/>
  <c r="BJ54" i="12"/>
  <c r="BJ64" i="12" s="1"/>
  <c r="BJ65" i="12"/>
  <c r="U45" i="12"/>
  <c r="AT46" i="10" l="1"/>
  <c r="AT7" i="10" s="1"/>
  <c r="AS47" i="10"/>
  <c r="AS8" i="10" s="1"/>
  <c r="V45" i="12"/>
  <c r="W45" i="12"/>
  <c r="B8" i="15"/>
  <c r="B7" i="15"/>
  <c r="B6" i="15"/>
  <c r="AU46" i="10" l="1"/>
  <c r="AU7" i="10" s="1"/>
  <c r="AT47" i="10"/>
  <c r="AT8" i="10" s="1"/>
  <c r="X45" i="12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E4" i="15"/>
  <c r="AV46" i="10" l="1"/>
  <c r="AV7" i="10" s="1"/>
  <c r="AU47" i="10"/>
  <c r="AU8" i="10" s="1"/>
  <c r="I20" i="22"/>
  <c r="I23" i="22" s="1"/>
  <c r="F1" i="19"/>
  <c r="Y45" i="12"/>
  <c r="AW46" i="10" l="1"/>
  <c r="AW7" i="10" s="1"/>
  <c r="D7" i="10" s="1"/>
  <c r="AV47" i="10"/>
  <c r="AV8" i="10" s="1"/>
  <c r="Z45" i="12"/>
  <c r="AW47" i="10" l="1"/>
  <c r="AW8" i="10" s="1"/>
  <c r="D8" i="10" s="1"/>
  <c r="AA45" i="12"/>
  <c r="V63" i="10"/>
  <c r="W63" i="10" s="1"/>
  <c r="X63" i="10" s="1"/>
  <c r="Y63" i="10" s="1"/>
  <c r="Y65" i="10" s="1"/>
  <c r="Y66" i="10" s="1"/>
  <c r="Q28" i="12" s="1"/>
  <c r="AB45" i="12" l="1"/>
  <c r="Y68" i="10"/>
  <c r="Y67" i="10"/>
  <c r="C8" i="10"/>
  <c r="U24" i="10"/>
  <c r="V24" i="10" s="1"/>
  <c r="W24" i="10" s="1"/>
  <c r="AC45" i="12" l="1"/>
  <c r="X24" i="10"/>
  <c r="AO17" i="12" l="1"/>
  <c r="AN17" i="12"/>
  <c r="AM17" i="12"/>
  <c r="AL17" i="12"/>
  <c r="AK17" i="12"/>
  <c r="AJ17" i="12"/>
  <c r="AI17" i="12"/>
  <c r="AH17" i="12"/>
  <c r="AG17" i="12"/>
  <c r="AF17" i="12"/>
  <c r="AE17" i="12"/>
  <c r="AD17" i="12"/>
  <c r="AC12" i="12" l="1"/>
  <c r="AB12" i="12"/>
  <c r="W12" i="12"/>
  <c r="U12" i="12"/>
  <c r="O12" i="12"/>
  <c r="L12" i="12"/>
  <c r="K12" i="12"/>
  <c r="H12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C14" i="12"/>
  <c r="X12" i="12"/>
  <c r="D22" i="12"/>
  <c r="C22" i="12"/>
  <c r="B22" i="12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G12" i="12" l="1"/>
  <c r="AA12" i="12"/>
  <c r="I12" i="12"/>
  <c r="Q12" i="12"/>
  <c r="S12" i="12"/>
  <c r="Y12" i="12"/>
  <c r="T12" i="12"/>
  <c r="P12" i="12"/>
  <c r="B62" i="12"/>
  <c r="H7" i="15"/>
  <c r="H6" i="15"/>
  <c r="H9" i="15"/>
  <c r="E7" i="15"/>
  <c r="E9" i="15"/>
  <c r="E6" i="15"/>
  <c r="F6" i="15"/>
  <c r="F9" i="15"/>
  <c r="F7" i="15"/>
  <c r="G7" i="15"/>
  <c r="G9" i="15"/>
  <c r="G6" i="15"/>
  <c r="K7" i="15"/>
  <c r="K9" i="15"/>
  <c r="K6" i="15"/>
  <c r="I7" i="15"/>
  <c r="I9" i="15"/>
  <c r="I6" i="15"/>
  <c r="J6" i="15"/>
  <c r="J9" i="15"/>
  <c r="J7" i="15"/>
  <c r="O7" i="15"/>
  <c r="O6" i="15"/>
  <c r="O9" i="15"/>
  <c r="AA7" i="15"/>
  <c r="AA6" i="15"/>
  <c r="AA9" i="15"/>
  <c r="AI7" i="15"/>
  <c r="AI9" i="15"/>
  <c r="AI6" i="15"/>
  <c r="L7" i="15"/>
  <c r="L9" i="15"/>
  <c r="L6" i="15"/>
  <c r="P7" i="15"/>
  <c r="P9" i="15"/>
  <c r="P6" i="15"/>
  <c r="T7" i="15"/>
  <c r="T6" i="15"/>
  <c r="T9" i="15"/>
  <c r="X6" i="15"/>
  <c r="X7" i="15"/>
  <c r="X9" i="15"/>
  <c r="AB7" i="15"/>
  <c r="AB6" i="15"/>
  <c r="AB9" i="15"/>
  <c r="AF6" i="15"/>
  <c r="AF7" i="15"/>
  <c r="AF9" i="15"/>
  <c r="AJ7" i="15"/>
  <c r="AJ6" i="15"/>
  <c r="AJ9" i="15"/>
  <c r="AN6" i="15"/>
  <c r="AN9" i="15"/>
  <c r="AN7" i="15"/>
  <c r="W7" i="15"/>
  <c r="W6" i="15"/>
  <c r="W9" i="15"/>
  <c r="AM7" i="15"/>
  <c r="AM6" i="15"/>
  <c r="AM9" i="15"/>
  <c r="M7" i="15"/>
  <c r="M6" i="15"/>
  <c r="M9" i="15"/>
  <c r="Q9" i="15"/>
  <c r="Q6" i="15"/>
  <c r="Q7" i="15"/>
  <c r="U9" i="15"/>
  <c r="U7" i="15"/>
  <c r="U6" i="15"/>
  <c r="Y9" i="15"/>
  <c r="Y7" i="15"/>
  <c r="Y6" i="15"/>
  <c r="AC9" i="15"/>
  <c r="AC7" i="15"/>
  <c r="AC6" i="15"/>
  <c r="AG9" i="15"/>
  <c r="AG6" i="15"/>
  <c r="AG7" i="15"/>
  <c r="AK9" i="15"/>
  <c r="AK6" i="15"/>
  <c r="AK7" i="15"/>
  <c r="S7" i="15"/>
  <c r="S9" i="15"/>
  <c r="S6" i="15"/>
  <c r="AE7" i="15"/>
  <c r="AE6" i="15"/>
  <c r="AE9" i="15"/>
  <c r="N6" i="15"/>
  <c r="N9" i="15"/>
  <c r="N7" i="15"/>
  <c r="R9" i="15"/>
  <c r="R6" i="15"/>
  <c r="R7" i="15"/>
  <c r="V9" i="15"/>
  <c r="V7" i="15"/>
  <c r="V6" i="15"/>
  <c r="Z9" i="15"/>
  <c r="Z6" i="15"/>
  <c r="Z7" i="15"/>
  <c r="AD9" i="15"/>
  <c r="AD6" i="15"/>
  <c r="AD7" i="15"/>
  <c r="AH9" i="15"/>
  <c r="AH6" i="15"/>
  <c r="AH7" i="15"/>
  <c r="AL9" i="15"/>
  <c r="AL7" i="15"/>
  <c r="AL6" i="15"/>
  <c r="J12" i="12"/>
  <c r="N12" i="12"/>
  <c r="R12" i="12"/>
  <c r="V12" i="12"/>
  <c r="Z12" i="12"/>
  <c r="B82" i="12"/>
  <c r="C82" i="12"/>
  <c r="C62" i="12"/>
  <c r="O4" i="14"/>
  <c r="N4" i="14"/>
  <c r="M4" i="14"/>
  <c r="B12" i="12" l="1"/>
  <c r="D11" i="13" s="1"/>
  <c r="H10" i="15"/>
  <c r="G10" i="15"/>
  <c r="D62" i="12"/>
  <c r="O10" i="15"/>
  <c r="E10" i="15"/>
  <c r="F10" i="15"/>
  <c r="AM10" i="15"/>
  <c r="AH10" i="15"/>
  <c r="AD10" i="15"/>
  <c r="AG10" i="15"/>
  <c r="U10" i="15"/>
  <c r="Q10" i="15"/>
  <c r="J10" i="15"/>
  <c r="K10" i="15"/>
  <c r="I10" i="15"/>
  <c r="L10" i="15"/>
  <c r="AL10" i="15"/>
  <c r="V10" i="15"/>
  <c r="R10" i="15"/>
  <c r="S10" i="15"/>
  <c r="AK10" i="15"/>
  <c r="Y10" i="15"/>
  <c r="W10" i="15"/>
  <c r="AN10" i="15"/>
  <c r="AB10" i="15"/>
  <c r="X10" i="15"/>
  <c r="P10" i="15"/>
  <c r="AC10" i="15"/>
  <c r="Z10" i="15"/>
  <c r="N10" i="15"/>
  <c r="AE10" i="15"/>
  <c r="M10" i="15"/>
  <c r="AJ10" i="15"/>
  <c r="AF10" i="15"/>
  <c r="T10" i="15"/>
  <c r="AI10" i="15"/>
  <c r="AA10" i="15"/>
  <c r="C12" i="12"/>
  <c r="E11" i="13" s="1"/>
  <c r="B46" i="10"/>
  <c r="B47" i="10"/>
  <c r="B47" i="12" s="1"/>
  <c r="AW62" i="10"/>
  <c r="AV62" i="10"/>
  <c r="AU62" i="10"/>
  <c r="AT62" i="10"/>
  <c r="AS62" i="10"/>
  <c r="AR62" i="10"/>
  <c r="AQ62" i="10"/>
  <c r="AI58" i="12" s="1"/>
  <c r="AP62" i="10"/>
  <c r="AO62" i="10"/>
  <c r="AN62" i="10"/>
  <c r="AM62" i="10"/>
  <c r="AL62" i="10"/>
  <c r="AW49" i="10"/>
  <c r="AV49" i="10"/>
  <c r="AU49" i="10"/>
  <c r="AT49" i="10"/>
  <c r="AT10" i="10" s="1"/>
  <c r="AS49" i="10"/>
  <c r="AR49" i="10"/>
  <c r="AQ49" i="10"/>
  <c r="AP49" i="10"/>
  <c r="AP10" i="10" s="1"/>
  <c r="AO49" i="10"/>
  <c r="AO10" i="10" s="1"/>
  <c r="AN49" i="10"/>
  <c r="AN10" i="10" s="1"/>
  <c r="AM49" i="10"/>
  <c r="AM10" i="10" s="1"/>
  <c r="AL49" i="10"/>
  <c r="AL10" i="10" s="1"/>
  <c r="AN56" i="12"/>
  <c r="AM56" i="12"/>
  <c r="AL56" i="12"/>
  <c r="AJ56" i="12"/>
  <c r="AH56" i="12"/>
  <c r="AF56" i="12"/>
  <c r="AE56" i="12"/>
  <c r="AC60" i="12"/>
  <c r="Y60" i="12"/>
  <c r="AB60" i="12"/>
  <c r="X60" i="12"/>
  <c r="U60" i="12"/>
  <c r="AC59" i="12"/>
  <c r="AA59" i="12"/>
  <c r="Y59" i="12"/>
  <c r="W59" i="12"/>
  <c r="AB59" i="12"/>
  <c r="X59" i="12"/>
  <c r="T59" i="12"/>
  <c r="AK62" i="10"/>
  <c r="AJ62" i="10"/>
  <c r="AI62" i="10"/>
  <c r="AH62" i="10"/>
  <c r="AG62" i="10"/>
  <c r="AF62" i="10"/>
  <c r="AE62" i="10"/>
  <c r="AD62" i="10"/>
  <c r="AC62" i="10"/>
  <c r="AK49" i="10"/>
  <c r="AJ49" i="10"/>
  <c r="AI49" i="10"/>
  <c r="AH49" i="10"/>
  <c r="AG49" i="10"/>
  <c r="AF49" i="10"/>
  <c r="AE49" i="10"/>
  <c r="AD49" i="10"/>
  <c r="AC49" i="10"/>
  <c r="AC52" i="10" s="1"/>
  <c r="AB49" i="10"/>
  <c r="AB52" i="10" s="1"/>
  <c r="AA49" i="10"/>
  <c r="AA52" i="10" s="1"/>
  <c r="Z49" i="10"/>
  <c r="AE10" i="10"/>
  <c r="AE9" i="10" s="1"/>
  <c r="AD23" i="10"/>
  <c r="AD10" i="10" s="1"/>
  <c r="AD9" i="10" s="1"/>
  <c r="AC23" i="10"/>
  <c r="AB23" i="10"/>
  <c r="AA23" i="10"/>
  <c r="Z23" i="10"/>
  <c r="AO20" i="12"/>
  <c r="AN20" i="12"/>
  <c r="AM20" i="12"/>
  <c r="AL20" i="12"/>
  <c r="AK20" i="12"/>
  <c r="AJ20" i="12"/>
  <c r="AI20" i="12"/>
  <c r="AH20" i="12"/>
  <c r="AG20" i="12"/>
  <c r="AF20" i="12"/>
  <c r="AO19" i="12"/>
  <c r="AN19" i="12"/>
  <c r="AM19" i="12"/>
  <c r="AL19" i="12"/>
  <c r="AK19" i="12"/>
  <c r="AJ19" i="12"/>
  <c r="AI19" i="12"/>
  <c r="AH19" i="12"/>
  <c r="AG19" i="12"/>
  <c r="AF19" i="12"/>
  <c r="AO16" i="12"/>
  <c r="AN16" i="12"/>
  <c r="AM16" i="12"/>
  <c r="AL16" i="12"/>
  <c r="AK16" i="12"/>
  <c r="AJ16" i="12"/>
  <c r="AI16" i="12"/>
  <c r="AH16" i="12"/>
  <c r="AG16" i="12"/>
  <c r="AF16" i="12"/>
  <c r="AE19" i="12"/>
  <c r="AE20" i="12"/>
  <c r="AE16" i="12"/>
  <c r="AD19" i="12"/>
  <c r="AD20" i="12"/>
  <c r="AD16" i="12"/>
  <c r="Q80" i="12"/>
  <c r="N60" i="12"/>
  <c r="M79" i="12"/>
  <c r="X62" i="10"/>
  <c r="W62" i="10"/>
  <c r="V62" i="10"/>
  <c r="Y49" i="10"/>
  <c r="Y52" i="10" s="1"/>
  <c r="Y53" i="10" s="1"/>
  <c r="X49" i="10"/>
  <c r="P57" i="12" s="1"/>
  <c r="W49" i="10"/>
  <c r="V49" i="10"/>
  <c r="U49" i="10"/>
  <c r="M57" i="12" s="1"/>
  <c r="J57" i="12"/>
  <c r="Z56" i="12"/>
  <c r="V56" i="12"/>
  <c r="T56" i="12"/>
  <c r="K56" i="12"/>
  <c r="G56" i="12"/>
  <c r="AH55" i="12"/>
  <c r="AF55" i="12"/>
  <c r="AE55" i="12"/>
  <c r="AD55" i="12"/>
  <c r="Y23" i="10"/>
  <c r="X23" i="10"/>
  <c r="W23" i="10"/>
  <c r="V23" i="10"/>
  <c r="U23" i="10"/>
  <c r="T23" i="10"/>
  <c r="T10" i="10" s="1"/>
  <c r="S23" i="10"/>
  <c r="S10" i="10" s="1"/>
  <c r="R23" i="10"/>
  <c r="Q23" i="10"/>
  <c r="P23" i="10"/>
  <c r="P10" i="10" s="1"/>
  <c r="O23" i="10"/>
  <c r="O10" i="10" s="1"/>
  <c r="N23" i="10"/>
  <c r="D50" i="12"/>
  <c r="B50" i="12"/>
  <c r="D49" i="12"/>
  <c r="C49" i="12"/>
  <c r="B49" i="12"/>
  <c r="D60" i="10"/>
  <c r="D48" i="12" s="1"/>
  <c r="C60" i="10"/>
  <c r="C48" i="12" s="1"/>
  <c r="B60" i="10"/>
  <c r="B48" i="12" s="1"/>
  <c r="D47" i="10"/>
  <c r="C47" i="10"/>
  <c r="C47" i="12" s="1"/>
  <c r="D46" i="10"/>
  <c r="C46" i="10"/>
  <c r="D46" i="12"/>
  <c r="C46" i="12"/>
  <c r="B46" i="12"/>
  <c r="D45" i="12"/>
  <c r="C21" i="10"/>
  <c r="C45" i="12" s="1"/>
  <c r="B21" i="10"/>
  <c r="B45" i="12" s="1"/>
  <c r="C20" i="10"/>
  <c r="B20" i="10"/>
  <c r="L80" i="12"/>
  <c r="K80" i="12"/>
  <c r="J80" i="12"/>
  <c r="I80" i="12"/>
  <c r="H80" i="12"/>
  <c r="G80" i="12"/>
  <c r="L79" i="12"/>
  <c r="K79" i="12"/>
  <c r="J79" i="12"/>
  <c r="I79" i="12"/>
  <c r="H79" i="12"/>
  <c r="G79" i="12"/>
  <c r="K78" i="12"/>
  <c r="J78" i="12"/>
  <c r="I78" i="12"/>
  <c r="H78" i="12"/>
  <c r="G78" i="12"/>
  <c r="I77" i="12"/>
  <c r="H77" i="12"/>
  <c r="G77" i="12"/>
  <c r="F80" i="12"/>
  <c r="F79" i="12"/>
  <c r="F78" i="12"/>
  <c r="F77" i="12"/>
  <c r="T60" i="12"/>
  <c r="O60" i="12"/>
  <c r="L60" i="12"/>
  <c r="K60" i="12"/>
  <c r="J60" i="12"/>
  <c r="I60" i="12"/>
  <c r="H60" i="12"/>
  <c r="G60" i="12"/>
  <c r="U59" i="12"/>
  <c r="Q59" i="12"/>
  <c r="P59" i="12"/>
  <c r="M59" i="12"/>
  <c r="L59" i="12"/>
  <c r="K59" i="12"/>
  <c r="J59" i="12"/>
  <c r="I59" i="12"/>
  <c r="H59" i="12"/>
  <c r="G59" i="12"/>
  <c r="K58" i="12"/>
  <c r="J58" i="12"/>
  <c r="I58" i="12"/>
  <c r="H58" i="12"/>
  <c r="G58" i="12"/>
  <c r="I57" i="12"/>
  <c r="H57" i="12"/>
  <c r="G57" i="12"/>
  <c r="AC56" i="12"/>
  <c r="AB56" i="12"/>
  <c r="U56" i="12"/>
  <c r="F60" i="12"/>
  <c r="F59" i="12"/>
  <c r="F58" i="12"/>
  <c r="F57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L48" i="12"/>
  <c r="K48" i="12"/>
  <c r="J48" i="12"/>
  <c r="I48" i="12"/>
  <c r="H48" i="12"/>
  <c r="G48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Q45" i="12"/>
  <c r="P45" i="12"/>
  <c r="O45" i="12"/>
  <c r="N45" i="12"/>
  <c r="M45" i="12"/>
  <c r="L45" i="12"/>
  <c r="K45" i="12"/>
  <c r="J45" i="12"/>
  <c r="I45" i="12"/>
  <c r="H45" i="12"/>
  <c r="G45" i="12"/>
  <c r="F50" i="12"/>
  <c r="F49" i="12"/>
  <c r="F48" i="12"/>
  <c r="F47" i="12"/>
  <c r="F46" i="12"/>
  <c r="F45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L38" i="12"/>
  <c r="K38" i="12"/>
  <c r="J38" i="12"/>
  <c r="I38" i="12"/>
  <c r="H38" i="12"/>
  <c r="G38" i="12"/>
  <c r="F38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X31" i="12"/>
  <c r="X11" i="12" s="1"/>
  <c r="W31" i="12"/>
  <c r="W11" i="12" s="1"/>
  <c r="V31" i="12"/>
  <c r="V11" i="12" s="1"/>
  <c r="U31" i="12"/>
  <c r="U11" i="12" s="1"/>
  <c r="T31" i="12"/>
  <c r="T11" i="12" s="1"/>
  <c r="S31" i="12"/>
  <c r="S11" i="12" s="1"/>
  <c r="R31" i="12"/>
  <c r="R11" i="12" s="1"/>
  <c r="Q31" i="12"/>
  <c r="Q11" i="12" s="1"/>
  <c r="P31" i="12"/>
  <c r="P11" i="12" s="1"/>
  <c r="O31" i="12"/>
  <c r="O11" i="12" s="1"/>
  <c r="N31" i="12"/>
  <c r="N11" i="12" s="1"/>
  <c r="M31" i="12"/>
  <c r="M11" i="12" s="1"/>
  <c r="L31" i="12"/>
  <c r="L11" i="12" s="1"/>
  <c r="K31" i="12"/>
  <c r="K11" i="12" s="1"/>
  <c r="J31" i="12"/>
  <c r="J11" i="12" s="1"/>
  <c r="I31" i="12"/>
  <c r="I11" i="12" s="1"/>
  <c r="H31" i="12"/>
  <c r="H11" i="12" s="1"/>
  <c r="G31" i="12"/>
  <c r="G11" i="12" s="1"/>
  <c r="F31" i="12"/>
  <c r="F11" i="12" s="1"/>
  <c r="L30" i="12"/>
  <c r="L10" i="12" s="1"/>
  <c r="K30" i="12"/>
  <c r="K10" i="12" s="1"/>
  <c r="J30" i="12"/>
  <c r="J10" i="12" s="1"/>
  <c r="I30" i="12"/>
  <c r="I10" i="12" s="1"/>
  <c r="H30" i="12"/>
  <c r="H10" i="12" s="1"/>
  <c r="G30" i="12"/>
  <c r="G10" i="12" s="1"/>
  <c r="F30" i="12"/>
  <c r="F10" i="12" s="1"/>
  <c r="L29" i="12"/>
  <c r="L9" i="12" s="1"/>
  <c r="K29" i="12"/>
  <c r="K9" i="12" s="1"/>
  <c r="J29" i="12"/>
  <c r="J9" i="12" s="1"/>
  <c r="I29" i="12"/>
  <c r="I9" i="12" s="1"/>
  <c r="H29" i="12"/>
  <c r="H9" i="12" s="1"/>
  <c r="G29" i="12"/>
  <c r="G9" i="12" s="1"/>
  <c r="F29" i="12"/>
  <c r="F9" i="12" s="1"/>
  <c r="K28" i="12"/>
  <c r="K8" i="12" s="1"/>
  <c r="J28" i="12"/>
  <c r="J8" i="12" s="1"/>
  <c r="I28" i="12"/>
  <c r="I8" i="12" s="1"/>
  <c r="H28" i="12"/>
  <c r="H8" i="12" s="1"/>
  <c r="G28" i="12"/>
  <c r="G8" i="12" s="1"/>
  <c r="F28" i="12"/>
  <c r="F8" i="12" s="1"/>
  <c r="I27" i="12"/>
  <c r="I7" i="12" s="1"/>
  <c r="H27" i="12"/>
  <c r="H7" i="12" s="1"/>
  <c r="G27" i="12"/>
  <c r="G7" i="12" s="1"/>
  <c r="F27" i="12"/>
  <c r="F7" i="12" s="1"/>
  <c r="D15" i="12"/>
  <c r="C15" i="12"/>
  <c r="B15" i="12"/>
  <c r="D21" i="12"/>
  <c r="C21" i="12"/>
  <c r="B21" i="12"/>
  <c r="C20" i="12"/>
  <c r="B20" i="12"/>
  <c r="C19" i="12"/>
  <c r="B19" i="12"/>
  <c r="D18" i="12"/>
  <c r="C18" i="12"/>
  <c r="B18" i="12"/>
  <c r="C17" i="12"/>
  <c r="B17" i="12"/>
  <c r="C16" i="12"/>
  <c r="B16" i="12"/>
  <c r="B14" i="12" s="1"/>
  <c r="B62" i="10" l="1"/>
  <c r="AM9" i="10"/>
  <c r="AI57" i="12"/>
  <c r="AQ10" i="10"/>
  <c r="AM57" i="12"/>
  <c r="AM67" i="12" s="1"/>
  <c r="AU10" i="10"/>
  <c r="AA57" i="12"/>
  <c r="AN9" i="10"/>
  <c r="AJ57" i="12"/>
  <c r="AJ67" i="12" s="1"/>
  <c r="AR10" i="10"/>
  <c r="AN57" i="12"/>
  <c r="AV10" i="10"/>
  <c r="AO9" i="10"/>
  <c r="AK57" i="12"/>
  <c r="AS10" i="10"/>
  <c r="AO57" i="12"/>
  <c r="AW10" i="10"/>
  <c r="AL9" i="10"/>
  <c r="AP9" i="10"/>
  <c r="AT9" i="10"/>
  <c r="Z9" i="10"/>
  <c r="X10" i="10"/>
  <c r="U10" i="10"/>
  <c r="U9" i="10" s="1"/>
  <c r="Y10" i="10"/>
  <c r="Y9" i="10" s="1"/>
  <c r="I34" i="12"/>
  <c r="V10" i="10"/>
  <c r="V9" i="10" s="1"/>
  <c r="Q10" i="10"/>
  <c r="Q9" i="10" s="1"/>
  <c r="N10" i="10"/>
  <c r="N9" i="10" s="1"/>
  <c r="R10" i="10"/>
  <c r="R9" i="10" s="1"/>
  <c r="W10" i="10"/>
  <c r="W9" i="10" s="1"/>
  <c r="AM55" i="12"/>
  <c r="AM65" i="12" s="1"/>
  <c r="AK55" i="12"/>
  <c r="AK65" i="12" s="1"/>
  <c r="AL55" i="12"/>
  <c r="AL65" i="12" s="1"/>
  <c r="AN55" i="12"/>
  <c r="AN65" i="12" s="1"/>
  <c r="AC55" i="12"/>
  <c r="AC65" i="12" s="1"/>
  <c r="W55" i="12"/>
  <c r="W65" i="12" s="1"/>
  <c r="V55" i="12"/>
  <c r="V65" i="12" s="1"/>
  <c r="U55" i="12"/>
  <c r="U65" i="12" s="1"/>
  <c r="H34" i="12"/>
  <c r="F34" i="12"/>
  <c r="D49" i="10"/>
  <c r="C49" i="10"/>
  <c r="AJ55" i="12"/>
  <c r="AJ65" i="12" s="1"/>
  <c r="S55" i="12"/>
  <c r="S65" i="12" s="1"/>
  <c r="G34" i="12"/>
  <c r="AG55" i="12"/>
  <c r="AG65" i="12" s="1"/>
  <c r="T55" i="12"/>
  <c r="T65" i="12" s="1"/>
  <c r="X55" i="12"/>
  <c r="X65" i="12" s="1"/>
  <c r="AB55" i="12"/>
  <c r="AB65" i="12" s="1"/>
  <c r="AA55" i="12"/>
  <c r="AA65" i="12" s="1"/>
  <c r="Y55" i="12"/>
  <c r="Y65" i="12" s="1"/>
  <c r="AI55" i="12"/>
  <c r="AI65" i="12" s="1"/>
  <c r="R55" i="12"/>
  <c r="Z55" i="12"/>
  <c r="AO55" i="12"/>
  <c r="AO65" i="12" s="1"/>
  <c r="P9" i="10"/>
  <c r="O9" i="10"/>
  <c r="AH58" i="12"/>
  <c r="AH68" i="12" s="1"/>
  <c r="T26" i="10"/>
  <c r="T13" i="10" s="1"/>
  <c r="T9" i="10"/>
  <c r="X26" i="10"/>
  <c r="P75" i="12" s="1"/>
  <c r="X9" i="10"/>
  <c r="U58" i="12"/>
  <c r="U68" i="12" s="1"/>
  <c r="Y58" i="12"/>
  <c r="Y68" i="12" s="1"/>
  <c r="AC58" i="12"/>
  <c r="AC68" i="12" s="1"/>
  <c r="AE58" i="12"/>
  <c r="AE68" i="12" s="1"/>
  <c r="AM58" i="12"/>
  <c r="AM68" i="12" s="1"/>
  <c r="T58" i="12"/>
  <c r="T68" i="12" s="1"/>
  <c r="U26" i="10"/>
  <c r="Y26" i="10"/>
  <c r="Q75" i="12" s="1"/>
  <c r="X65" i="10"/>
  <c r="X66" i="10" s="1"/>
  <c r="Z26" i="10"/>
  <c r="R58" i="12"/>
  <c r="R68" i="12" s="1"/>
  <c r="V58" i="12"/>
  <c r="V68" i="12" s="1"/>
  <c r="Z58" i="12"/>
  <c r="Z68" i="12" s="1"/>
  <c r="AF58" i="12"/>
  <c r="AF68" i="12" s="1"/>
  <c r="AJ58" i="12"/>
  <c r="AJ68" i="12" s="1"/>
  <c r="AN58" i="12"/>
  <c r="AN68" i="12" s="1"/>
  <c r="S26" i="10"/>
  <c r="S9" i="10"/>
  <c r="W26" i="10"/>
  <c r="V65" i="10"/>
  <c r="V66" i="10" s="1"/>
  <c r="AB26" i="10"/>
  <c r="AL58" i="12"/>
  <c r="AL68" i="12" s="1"/>
  <c r="R26" i="10"/>
  <c r="R13" i="10" s="1"/>
  <c r="V26" i="10"/>
  <c r="AA26" i="10"/>
  <c r="AA58" i="12"/>
  <c r="AA68" i="12" s="1"/>
  <c r="AE57" i="12"/>
  <c r="AE67" i="12" s="1"/>
  <c r="AF57" i="12"/>
  <c r="AF67" i="12" s="1"/>
  <c r="AG57" i="12"/>
  <c r="AG67" i="12" s="1"/>
  <c r="L56" i="12"/>
  <c r="L66" i="12" s="1"/>
  <c r="Q11" i="13"/>
  <c r="O58" i="12"/>
  <c r="O68" i="12" s="1"/>
  <c r="AE13" i="10"/>
  <c r="AE11" i="10" s="1"/>
  <c r="F56" i="12"/>
  <c r="F66" i="12" s="1"/>
  <c r="S57" i="12"/>
  <c r="S67" i="12" s="1"/>
  <c r="T57" i="12"/>
  <c r="T67" i="12" s="1"/>
  <c r="AD26" i="10"/>
  <c r="AD13" i="10" s="1"/>
  <c r="AD11" i="10" s="1"/>
  <c r="AD52" i="10"/>
  <c r="V77" i="12" s="1"/>
  <c r="U57" i="12"/>
  <c r="U67" i="12" s="1"/>
  <c r="H56" i="12"/>
  <c r="H66" i="12" s="1"/>
  <c r="Q58" i="12"/>
  <c r="Q68" i="12" s="1"/>
  <c r="Q57" i="12"/>
  <c r="Q67" i="12" s="1"/>
  <c r="F44" i="12"/>
  <c r="H44" i="12"/>
  <c r="K20" i="10"/>
  <c r="F15" i="15"/>
  <c r="F17" i="15" s="1"/>
  <c r="F20" i="15" s="1"/>
  <c r="G15" i="15"/>
  <c r="G17" i="15" s="1"/>
  <c r="G20" i="15" s="1"/>
  <c r="E15" i="15"/>
  <c r="E17" i="15" s="1"/>
  <c r="E20" i="15" s="1"/>
  <c r="S44" i="12"/>
  <c r="AF44" i="12"/>
  <c r="V34" i="12"/>
  <c r="AB76" i="12"/>
  <c r="T44" i="12"/>
  <c r="U44" i="12"/>
  <c r="V44" i="12"/>
  <c r="T7" i="13"/>
  <c r="R44" i="12"/>
  <c r="T34" i="12"/>
  <c r="S34" i="12"/>
  <c r="U34" i="12"/>
  <c r="R34" i="12"/>
  <c r="G44" i="12"/>
  <c r="I56" i="12"/>
  <c r="I66" i="12" s="1"/>
  <c r="I44" i="12"/>
  <c r="Q56" i="12"/>
  <c r="K55" i="12"/>
  <c r="K65" i="12" s="1"/>
  <c r="P44" i="12"/>
  <c r="K34" i="12"/>
  <c r="O34" i="12"/>
  <c r="Q44" i="12"/>
  <c r="Q26" i="10"/>
  <c r="Q13" i="10" s="1"/>
  <c r="N34" i="12"/>
  <c r="P26" i="10"/>
  <c r="P13" i="10" s="1"/>
  <c r="L34" i="12"/>
  <c r="P34" i="12"/>
  <c r="J44" i="12"/>
  <c r="B44" i="12"/>
  <c r="J34" i="12"/>
  <c r="Q34" i="12"/>
  <c r="K44" i="12"/>
  <c r="O44" i="12"/>
  <c r="O26" i="10"/>
  <c r="D82" i="12"/>
  <c r="AL34" i="12"/>
  <c r="AJ44" i="12"/>
  <c r="AN44" i="12"/>
  <c r="AM34" i="12"/>
  <c r="AK44" i="12"/>
  <c r="AO44" i="12"/>
  <c r="AN34" i="12"/>
  <c r="AL44" i="12"/>
  <c r="AK34" i="12"/>
  <c r="AO34" i="12"/>
  <c r="AM44" i="12"/>
  <c r="AH34" i="12"/>
  <c r="AI34" i="12"/>
  <c r="AG44" i="12"/>
  <c r="AF34" i="12"/>
  <c r="AJ34" i="12"/>
  <c r="AH44" i="12"/>
  <c r="AG34" i="12"/>
  <c r="AI44" i="12"/>
  <c r="AE44" i="12"/>
  <c r="AE34" i="12"/>
  <c r="AD44" i="12"/>
  <c r="AD34" i="12"/>
  <c r="AN52" i="10"/>
  <c r="AM52" i="10"/>
  <c r="AD57" i="12"/>
  <c r="AD67" i="12" s="1"/>
  <c r="AC34" i="12"/>
  <c r="AB34" i="12"/>
  <c r="AA34" i="12"/>
  <c r="W44" i="12"/>
  <c r="W34" i="12"/>
  <c r="AB44" i="12"/>
  <c r="Y34" i="12"/>
  <c r="Z34" i="12"/>
  <c r="AA44" i="12"/>
  <c r="X44" i="12"/>
  <c r="T8" i="13"/>
  <c r="X34" i="12"/>
  <c r="Y44" i="12"/>
  <c r="AC44" i="12"/>
  <c r="S60" i="12"/>
  <c r="W60" i="12"/>
  <c r="Z44" i="12"/>
  <c r="R60" i="12"/>
  <c r="Y91" i="12"/>
  <c r="L44" i="12"/>
  <c r="N44" i="12"/>
  <c r="M44" i="12"/>
  <c r="M34" i="12"/>
  <c r="K59" i="10"/>
  <c r="AO52" i="10"/>
  <c r="AH57" i="12"/>
  <c r="AL57" i="12"/>
  <c r="AL67" i="12" s="1"/>
  <c r="L47" i="10"/>
  <c r="U52" i="10"/>
  <c r="U53" i="10" s="1"/>
  <c r="M78" i="12" s="1"/>
  <c r="N57" i="12"/>
  <c r="N67" i="12" s="1"/>
  <c r="W52" i="10"/>
  <c r="L77" i="12"/>
  <c r="X52" i="10"/>
  <c r="P77" i="12" s="1"/>
  <c r="P87" i="12" s="1"/>
  <c r="D16" i="12"/>
  <c r="D17" i="12"/>
  <c r="D14" i="12" s="1"/>
  <c r="AL71" i="12"/>
  <c r="P80" i="12"/>
  <c r="P60" i="12"/>
  <c r="S58" i="12"/>
  <c r="S68" i="12" s="1"/>
  <c r="C61" i="10"/>
  <c r="O56" i="12"/>
  <c r="AE65" i="12"/>
  <c r="X58" i="12"/>
  <c r="AC91" i="12"/>
  <c r="T80" i="12"/>
  <c r="O55" i="12"/>
  <c r="O65" i="12" s="1"/>
  <c r="O59" i="12"/>
  <c r="Q60" i="12"/>
  <c r="H76" i="12"/>
  <c r="T4" i="13"/>
  <c r="T5" i="13"/>
  <c r="AC26" i="10"/>
  <c r="Y57" i="12"/>
  <c r="Y67" i="12" s="1"/>
  <c r="AC57" i="12"/>
  <c r="W58" i="12"/>
  <c r="W68" i="12" s="1"/>
  <c r="W56" i="12"/>
  <c r="S5" i="13"/>
  <c r="H26" i="12"/>
  <c r="H6" i="12" s="1"/>
  <c r="W65" i="10"/>
  <c r="W66" i="10" s="1"/>
  <c r="P58" i="12"/>
  <c r="P68" i="12" s="1"/>
  <c r="X57" i="12"/>
  <c r="X67" i="12" s="1"/>
  <c r="AB58" i="12"/>
  <c r="U79" i="12"/>
  <c r="AB57" i="12"/>
  <c r="M60" i="12"/>
  <c r="AD71" i="12"/>
  <c r="J76" i="12"/>
  <c r="C50" i="12"/>
  <c r="S9" i="13" s="1"/>
  <c r="N56" i="12"/>
  <c r="Z52" i="10"/>
  <c r="R57" i="12"/>
  <c r="R67" i="12" s="1"/>
  <c r="K21" i="10"/>
  <c r="AM65" i="10"/>
  <c r="D47" i="12"/>
  <c r="T6" i="13" s="1"/>
  <c r="AN65" i="10"/>
  <c r="K47" i="10"/>
  <c r="S8" i="13"/>
  <c r="S7" i="13"/>
  <c r="S6" i="13"/>
  <c r="S4" i="13"/>
  <c r="AK56" i="12"/>
  <c r="AO58" i="12"/>
  <c r="AO68" i="12" s="1"/>
  <c r="AG58" i="12"/>
  <c r="AG68" i="12" s="1"/>
  <c r="D61" i="10"/>
  <c r="D62" i="10"/>
  <c r="AK58" i="12"/>
  <c r="L60" i="10"/>
  <c r="AD60" i="12"/>
  <c r="AH60" i="12"/>
  <c r="AE60" i="12"/>
  <c r="AI60" i="12"/>
  <c r="AM60" i="12"/>
  <c r="AL60" i="12"/>
  <c r="AF60" i="12"/>
  <c r="AJ60" i="12"/>
  <c r="AN60" i="12"/>
  <c r="AG60" i="12"/>
  <c r="AK60" i="12"/>
  <c r="AO60" i="12"/>
  <c r="AD59" i="12"/>
  <c r="AH59" i="12"/>
  <c r="AE59" i="12"/>
  <c r="AI59" i="12"/>
  <c r="AM59" i="12"/>
  <c r="AF59" i="12"/>
  <c r="AJ59" i="12"/>
  <c r="AN59" i="12"/>
  <c r="AL59" i="12"/>
  <c r="AG59" i="12"/>
  <c r="AK59" i="12"/>
  <c r="AO59" i="12"/>
  <c r="AD58" i="12"/>
  <c r="AD68" i="12" s="1"/>
  <c r="AL65" i="10"/>
  <c r="L46" i="10"/>
  <c r="AP52" i="10"/>
  <c r="D48" i="10"/>
  <c r="AL52" i="10"/>
  <c r="AL13" i="10" s="1"/>
  <c r="AI67" i="12"/>
  <c r="AI56" i="12"/>
  <c r="AK76" i="12"/>
  <c r="AG56" i="12"/>
  <c r="AO56" i="12"/>
  <c r="X56" i="12"/>
  <c r="W57" i="12"/>
  <c r="W67" i="12" s="1"/>
  <c r="L20" i="10"/>
  <c r="AA60" i="12"/>
  <c r="V60" i="12"/>
  <c r="Z60" i="12"/>
  <c r="S59" i="12"/>
  <c r="R59" i="12"/>
  <c r="V59" i="12"/>
  <c r="Z59" i="12"/>
  <c r="R78" i="12"/>
  <c r="C62" i="10"/>
  <c r="K60" i="10"/>
  <c r="L59" i="10"/>
  <c r="U77" i="12"/>
  <c r="T77" i="12"/>
  <c r="S77" i="12"/>
  <c r="C48" i="10"/>
  <c r="V57" i="12"/>
  <c r="Z57" i="12"/>
  <c r="K46" i="10"/>
  <c r="X76" i="12"/>
  <c r="Y56" i="12"/>
  <c r="AA56" i="12"/>
  <c r="S56" i="12"/>
  <c r="L21" i="10"/>
  <c r="Q76" i="12"/>
  <c r="P56" i="12"/>
  <c r="C23" i="10"/>
  <c r="D19" i="12"/>
  <c r="D20" i="12"/>
  <c r="I76" i="12"/>
  <c r="Q79" i="12"/>
  <c r="P76" i="12"/>
  <c r="M76" i="12"/>
  <c r="M56" i="12"/>
  <c r="L26" i="12"/>
  <c r="L6" i="12" s="1"/>
  <c r="L76" i="12"/>
  <c r="L57" i="12"/>
  <c r="O80" i="12"/>
  <c r="P79" i="12"/>
  <c r="O79" i="12"/>
  <c r="Q29" i="12"/>
  <c r="Q9" i="12" s="1"/>
  <c r="N59" i="12"/>
  <c r="N78" i="12"/>
  <c r="L58" i="12"/>
  <c r="B61" i="10"/>
  <c r="L78" i="12"/>
  <c r="N58" i="12"/>
  <c r="N68" i="12" s="1"/>
  <c r="B49" i="10"/>
  <c r="Q77" i="12"/>
  <c r="O57" i="12"/>
  <c r="V52" i="10"/>
  <c r="K57" i="12"/>
  <c r="J77" i="12"/>
  <c r="B48" i="10"/>
  <c r="D35" i="12"/>
  <c r="D36" i="12"/>
  <c r="B37" i="12"/>
  <c r="B38" i="12"/>
  <c r="C38" i="12"/>
  <c r="C39" i="12"/>
  <c r="D39" i="12"/>
  <c r="D40" i="12"/>
  <c r="B41" i="12"/>
  <c r="M67" i="12"/>
  <c r="AK67" i="12"/>
  <c r="AO67" i="12"/>
  <c r="U71" i="12"/>
  <c r="U91" i="12"/>
  <c r="G55" i="12"/>
  <c r="G54" i="12" s="1"/>
  <c r="H55" i="12"/>
  <c r="P55" i="12"/>
  <c r="L55" i="12"/>
  <c r="L65" i="12" s="1"/>
  <c r="Q55" i="12"/>
  <c r="Q65" i="12" s="1"/>
  <c r="B23" i="10"/>
  <c r="F55" i="12"/>
  <c r="M55" i="12"/>
  <c r="M65" i="12" s="1"/>
  <c r="N26" i="10"/>
  <c r="I55" i="12"/>
  <c r="B22" i="10"/>
  <c r="O26" i="12"/>
  <c r="I26" i="12"/>
  <c r="I6" i="12" s="1"/>
  <c r="Q26" i="12"/>
  <c r="Q6" i="12" s="1"/>
  <c r="J26" i="12"/>
  <c r="J6" i="12" s="1"/>
  <c r="O76" i="12"/>
  <c r="W76" i="12"/>
  <c r="AA76" i="12"/>
  <c r="J56" i="12"/>
  <c r="R56" i="12"/>
  <c r="AD56" i="12"/>
  <c r="F76" i="12"/>
  <c r="L75" i="12"/>
  <c r="J55" i="12"/>
  <c r="N55" i="12"/>
  <c r="C22" i="10"/>
  <c r="C35" i="12"/>
  <c r="G66" i="12"/>
  <c r="P67" i="12"/>
  <c r="AN67" i="12"/>
  <c r="T91" i="12"/>
  <c r="K66" i="12"/>
  <c r="T121" i="12"/>
  <c r="T111" i="12"/>
  <c r="T101" i="12"/>
  <c r="X101" i="12"/>
  <c r="X111" i="12"/>
  <c r="B35" i="12"/>
  <c r="B36" i="12"/>
  <c r="C36" i="12"/>
  <c r="C37" i="12"/>
  <c r="D37" i="12"/>
  <c r="D38" i="12"/>
  <c r="B39" i="12"/>
  <c r="B40" i="12"/>
  <c r="C40" i="12"/>
  <c r="D41" i="12"/>
  <c r="B61" i="12"/>
  <c r="T71" i="12"/>
  <c r="U111" i="12"/>
  <c r="U101" i="12"/>
  <c r="U121" i="12"/>
  <c r="AA67" i="12"/>
  <c r="S71" i="12"/>
  <c r="R111" i="12"/>
  <c r="R121" i="12"/>
  <c r="R101" i="12"/>
  <c r="V111" i="12"/>
  <c r="V101" i="12"/>
  <c r="AF65" i="12"/>
  <c r="AI68" i="12"/>
  <c r="R71" i="12"/>
  <c r="S121" i="12"/>
  <c r="S101" i="12"/>
  <c r="S111" i="12"/>
  <c r="W111" i="12"/>
  <c r="W101" i="12"/>
  <c r="X91" i="12"/>
  <c r="R91" i="12"/>
  <c r="V91" i="12"/>
  <c r="S91" i="12"/>
  <c r="W91" i="12"/>
  <c r="B81" i="12"/>
  <c r="B31" i="12"/>
  <c r="C2" i="4"/>
  <c r="D9" i="10" l="1"/>
  <c r="C9" i="10"/>
  <c r="C10" i="10"/>
  <c r="D10" i="10"/>
  <c r="AN13" i="10"/>
  <c r="AN11" i="10" s="1"/>
  <c r="AW9" i="10"/>
  <c r="AV9" i="10"/>
  <c r="B66" i="10"/>
  <c r="AU9" i="10"/>
  <c r="AS9" i="10"/>
  <c r="AR9" i="10"/>
  <c r="AL11" i="10"/>
  <c r="AM13" i="10"/>
  <c r="AM11" i="10" s="1"/>
  <c r="Z11" i="10"/>
  <c r="AQ9" i="10"/>
  <c r="N13" i="10"/>
  <c r="N11" i="10" s="1"/>
  <c r="O13" i="10"/>
  <c r="V27" i="10"/>
  <c r="V28" i="10" s="1"/>
  <c r="V13" i="10"/>
  <c r="V11" i="10" s="1"/>
  <c r="S13" i="10"/>
  <c r="S11" i="10" s="1"/>
  <c r="Y27" i="10"/>
  <c r="Y14" i="10" s="1"/>
  <c r="Y4" i="10" s="1"/>
  <c r="Y13" i="10"/>
  <c r="Y11" i="10" s="1"/>
  <c r="W13" i="10"/>
  <c r="W11" i="10" s="1"/>
  <c r="U13" i="10"/>
  <c r="U11" i="10" s="1"/>
  <c r="X13" i="10"/>
  <c r="X11" i="10" s="1"/>
  <c r="AM75" i="12"/>
  <c r="AM85" i="12" s="1"/>
  <c r="AG75" i="12"/>
  <c r="AG85" i="12" s="1"/>
  <c r="AL75" i="12"/>
  <c r="AK75" i="12"/>
  <c r="AK85" i="12" s="1"/>
  <c r="AJ75" i="12"/>
  <c r="AJ85" i="12" s="1"/>
  <c r="AF75" i="12"/>
  <c r="AF85" i="12" s="1"/>
  <c r="AH75" i="12"/>
  <c r="AH85" i="12" s="1"/>
  <c r="AE75" i="12"/>
  <c r="AE85" i="12" s="1"/>
  <c r="AD75" i="12"/>
  <c r="AD85" i="12" s="1"/>
  <c r="AI75" i="12"/>
  <c r="AI85" i="12" s="1"/>
  <c r="AO75" i="12"/>
  <c r="AO85" i="12" s="1"/>
  <c r="AN75" i="12"/>
  <c r="AN85" i="12" s="1"/>
  <c r="AC75" i="12"/>
  <c r="AB75" i="12"/>
  <c r="AB85" i="12" s="1"/>
  <c r="AA75" i="12"/>
  <c r="AA85" i="12" s="1"/>
  <c r="Z75" i="12"/>
  <c r="Z85" i="12" s="1"/>
  <c r="X75" i="12"/>
  <c r="X85" i="12" s="1"/>
  <c r="W75" i="12"/>
  <c r="W85" i="12" s="1"/>
  <c r="Y75" i="12"/>
  <c r="U75" i="12"/>
  <c r="U85" i="12" s="1"/>
  <c r="V75" i="12"/>
  <c r="T75" i="12"/>
  <c r="T85" i="12" s="1"/>
  <c r="S75" i="12"/>
  <c r="R75" i="12"/>
  <c r="R85" i="12" s="1"/>
  <c r="AF78" i="12"/>
  <c r="AF88" i="12" s="1"/>
  <c r="F54" i="12"/>
  <c r="F64" i="12" s="1"/>
  <c r="V67" i="10"/>
  <c r="N28" i="12"/>
  <c r="N8" i="12" s="1"/>
  <c r="T27" i="10"/>
  <c r="W67" i="10"/>
  <c r="O28" i="12"/>
  <c r="O8" i="12" s="1"/>
  <c r="X67" i="10"/>
  <c r="P28" i="12"/>
  <c r="P8" i="12" s="1"/>
  <c r="N75" i="12"/>
  <c r="N85" i="12" s="1"/>
  <c r="Z27" i="10"/>
  <c r="O11" i="10"/>
  <c r="O78" i="12"/>
  <c r="O88" i="12" s="1"/>
  <c r="X68" i="10"/>
  <c r="J75" i="12"/>
  <c r="J74" i="12" s="1"/>
  <c r="R11" i="10"/>
  <c r="K75" i="12"/>
  <c r="K85" i="12" s="1"/>
  <c r="U27" i="10"/>
  <c r="U14" i="10" s="1"/>
  <c r="U4" i="10" s="1"/>
  <c r="Q11" i="10"/>
  <c r="M75" i="12"/>
  <c r="M85" i="12" s="1"/>
  <c r="F86" i="12"/>
  <c r="W27" i="10"/>
  <c r="H75" i="12"/>
  <c r="H74" i="12" s="1"/>
  <c r="P11" i="10"/>
  <c r="AA27" i="10"/>
  <c r="X27" i="10"/>
  <c r="Q25" i="12"/>
  <c r="Q115" i="12" s="1"/>
  <c r="Q78" i="12"/>
  <c r="Q88" i="12" s="1"/>
  <c r="Q118" i="12"/>
  <c r="AD27" i="10"/>
  <c r="AD14" i="10" s="1"/>
  <c r="AB27" i="10"/>
  <c r="AE14" i="10"/>
  <c r="O75" i="12"/>
  <c r="O85" i="12" s="1"/>
  <c r="AC27" i="10"/>
  <c r="T11" i="10"/>
  <c r="L86" i="12"/>
  <c r="AG77" i="12"/>
  <c r="AG87" i="12" s="1"/>
  <c r="AF77" i="12"/>
  <c r="AF87" i="12" s="1"/>
  <c r="AE77" i="12"/>
  <c r="AE87" i="12" s="1"/>
  <c r="K54" i="12"/>
  <c r="K64" i="12" s="1"/>
  <c r="H86" i="12"/>
  <c r="J54" i="12"/>
  <c r="O77" i="12"/>
  <c r="O87" i="12" s="1"/>
  <c r="W53" i="10"/>
  <c r="O27" i="12" s="1"/>
  <c r="O7" i="12" s="1"/>
  <c r="M77" i="12"/>
  <c r="M87" i="12" s="1"/>
  <c r="T54" i="12"/>
  <c r="T64" i="12" s="1"/>
  <c r="D44" i="12"/>
  <c r="D57" i="12"/>
  <c r="AA91" i="12"/>
  <c r="L61" i="10"/>
  <c r="I75" i="12"/>
  <c r="I85" i="12" s="1"/>
  <c r="H116" i="12"/>
  <c r="G76" i="12"/>
  <c r="G86" i="12" s="1"/>
  <c r="AI71" i="12"/>
  <c r="C61" i="12"/>
  <c r="AH67" i="12"/>
  <c r="D67" i="12"/>
  <c r="AB91" i="12"/>
  <c r="AD91" i="12"/>
  <c r="I54" i="12"/>
  <c r="I86" i="12"/>
  <c r="U54" i="12"/>
  <c r="U64" i="12" s="1"/>
  <c r="B65" i="10"/>
  <c r="B63" i="10" s="1"/>
  <c r="Q54" i="12"/>
  <c r="Q64" i="12" s="1"/>
  <c r="AM71" i="12"/>
  <c r="AL91" i="12"/>
  <c r="AC65" i="10"/>
  <c r="T76" i="12"/>
  <c r="R54" i="12"/>
  <c r="R64" i="12" s="1"/>
  <c r="K61" i="10"/>
  <c r="P78" i="12"/>
  <c r="P74" i="12" s="1"/>
  <c r="AO65" i="10"/>
  <c r="AO13" i="10" s="1"/>
  <c r="AO11" i="10" s="1"/>
  <c r="O54" i="12"/>
  <c r="O64" i="12" s="1"/>
  <c r="AH79" i="12"/>
  <c r="G26" i="12"/>
  <c r="G6" i="12" s="1"/>
  <c r="S54" i="12"/>
  <c r="S64" i="12" s="1"/>
  <c r="K27" i="12"/>
  <c r="K77" i="12"/>
  <c r="O67" i="12"/>
  <c r="U76" i="12"/>
  <c r="AF76" i="12"/>
  <c r="AG76" i="12"/>
  <c r="H106" i="12"/>
  <c r="O6" i="12"/>
  <c r="G75" i="12"/>
  <c r="N54" i="12"/>
  <c r="N64" i="12" s="1"/>
  <c r="H54" i="12"/>
  <c r="H64" i="12" s="1"/>
  <c r="B26" i="10"/>
  <c r="B24" i="10" s="1"/>
  <c r="M54" i="12"/>
  <c r="M64" i="12" s="1"/>
  <c r="L54" i="12"/>
  <c r="L64" i="12" s="1"/>
  <c r="P54" i="12"/>
  <c r="P64" i="12" s="1"/>
  <c r="AL54" i="12"/>
  <c r="AL64" i="12" s="1"/>
  <c r="D34" i="12"/>
  <c r="AN76" i="12"/>
  <c r="AD54" i="12"/>
  <c r="L49" i="10"/>
  <c r="AA54" i="12"/>
  <c r="AA64" i="12" s="1"/>
  <c r="W54" i="12"/>
  <c r="W64" i="12" s="1"/>
  <c r="Y54" i="12"/>
  <c r="Y64" i="12" s="1"/>
  <c r="X54" i="12"/>
  <c r="X64" i="12" s="1"/>
  <c r="V54" i="12"/>
  <c r="C44" i="12"/>
  <c r="C34" i="12"/>
  <c r="X53" i="10"/>
  <c r="AE78" i="12"/>
  <c r="AE88" i="12" s="1"/>
  <c r="AE52" i="10"/>
  <c r="M80" i="12"/>
  <c r="W68" i="10"/>
  <c r="B34" i="12"/>
  <c r="L74" i="12"/>
  <c r="AC67" i="12"/>
  <c r="AC54" i="12"/>
  <c r="AC64" i="12" s="1"/>
  <c r="AB67" i="12"/>
  <c r="AB54" i="12"/>
  <c r="AB64" i="12" s="1"/>
  <c r="Z54" i="12"/>
  <c r="Z64" i="12" s="1"/>
  <c r="U87" i="12"/>
  <c r="T87" i="12"/>
  <c r="R77" i="12"/>
  <c r="R87" i="12" s="1"/>
  <c r="S87" i="12"/>
  <c r="K48" i="10"/>
  <c r="U54" i="10"/>
  <c r="Q87" i="12"/>
  <c r="Q27" i="12"/>
  <c r="Q117" i="12" s="1"/>
  <c r="J86" i="12"/>
  <c r="Z67" i="12"/>
  <c r="AB68" i="12"/>
  <c r="B57" i="12"/>
  <c r="L96" i="12"/>
  <c r="C58" i="12"/>
  <c r="B58" i="12"/>
  <c r="D58" i="12"/>
  <c r="H65" i="12"/>
  <c r="H96" i="12"/>
  <c r="B67" i="12"/>
  <c r="C60" i="12"/>
  <c r="AO71" i="12"/>
  <c r="J116" i="12"/>
  <c r="J96" i="12"/>
  <c r="I96" i="12"/>
  <c r="I106" i="12"/>
  <c r="G65" i="12"/>
  <c r="G64" i="12"/>
  <c r="AE76" i="12"/>
  <c r="C68" i="12"/>
  <c r="AH71" i="12"/>
  <c r="AI76" i="12"/>
  <c r="AJ71" i="12"/>
  <c r="B60" i="12"/>
  <c r="L116" i="12"/>
  <c r="L106" i="12"/>
  <c r="K76" i="12"/>
  <c r="K86" i="12" s="1"/>
  <c r="X68" i="12"/>
  <c r="I116" i="12"/>
  <c r="B66" i="12"/>
  <c r="I65" i="12"/>
  <c r="S79" i="12"/>
  <c r="AN71" i="12"/>
  <c r="AC76" i="12"/>
  <c r="N76" i="12"/>
  <c r="B68" i="12"/>
  <c r="K49" i="10"/>
  <c r="AK71" i="12"/>
  <c r="AF71" i="12"/>
  <c r="T78" i="12"/>
  <c r="T88" i="12" s="1"/>
  <c r="AG71" i="12"/>
  <c r="T9" i="13"/>
  <c r="AJ76" i="12"/>
  <c r="D59" i="12"/>
  <c r="AK68" i="12"/>
  <c r="D68" i="12"/>
  <c r="AF80" i="12"/>
  <c r="AE80" i="12"/>
  <c r="AD80" i="12"/>
  <c r="AH80" i="12"/>
  <c r="D60" i="12"/>
  <c r="AG80" i="12"/>
  <c r="AF79" i="12"/>
  <c r="AD79" i="12"/>
  <c r="AG79" i="12"/>
  <c r="AE79" i="12"/>
  <c r="AD78" i="12"/>
  <c r="AH77" i="12"/>
  <c r="L48" i="10"/>
  <c r="AD77" i="12"/>
  <c r="AM76" i="12"/>
  <c r="AL76" i="12"/>
  <c r="AD76" i="12"/>
  <c r="AH76" i="12"/>
  <c r="AO76" i="12"/>
  <c r="U80" i="12"/>
  <c r="C57" i="12"/>
  <c r="V80" i="12"/>
  <c r="T79" i="12"/>
  <c r="R79" i="12"/>
  <c r="S80" i="12"/>
  <c r="V79" i="12"/>
  <c r="S78" i="12"/>
  <c r="S88" i="12" s="1"/>
  <c r="R88" i="12"/>
  <c r="V67" i="12"/>
  <c r="V87" i="12"/>
  <c r="C67" i="12"/>
  <c r="AA31" i="12"/>
  <c r="AA11" i="12" s="1"/>
  <c r="Y31" i="12"/>
  <c r="Y11" i="12" s="1"/>
  <c r="AB31" i="12"/>
  <c r="AB11" i="12" s="1"/>
  <c r="R80" i="12"/>
  <c r="C59" i="12"/>
  <c r="R29" i="12"/>
  <c r="R9" i="12" s="1"/>
  <c r="L62" i="10"/>
  <c r="K62" i="10"/>
  <c r="S76" i="12"/>
  <c r="C56" i="12"/>
  <c r="V76" i="12"/>
  <c r="Z76" i="12"/>
  <c r="Y76" i="12"/>
  <c r="R76" i="12"/>
  <c r="L8" i="10"/>
  <c r="K8" i="10"/>
  <c r="K7" i="10"/>
  <c r="L7" i="10"/>
  <c r="K22" i="10"/>
  <c r="L22" i="10"/>
  <c r="L23" i="10"/>
  <c r="K23" i="10"/>
  <c r="Y28" i="10"/>
  <c r="Y29" i="10"/>
  <c r="C26" i="10"/>
  <c r="M26" i="12"/>
  <c r="M6" i="12" s="1"/>
  <c r="Y55" i="10"/>
  <c r="P26" i="12"/>
  <c r="P6" i="12" s="1"/>
  <c r="N88" i="12"/>
  <c r="B52" i="10"/>
  <c r="Q30" i="12"/>
  <c r="Q10" i="12" s="1"/>
  <c r="M30" i="12"/>
  <c r="M10" i="12" s="1"/>
  <c r="O30" i="12"/>
  <c r="O10" i="12" s="1"/>
  <c r="N80" i="12"/>
  <c r="P30" i="12"/>
  <c r="P10" i="12" s="1"/>
  <c r="O29" i="12"/>
  <c r="O9" i="12" s="1"/>
  <c r="B59" i="12"/>
  <c r="M29" i="12"/>
  <c r="M9" i="12" s="1"/>
  <c r="N79" i="12"/>
  <c r="P29" i="12"/>
  <c r="P9" i="12" s="1"/>
  <c r="V68" i="10"/>
  <c r="L28" i="12"/>
  <c r="L8" i="12" s="1"/>
  <c r="B67" i="10"/>
  <c r="B68" i="10"/>
  <c r="Y54" i="10"/>
  <c r="M27" i="12"/>
  <c r="M7" i="12" s="1"/>
  <c r="U55" i="10"/>
  <c r="L27" i="12"/>
  <c r="V53" i="10"/>
  <c r="N77" i="12"/>
  <c r="J27" i="12"/>
  <c r="F65" i="12"/>
  <c r="D65" i="12"/>
  <c r="Q85" i="12"/>
  <c r="B56" i="12"/>
  <c r="Z65" i="12"/>
  <c r="B55" i="12"/>
  <c r="J65" i="12"/>
  <c r="B11" i="12"/>
  <c r="D10" i="13" s="1"/>
  <c r="C55" i="12"/>
  <c r="D56" i="12"/>
  <c r="C65" i="12"/>
  <c r="P85" i="12"/>
  <c r="P65" i="12"/>
  <c r="L85" i="12"/>
  <c r="B65" i="12"/>
  <c r="F75" i="12"/>
  <c r="J66" i="12"/>
  <c r="J106" i="12"/>
  <c r="F26" i="12"/>
  <c r="F6" i="12" s="1"/>
  <c r="O28" i="10"/>
  <c r="O29" i="10"/>
  <c r="G25" i="12"/>
  <c r="AD65" i="12"/>
  <c r="N65" i="12"/>
  <c r="D55" i="12"/>
  <c r="AH65" i="12"/>
  <c r="R65" i="12"/>
  <c r="T58" i="1"/>
  <c r="C66" i="1"/>
  <c r="C65" i="1"/>
  <c r="M66" i="1"/>
  <c r="N66" i="1"/>
  <c r="O66" i="1"/>
  <c r="P66" i="1"/>
  <c r="Q66" i="1"/>
  <c r="R66" i="1"/>
  <c r="S66" i="1"/>
  <c r="T66" i="1"/>
  <c r="L66" i="1"/>
  <c r="M65" i="1"/>
  <c r="N65" i="1"/>
  <c r="O65" i="1"/>
  <c r="P65" i="1"/>
  <c r="Q65" i="1"/>
  <c r="R65" i="1"/>
  <c r="S65" i="1"/>
  <c r="T65" i="1"/>
  <c r="L65" i="1"/>
  <c r="M61" i="1"/>
  <c r="N61" i="1"/>
  <c r="O61" i="1"/>
  <c r="P61" i="1"/>
  <c r="Q61" i="1"/>
  <c r="R61" i="1"/>
  <c r="S61" i="1"/>
  <c r="T61" i="1"/>
  <c r="L61" i="1"/>
  <c r="M60" i="1"/>
  <c r="N60" i="1"/>
  <c r="O60" i="1"/>
  <c r="P60" i="1"/>
  <c r="Q60" i="1"/>
  <c r="R60" i="1"/>
  <c r="S60" i="1"/>
  <c r="T60" i="1"/>
  <c r="L60" i="1"/>
  <c r="M58" i="1"/>
  <c r="N58" i="1"/>
  <c r="O58" i="1"/>
  <c r="P58" i="1"/>
  <c r="Q58" i="1"/>
  <c r="R58" i="1"/>
  <c r="S58" i="1"/>
  <c r="L58" i="1"/>
  <c r="AE15" i="10" l="1"/>
  <c r="AE12" i="10"/>
  <c r="AE16" i="10"/>
  <c r="AD16" i="10"/>
  <c r="AD12" i="10"/>
  <c r="AD15" i="10"/>
  <c r="U78" i="12"/>
  <c r="U88" i="12" s="1"/>
  <c r="X14" i="10"/>
  <c r="X4" i="10" s="1"/>
  <c r="V29" i="10"/>
  <c r="W14" i="10"/>
  <c r="W4" i="10" s="1"/>
  <c r="V14" i="10"/>
  <c r="V4" i="10" s="1"/>
  <c r="N25" i="12"/>
  <c r="N5" i="12" s="1"/>
  <c r="T14" i="10"/>
  <c r="V25" i="12"/>
  <c r="U25" i="12"/>
  <c r="U5" i="12" s="1"/>
  <c r="S25" i="12"/>
  <c r="S5" i="12" s="1"/>
  <c r="AA25" i="12"/>
  <c r="AB25" i="12"/>
  <c r="AB5" i="12" s="1"/>
  <c r="Y25" i="12"/>
  <c r="Y5" i="12" s="1"/>
  <c r="AC25" i="12"/>
  <c r="AC5" i="12" s="1"/>
  <c r="X25" i="12"/>
  <c r="W25" i="12"/>
  <c r="W5" i="12" s="1"/>
  <c r="T25" i="12"/>
  <c r="T5" i="12" s="1"/>
  <c r="Z25" i="12"/>
  <c r="R25" i="12"/>
  <c r="R95" i="12" s="1"/>
  <c r="AE25" i="12"/>
  <c r="AE5" i="12" s="1"/>
  <c r="AJ25" i="12"/>
  <c r="AJ115" i="12" s="1"/>
  <c r="AK25" i="12"/>
  <c r="AK115" i="12" s="1"/>
  <c r="AO25" i="12"/>
  <c r="AO5" i="12" s="1"/>
  <c r="AN25" i="12"/>
  <c r="AN115" i="12" s="1"/>
  <c r="AF25" i="12"/>
  <c r="AF95" i="12" s="1"/>
  <c r="AG25" i="12"/>
  <c r="AG115" i="12" s="1"/>
  <c r="AI25" i="12"/>
  <c r="AI5" i="12" s="1"/>
  <c r="AL25" i="12"/>
  <c r="AH25" i="12"/>
  <c r="AH5" i="12" s="1"/>
  <c r="AM25" i="12"/>
  <c r="AM105" i="12" s="1"/>
  <c r="AD25" i="12"/>
  <c r="AD5" i="12" s="1"/>
  <c r="Z29" i="10"/>
  <c r="Z28" i="10"/>
  <c r="AG78" i="12"/>
  <c r="AG88" i="12" s="1"/>
  <c r="J85" i="12"/>
  <c r="T16" i="10"/>
  <c r="L25" i="12"/>
  <c r="L5" i="12" s="1"/>
  <c r="T29" i="10"/>
  <c r="T28" i="10"/>
  <c r="M25" i="12"/>
  <c r="M5" i="12" s="1"/>
  <c r="M4" i="12" s="1"/>
  <c r="U16" i="10"/>
  <c r="U15" i="10"/>
  <c r="U12" i="10"/>
  <c r="Q108" i="12"/>
  <c r="Q105" i="12"/>
  <c r="Q29" i="10"/>
  <c r="U28" i="10"/>
  <c r="AD28" i="10"/>
  <c r="N15" i="10"/>
  <c r="N12" i="10"/>
  <c r="U29" i="10"/>
  <c r="AD29" i="10"/>
  <c r="O74" i="12"/>
  <c r="O84" i="12" s="1"/>
  <c r="C27" i="10"/>
  <c r="W54" i="10"/>
  <c r="H85" i="12"/>
  <c r="Q8" i="12"/>
  <c r="Q98" i="12"/>
  <c r="Q74" i="12"/>
  <c r="Q84" i="12" s="1"/>
  <c r="S28" i="10"/>
  <c r="K25" i="12"/>
  <c r="S29" i="10"/>
  <c r="AB29" i="10"/>
  <c r="AB28" i="10"/>
  <c r="O15" i="10"/>
  <c r="O16" i="10"/>
  <c r="O12" i="10"/>
  <c r="X54" i="10"/>
  <c r="Q28" i="10"/>
  <c r="AC29" i="10"/>
  <c r="R29" i="10"/>
  <c r="J25" i="12"/>
  <c r="J24" i="12" s="1"/>
  <c r="J94" i="12" s="1"/>
  <c r="R28" i="10"/>
  <c r="Q95" i="12"/>
  <c r="P16" i="10"/>
  <c r="P15" i="10"/>
  <c r="P12" i="10"/>
  <c r="Q5" i="12"/>
  <c r="AC28" i="10"/>
  <c r="W55" i="10"/>
  <c r="AE29" i="10"/>
  <c r="AE28" i="10"/>
  <c r="X29" i="10"/>
  <c r="P25" i="12"/>
  <c r="X28" i="10"/>
  <c r="AA28" i="10"/>
  <c r="AA29" i="10"/>
  <c r="W28" i="10"/>
  <c r="W29" i="10"/>
  <c r="O25" i="12"/>
  <c r="I25" i="12"/>
  <c r="I24" i="12" s="1"/>
  <c r="I114" i="12" s="1"/>
  <c r="Y15" i="10"/>
  <c r="Y16" i="10"/>
  <c r="Y12" i="10"/>
  <c r="P88" i="12"/>
  <c r="AL85" i="12"/>
  <c r="P98" i="12"/>
  <c r="G74" i="12"/>
  <c r="G84" i="12" s="1"/>
  <c r="V85" i="12"/>
  <c r="O97" i="12"/>
  <c r="B78" i="12"/>
  <c r="B88" i="12"/>
  <c r="AM91" i="12"/>
  <c r="P108" i="12"/>
  <c r="P118" i="12"/>
  <c r="AM54" i="12"/>
  <c r="AM64" i="12" s="1"/>
  <c r="O117" i="12"/>
  <c r="O107" i="12"/>
  <c r="AC31" i="12"/>
  <c r="AC11" i="12" s="1"/>
  <c r="I74" i="12"/>
  <c r="I84" i="12" s="1"/>
  <c r="K7" i="12"/>
  <c r="AI91" i="12"/>
  <c r="AI54" i="12"/>
  <c r="AI64" i="12" s="1"/>
  <c r="L9" i="10"/>
  <c r="L10" i="10"/>
  <c r="X55" i="10"/>
  <c r="P27" i="12"/>
  <c r="P117" i="12" s="1"/>
  <c r="G85" i="12"/>
  <c r="Q107" i="12"/>
  <c r="G116" i="12"/>
  <c r="G96" i="12"/>
  <c r="G106" i="12"/>
  <c r="AO54" i="12"/>
  <c r="AO64" i="12" s="1"/>
  <c r="AK54" i="12"/>
  <c r="AK64" i="12" s="1"/>
  <c r="AN54" i="12"/>
  <c r="AN64" i="12" s="1"/>
  <c r="AJ54" i="12"/>
  <c r="AJ64" i="12" s="1"/>
  <c r="AH54" i="12"/>
  <c r="AH64" i="12" s="1"/>
  <c r="AF54" i="12"/>
  <c r="AF64" i="12" s="1"/>
  <c r="AE54" i="12"/>
  <c r="AE64" i="12" s="1"/>
  <c r="AP65" i="10"/>
  <c r="AP13" i="10" s="1"/>
  <c r="AP11" i="10" s="1"/>
  <c r="AD65" i="10"/>
  <c r="M74" i="12"/>
  <c r="M84" i="12" s="1"/>
  <c r="N115" i="12"/>
  <c r="K74" i="12"/>
  <c r="K84" i="12" s="1"/>
  <c r="B64" i="12"/>
  <c r="K26" i="10"/>
  <c r="H25" i="12"/>
  <c r="P28" i="10"/>
  <c r="P29" i="10"/>
  <c r="G5" i="12"/>
  <c r="G4" i="12" s="1"/>
  <c r="G24" i="12"/>
  <c r="B85" i="12"/>
  <c r="F74" i="12"/>
  <c r="F84" i="12" s="1"/>
  <c r="AG54" i="12"/>
  <c r="AG64" i="12" s="1"/>
  <c r="C54" i="12"/>
  <c r="W77" i="12"/>
  <c r="W87" i="12" s="1"/>
  <c r="Q97" i="12"/>
  <c r="AD74" i="12"/>
  <c r="AD84" i="12" s="1"/>
  <c r="AQ52" i="10"/>
  <c r="AF52" i="10"/>
  <c r="B54" i="12"/>
  <c r="U74" i="12"/>
  <c r="U84" i="12" s="1"/>
  <c r="AH87" i="12"/>
  <c r="T74" i="12"/>
  <c r="T84" i="12" s="1"/>
  <c r="R74" i="12"/>
  <c r="R84" i="12" s="1"/>
  <c r="S74" i="12"/>
  <c r="S84" i="12" s="1"/>
  <c r="B55" i="10"/>
  <c r="J7" i="12"/>
  <c r="L7" i="12"/>
  <c r="N87" i="12"/>
  <c r="N74" i="12"/>
  <c r="N84" i="12" s="1"/>
  <c r="Q24" i="12"/>
  <c r="Q104" i="12" s="1"/>
  <c r="Q7" i="12"/>
  <c r="L84" i="12"/>
  <c r="H84" i="12"/>
  <c r="I64" i="12"/>
  <c r="AF91" i="12"/>
  <c r="B86" i="12"/>
  <c r="AO91" i="12"/>
  <c r="D85" i="12"/>
  <c r="D75" i="12"/>
  <c r="AK91" i="12"/>
  <c r="AN91" i="12"/>
  <c r="K26" i="12"/>
  <c r="AJ91" i="12"/>
  <c r="N26" i="12"/>
  <c r="N6" i="12" s="1"/>
  <c r="AE71" i="12"/>
  <c r="D61" i="12"/>
  <c r="D54" i="12" s="1"/>
  <c r="D71" i="12"/>
  <c r="B76" i="12"/>
  <c r="AG91" i="12"/>
  <c r="AD88" i="12"/>
  <c r="AD87" i="12"/>
  <c r="D76" i="12"/>
  <c r="AA101" i="12"/>
  <c r="AA111" i="12"/>
  <c r="Z31" i="12"/>
  <c r="Y111" i="12"/>
  <c r="Y101" i="12"/>
  <c r="AB111" i="12"/>
  <c r="AB101" i="12"/>
  <c r="C91" i="12"/>
  <c r="C81" i="12"/>
  <c r="Z91" i="12"/>
  <c r="R30" i="12"/>
  <c r="R10" i="12" s="1"/>
  <c r="C76" i="12"/>
  <c r="K10" i="10"/>
  <c r="K9" i="10"/>
  <c r="C75" i="12"/>
  <c r="C85" i="12"/>
  <c r="L26" i="10"/>
  <c r="AC85" i="12"/>
  <c r="Y85" i="12"/>
  <c r="C24" i="10"/>
  <c r="S85" i="12"/>
  <c r="C29" i="10"/>
  <c r="B53" i="10"/>
  <c r="B50" i="10"/>
  <c r="B77" i="12"/>
  <c r="B64" i="10"/>
  <c r="B80" i="12"/>
  <c r="N30" i="12"/>
  <c r="B79" i="12"/>
  <c r="N29" i="12"/>
  <c r="N118" i="12"/>
  <c r="N98" i="12"/>
  <c r="N108" i="12"/>
  <c r="O98" i="12"/>
  <c r="O118" i="12"/>
  <c r="O108" i="12"/>
  <c r="B28" i="12"/>
  <c r="B118" i="12"/>
  <c r="B87" i="12"/>
  <c r="M117" i="12"/>
  <c r="M97" i="12"/>
  <c r="M107" i="12"/>
  <c r="V55" i="10"/>
  <c r="N27" i="12"/>
  <c r="V54" i="10"/>
  <c r="AD64" i="12"/>
  <c r="C64" i="12"/>
  <c r="P84" i="12"/>
  <c r="V64" i="12"/>
  <c r="N28" i="10"/>
  <c r="F25" i="12"/>
  <c r="N29" i="10"/>
  <c r="B29" i="10"/>
  <c r="B27" i="10"/>
  <c r="F85" i="12"/>
  <c r="B75" i="12"/>
  <c r="J84" i="12"/>
  <c r="J64" i="12"/>
  <c r="F106" i="12"/>
  <c r="F96" i="12"/>
  <c r="F116" i="12"/>
  <c r="G95" i="12"/>
  <c r="G115" i="12"/>
  <c r="G105" i="12"/>
  <c r="T12" i="10" l="1"/>
  <c r="T4" i="10"/>
  <c r="N105" i="12"/>
  <c r="N95" i="12"/>
  <c r="L24" i="12"/>
  <c r="L104" i="12" s="1"/>
  <c r="M95" i="12"/>
  <c r="M115" i="12"/>
  <c r="M105" i="12"/>
  <c r="M24" i="12"/>
  <c r="M114" i="12" s="1"/>
  <c r="L105" i="12"/>
  <c r="L115" i="12"/>
  <c r="T115" i="12"/>
  <c r="AF105" i="12"/>
  <c r="L95" i="12"/>
  <c r="L4" i="12"/>
  <c r="J11" i="16" s="1"/>
  <c r="J14" i="16" s="1"/>
  <c r="AF115" i="12"/>
  <c r="T15" i="10"/>
  <c r="AB95" i="12"/>
  <c r="AK95" i="12"/>
  <c r="AG95" i="12"/>
  <c r="AG105" i="12"/>
  <c r="AK105" i="12"/>
  <c r="AK5" i="12"/>
  <c r="AG5" i="12"/>
  <c r="AH95" i="12"/>
  <c r="AB105" i="12"/>
  <c r="AB115" i="12"/>
  <c r="AM115" i="12"/>
  <c r="AI105" i="12"/>
  <c r="T95" i="12"/>
  <c r="T105" i="12"/>
  <c r="R105" i="12"/>
  <c r="R115" i="12"/>
  <c r="R5" i="12"/>
  <c r="AM5" i="12"/>
  <c r="AM95" i="12"/>
  <c r="AO95" i="12"/>
  <c r="AO115" i="12"/>
  <c r="AI115" i="12"/>
  <c r="AI95" i="12"/>
  <c r="AH105" i="12"/>
  <c r="AF5" i="12"/>
  <c r="AO105" i="12"/>
  <c r="AJ5" i="12"/>
  <c r="AH115" i="12"/>
  <c r="C28" i="10"/>
  <c r="L28" i="10" s="1"/>
  <c r="C30" i="10"/>
  <c r="I115" i="12"/>
  <c r="K27" i="10"/>
  <c r="E3" i="16"/>
  <c r="G3" i="16" s="1"/>
  <c r="C25" i="10"/>
  <c r="L27" i="10"/>
  <c r="U115" i="12"/>
  <c r="AN105" i="12"/>
  <c r="AN95" i="12"/>
  <c r="AJ95" i="12"/>
  <c r="AN5" i="12"/>
  <c r="AC111" i="12"/>
  <c r="I95" i="12"/>
  <c r="I105" i="12"/>
  <c r="I5" i="12"/>
  <c r="I4" i="12" s="1"/>
  <c r="AJ105" i="12"/>
  <c r="P5" i="12"/>
  <c r="P105" i="12"/>
  <c r="P115" i="12"/>
  <c r="P95" i="12"/>
  <c r="V16" i="10"/>
  <c r="V15" i="10"/>
  <c r="V12" i="10"/>
  <c r="U95" i="12"/>
  <c r="V115" i="12"/>
  <c r="V5" i="12"/>
  <c r="V105" i="12"/>
  <c r="R15" i="10"/>
  <c r="R12" i="10"/>
  <c r="R16" i="10"/>
  <c r="AA5" i="12"/>
  <c r="AA95" i="12"/>
  <c r="AA105" i="12"/>
  <c r="AA115" i="12"/>
  <c r="O115" i="12"/>
  <c r="O95" i="12"/>
  <c r="O5" i="12"/>
  <c r="O4" i="12" s="1"/>
  <c r="M11" i="16" s="1"/>
  <c r="O105" i="12"/>
  <c r="S12" i="10"/>
  <c r="S16" i="10"/>
  <c r="S15" i="10"/>
  <c r="U105" i="12"/>
  <c r="Q4" i="12"/>
  <c r="O11" i="16" s="1"/>
  <c r="O14" i="16" s="1"/>
  <c r="O24" i="12"/>
  <c r="O114" i="12" s="1"/>
  <c r="W15" i="10"/>
  <c r="W16" i="10"/>
  <c r="W12" i="10"/>
  <c r="X12" i="10"/>
  <c r="X15" i="10"/>
  <c r="X16" i="10"/>
  <c r="Z5" i="12"/>
  <c r="Z105" i="12"/>
  <c r="Z115" i="12"/>
  <c r="Z95" i="12"/>
  <c r="V95" i="12"/>
  <c r="X5" i="12"/>
  <c r="X115" i="12"/>
  <c r="X95" i="12"/>
  <c r="X105" i="12"/>
  <c r="AL5" i="12"/>
  <c r="AL105" i="12"/>
  <c r="AL115" i="12"/>
  <c r="AL95" i="12"/>
  <c r="J105" i="12"/>
  <c r="J5" i="12"/>
  <c r="J4" i="12" s="1"/>
  <c r="J115" i="12"/>
  <c r="J95" i="12"/>
  <c r="Q15" i="10"/>
  <c r="Q16" i="10"/>
  <c r="Q12" i="10"/>
  <c r="K95" i="12"/>
  <c r="K105" i="12"/>
  <c r="K5" i="12"/>
  <c r="K115" i="12"/>
  <c r="I104" i="12"/>
  <c r="AC101" i="12"/>
  <c r="P97" i="12"/>
  <c r="P24" i="12"/>
  <c r="P114" i="12" s="1"/>
  <c r="P7" i="12"/>
  <c r="P107" i="12"/>
  <c r="I94" i="12"/>
  <c r="AE65" i="10"/>
  <c r="V78" i="12"/>
  <c r="AH78" i="12"/>
  <c r="AH88" i="12" s="1"/>
  <c r="AQ65" i="10"/>
  <c r="AQ13" i="10" s="1"/>
  <c r="AQ11" i="10" s="1"/>
  <c r="Q114" i="12"/>
  <c r="J114" i="12"/>
  <c r="J104" i="12"/>
  <c r="Q94" i="12"/>
  <c r="K11" i="16"/>
  <c r="K14" i="16" s="1"/>
  <c r="K6" i="12"/>
  <c r="K24" i="12"/>
  <c r="B116" i="12"/>
  <c r="H24" i="12"/>
  <c r="H5" i="12"/>
  <c r="H4" i="12" s="1"/>
  <c r="H115" i="12"/>
  <c r="H105" i="12"/>
  <c r="H95" i="12"/>
  <c r="B115" i="12"/>
  <c r="F5" i="12"/>
  <c r="F4" i="12" s="1"/>
  <c r="F24" i="12"/>
  <c r="F104" i="12" s="1"/>
  <c r="AF74" i="12"/>
  <c r="AF84" i="12" s="1"/>
  <c r="AG74" i="12"/>
  <c r="AG84" i="12" s="1"/>
  <c r="AE74" i="12"/>
  <c r="AE84" i="12" s="1"/>
  <c r="C31" i="12"/>
  <c r="C111" i="12" s="1"/>
  <c r="Z11" i="12"/>
  <c r="C11" i="12" s="1"/>
  <c r="E10" i="13" s="1"/>
  <c r="B51" i="10"/>
  <c r="B54" i="10"/>
  <c r="AR52" i="10"/>
  <c r="AI77" i="12"/>
  <c r="AG52" i="10"/>
  <c r="X77" i="12"/>
  <c r="W80" i="12"/>
  <c r="W79" i="12"/>
  <c r="N9" i="12"/>
  <c r="B9" i="12" s="1"/>
  <c r="D8" i="13" s="1"/>
  <c r="B74" i="12"/>
  <c r="B30" i="12"/>
  <c r="N10" i="12"/>
  <c r="B10" i="12" s="1"/>
  <c r="D9" i="13" s="1"/>
  <c r="B27" i="12"/>
  <c r="B107" i="12" s="1"/>
  <c r="N7" i="12"/>
  <c r="N24" i="12"/>
  <c r="D64" i="12"/>
  <c r="B26" i="12"/>
  <c r="B106" i="12" s="1"/>
  <c r="AE91" i="12"/>
  <c r="D91" i="12"/>
  <c r="K106" i="12"/>
  <c r="K116" i="12"/>
  <c r="K96" i="12"/>
  <c r="D81" i="12"/>
  <c r="AH91" i="12"/>
  <c r="AD105" i="12"/>
  <c r="AD95" i="12"/>
  <c r="AD115" i="12"/>
  <c r="B8" i="12"/>
  <c r="D7" i="13" s="1"/>
  <c r="D115" i="12"/>
  <c r="D25" i="12"/>
  <c r="AE105" i="12"/>
  <c r="AE95" i="12"/>
  <c r="AE115" i="12"/>
  <c r="Z111" i="12"/>
  <c r="Z101" i="12"/>
  <c r="B84" i="12"/>
  <c r="C115" i="12"/>
  <c r="K24" i="10"/>
  <c r="L24" i="10"/>
  <c r="K29" i="10"/>
  <c r="L29" i="10"/>
  <c r="C25" i="12"/>
  <c r="C105" i="12" s="1"/>
  <c r="AC115" i="12"/>
  <c r="AC105" i="12"/>
  <c r="AC95" i="12"/>
  <c r="Y115" i="12"/>
  <c r="Y105" i="12"/>
  <c r="Y95" i="12"/>
  <c r="W105" i="12"/>
  <c r="W95" i="12"/>
  <c r="W115" i="12"/>
  <c r="S115" i="12"/>
  <c r="S105" i="12"/>
  <c r="S95" i="12"/>
  <c r="B28" i="10"/>
  <c r="B25" i="10"/>
  <c r="B29" i="12"/>
  <c r="B108" i="12"/>
  <c r="B98" i="12"/>
  <c r="B117" i="12"/>
  <c r="N117" i="12"/>
  <c r="N107" i="12"/>
  <c r="N97" i="12"/>
  <c r="B25" i="12"/>
  <c r="B95" i="12" s="1"/>
  <c r="N16" i="10"/>
  <c r="F115" i="12"/>
  <c r="F105" i="12"/>
  <c r="F95" i="12"/>
  <c r="G114" i="12"/>
  <c r="G104" i="12"/>
  <c r="G94" i="12"/>
  <c r="L16" i="1"/>
  <c r="M31" i="1"/>
  <c r="N31" i="1"/>
  <c r="O31" i="1"/>
  <c r="P31" i="1"/>
  <c r="F31" i="1" s="1"/>
  <c r="Q31" i="1"/>
  <c r="R31" i="1"/>
  <c r="S31" i="1"/>
  <c r="T31" i="1"/>
  <c r="G31" i="1" s="1"/>
  <c r="G29" i="1" s="1"/>
  <c r="U31" i="1"/>
  <c r="V31" i="1"/>
  <c r="W31" i="1"/>
  <c r="M32" i="1"/>
  <c r="C34" i="1" s="1"/>
  <c r="N32" i="1"/>
  <c r="O32" i="1"/>
  <c r="P32" i="1"/>
  <c r="Q32" i="1"/>
  <c r="F32" i="1" s="1"/>
  <c r="F29" i="1" s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L32" i="1"/>
  <c r="L33" i="1"/>
  <c r="L34" i="1"/>
  <c r="L31" i="1"/>
  <c r="M26" i="1"/>
  <c r="N26" i="1"/>
  <c r="O26" i="1"/>
  <c r="P26" i="1"/>
  <c r="Q26" i="1"/>
  <c r="R26" i="1"/>
  <c r="S26" i="1"/>
  <c r="T26" i="1"/>
  <c r="U26" i="1"/>
  <c r="V26" i="1"/>
  <c r="W26" i="1"/>
  <c r="M27" i="1"/>
  <c r="C27" i="1" s="1"/>
  <c r="N27" i="1"/>
  <c r="O27" i="1"/>
  <c r="P27" i="1"/>
  <c r="Q27" i="1"/>
  <c r="F27" i="1" s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L27" i="1"/>
  <c r="L28" i="1"/>
  <c r="L29" i="1"/>
  <c r="L26" i="1"/>
  <c r="M23" i="1"/>
  <c r="N23" i="1"/>
  <c r="O23" i="1"/>
  <c r="P23" i="1"/>
  <c r="F23" i="1" s="1"/>
  <c r="Q23" i="1"/>
  <c r="R23" i="1"/>
  <c r="S23" i="1"/>
  <c r="G23" i="1" s="1"/>
  <c r="T23" i="1"/>
  <c r="U23" i="1"/>
  <c r="V23" i="1"/>
  <c r="W23" i="1"/>
  <c r="H23" i="1" s="1"/>
  <c r="M24" i="1"/>
  <c r="N24" i="1"/>
  <c r="O24" i="1"/>
  <c r="P24" i="1"/>
  <c r="Q24" i="1"/>
  <c r="F26" i="1" s="1"/>
  <c r="R24" i="1"/>
  <c r="S24" i="1"/>
  <c r="T24" i="1"/>
  <c r="G34" i="1" s="1"/>
  <c r="U24" i="1"/>
  <c r="H34" i="1" s="1"/>
  <c r="V24" i="1"/>
  <c r="W24" i="1"/>
  <c r="L24" i="1"/>
  <c r="L23" i="1"/>
  <c r="H32" i="1"/>
  <c r="H29" i="1" s="1"/>
  <c r="G32" i="1"/>
  <c r="H31" i="1"/>
  <c r="H27" i="1"/>
  <c r="G27" i="1"/>
  <c r="C26" i="1"/>
  <c r="C24" i="1"/>
  <c r="C23" i="1"/>
  <c r="H50" i="1"/>
  <c r="G50" i="1"/>
  <c r="F50" i="1"/>
  <c r="C50" i="1"/>
  <c r="H48" i="1"/>
  <c r="H49" i="1" s="1"/>
  <c r="G48" i="1"/>
  <c r="G49" i="1" s="1"/>
  <c r="F48" i="1"/>
  <c r="F49" i="1" s="1"/>
  <c r="C48" i="1"/>
  <c r="C49" i="1" s="1"/>
  <c r="H47" i="1"/>
  <c r="G47" i="1"/>
  <c r="F47" i="1"/>
  <c r="C47" i="1"/>
  <c r="H45" i="1"/>
  <c r="G45" i="1"/>
  <c r="F45" i="1"/>
  <c r="C45" i="1"/>
  <c r="H43" i="1"/>
  <c r="H44" i="1" s="1"/>
  <c r="G43" i="1"/>
  <c r="G44" i="1" s="1"/>
  <c r="F43" i="1"/>
  <c r="F44" i="1" s="1"/>
  <c r="C43" i="1"/>
  <c r="C44" i="1" s="1"/>
  <c r="H42" i="1"/>
  <c r="G42" i="1"/>
  <c r="F42" i="1"/>
  <c r="C42" i="1"/>
  <c r="H40" i="1"/>
  <c r="G40" i="1"/>
  <c r="F40" i="1"/>
  <c r="C40" i="1"/>
  <c r="H39" i="1"/>
  <c r="G39" i="1"/>
  <c r="F39" i="1"/>
  <c r="C39" i="1"/>
  <c r="C55" i="1"/>
  <c r="M47" i="1"/>
  <c r="N47" i="1"/>
  <c r="O47" i="1"/>
  <c r="P47" i="1"/>
  <c r="Q47" i="1"/>
  <c r="R47" i="1"/>
  <c r="S47" i="1"/>
  <c r="T47" i="1"/>
  <c r="U47" i="1"/>
  <c r="V47" i="1"/>
  <c r="W47" i="1"/>
  <c r="M48" i="1"/>
  <c r="M16" i="1" s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L48" i="1"/>
  <c r="L49" i="1"/>
  <c r="L50" i="1"/>
  <c r="L47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P11" i="1" s="1"/>
  <c r="Q43" i="1"/>
  <c r="R43" i="1"/>
  <c r="S43" i="1"/>
  <c r="T43" i="1"/>
  <c r="T11" i="1" s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L43" i="1"/>
  <c r="L44" i="1"/>
  <c r="L45" i="1"/>
  <c r="L42" i="1"/>
  <c r="M39" i="1"/>
  <c r="N39" i="1"/>
  <c r="O39" i="1"/>
  <c r="O7" i="1" s="1"/>
  <c r="P39" i="1"/>
  <c r="Q39" i="1"/>
  <c r="R39" i="1"/>
  <c r="S39" i="1"/>
  <c r="T39" i="1"/>
  <c r="U39" i="1"/>
  <c r="V39" i="1"/>
  <c r="W39" i="1"/>
  <c r="M40" i="1"/>
  <c r="N40" i="1"/>
  <c r="O40" i="1"/>
  <c r="P40" i="1"/>
  <c r="P8" i="1" s="1"/>
  <c r="Q40" i="1"/>
  <c r="R40" i="1"/>
  <c r="S40" i="1"/>
  <c r="T40" i="1"/>
  <c r="T8" i="1" s="1"/>
  <c r="U40" i="1"/>
  <c r="V40" i="1"/>
  <c r="W40" i="1"/>
  <c r="L40" i="1"/>
  <c r="L8" i="1" s="1"/>
  <c r="L39" i="1"/>
  <c r="G59" i="1"/>
  <c r="H59" i="1"/>
  <c r="F59" i="1"/>
  <c r="H58" i="1"/>
  <c r="F58" i="1"/>
  <c r="H56" i="1"/>
  <c r="G56" i="1"/>
  <c r="F56" i="1"/>
  <c r="C56" i="1"/>
  <c r="H55" i="1"/>
  <c r="G55" i="1"/>
  <c r="F55" i="1"/>
  <c r="O16" i="1"/>
  <c r="L15" i="1"/>
  <c r="W11" i="1"/>
  <c r="S11" i="1"/>
  <c r="O11" i="1"/>
  <c r="V7" i="1"/>
  <c r="R7" i="1"/>
  <c r="N7" i="1"/>
  <c r="N16" i="1"/>
  <c r="O15" i="1"/>
  <c r="N15" i="1"/>
  <c r="M15" i="1"/>
  <c r="V11" i="1"/>
  <c r="R11" i="1"/>
  <c r="N11" i="1"/>
  <c r="L11" i="1"/>
  <c r="W8" i="1"/>
  <c r="V8" i="1"/>
  <c r="S8" i="1"/>
  <c r="R8" i="1"/>
  <c r="O8" i="1"/>
  <c r="N8" i="1"/>
  <c r="U7" i="1"/>
  <c r="S7" i="1"/>
  <c r="Q7" i="1"/>
  <c r="M7" i="1"/>
  <c r="L7" i="1"/>
  <c r="D7" i="4"/>
  <c r="D6" i="4"/>
  <c r="C33" i="4"/>
  <c r="C25" i="4"/>
  <c r="M14" i="4"/>
  <c r="M15" i="4" s="1"/>
  <c r="O14" i="4"/>
  <c r="O15" i="4" s="1"/>
  <c r="O17" i="4" s="1"/>
  <c r="P14" i="4"/>
  <c r="P15" i="4" s="1"/>
  <c r="Q14" i="4"/>
  <c r="Q15" i="4" s="1"/>
  <c r="R14" i="4"/>
  <c r="R15" i="4" s="1"/>
  <c r="S14" i="4"/>
  <c r="S15" i="4" s="1"/>
  <c r="S16" i="4" s="1"/>
  <c r="T14" i="4"/>
  <c r="T15" i="4" s="1"/>
  <c r="U14" i="4"/>
  <c r="U15" i="4" s="1"/>
  <c r="V14" i="4"/>
  <c r="V15" i="4" s="1"/>
  <c r="W14" i="4"/>
  <c r="W15" i="4" s="1"/>
  <c r="M10" i="4"/>
  <c r="N10" i="4"/>
  <c r="N14" i="4" s="1"/>
  <c r="N15" i="4" s="1"/>
  <c r="O10" i="4"/>
  <c r="P10" i="4"/>
  <c r="Q10" i="4"/>
  <c r="R10" i="4"/>
  <c r="S10" i="4"/>
  <c r="T10" i="4"/>
  <c r="U10" i="4"/>
  <c r="V10" i="4"/>
  <c r="W10" i="4"/>
  <c r="L10" i="4"/>
  <c r="L14" i="4" s="1"/>
  <c r="L15" i="4" s="1"/>
  <c r="D7" i="2"/>
  <c r="G22" i="2"/>
  <c r="E26" i="2"/>
  <c r="O15" i="2"/>
  <c r="O16" i="2" s="1"/>
  <c r="P15" i="2"/>
  <c r="P16" i="2" s="1"/>
  <c r="Q15" i="2"/>
  <c r="Q17" i="2" s="1"/>
  <c r="U15" i="2"/>
  <c r="U17" i="2" s="1"/>
  <c r="O14" i="2"/>
  <c r="P14" i="2"/>
  <c r="Q14" i="2"/>
  <c r="R14" i="2"/>
  <c r="R15" i="2" s="1"/>
  <c r="R16" i="2" s="1"/>
  <c r="U14" i="2"/>
  <c r="W14" i="2"/>
  <c r="W15" i="2" s="1"/>
  <c r="W16" i="2" s="1"/>
  <c r="M10" i="2"/>
  <c r="M14" i="2" s="1"/>
  <c r="M15" i="2" s="1"/>
  <c r="M17" i="2" s="1"/>
  <c r="N10" i="2"/>
  <c r="O10" i="2"/>
  <c r="P10" i="2"/>
  <c r="Q10" i="2"/>
  <c r="R10" i="2"/>
  <c r="S10" i="2"/>
  <c r="S14" i="2" s="1"/>
  <c r="S15" i="2" s="1"/>
  <c r="S16" i="2" s="1"/>
  <c r="T10" i="2"/>
  <c r="T14" i="2" s="1"/>
  <c r="T15" i="2" s="1"/>
  <c r="U10" i="2"/>
  <c r="V10" i="2"/>
  <c r="V14" i="2" s="1"/>
  <c r="V15" i="2" s="1"/>
  <c r="W10" i="2"/>
  <c r="L10" i="2"/>
  <c r="L14" i="2" s="1"/>
  <c r="L15" i="2" s="1"/>
  <c r="L114" i="12" l="1"/>
  <c r="L94" i="12"/>
  <c r="M94" i="12"/>
  <c r="M104" i="12"/>
  <c r="K28" i="10"/>
  <c r="L25" i="10"/>
  <c r="E7" i="16"/>
  <c r="F7" i="16" s="1"/>
  <c r="F3" i="16"/>
  <c r="M14" i="16"/>
  <c r="K25" i="10"/>
  <c r="B7" i="12"/>
  <c r="D6" i="13" s="1"/>
  <c r="K4" i="12"/>
  <c r="P4" i="12"/>
  <c r="N11" i="16" s="1"/>
  <c r="N14" i="16" s="1"/>
  <c r="W78" i="12"/>
  <c r="W74" i="12" s="1"/>
  <c r="O104" i="12"/>
  <c r="O94" i="12"/>
  <c r="P104" i="12"/>
  <c r="P94" i="12"/>
  <c r="C101" i="12"/>
  <c r="AF65" i="10"/>
  <c r="R26" i="12"/>
  <c r="Z53" i="10"/>
  <c r="AR65" i="10"/>
  <c r="AR13" i="10" s="1"/>
  <c r="AR11" i="10" s="1"/>
  <c r="V88" i="12"/>
  <c r="V74" i="12"/>
  <c r="V84" i="12" s="1"/>
  <c r="AH74" i="12"/>
  <c r="AH84" i="12" s="1"/>
  <c r="B96" i="12"/>
  <c r="U4" i="13"/>
  <c r="H114" i="12"/>
  <c r="H104" i="12"/>
  <c r="H94" i="12"/>
  <c r="AJ77" i="12"/>
  <c r="AJ87" i="12" s="1"/>
  <c r="X80" i="12"/>
  <c r="AI78" i="12"/>
  <c r="AS52" i="10"/>
  <c r="B97" i="12"/>
  <c r="AI80" i="12"/>
  <c r="AH52" i="10"/>
  <c r="X79" i="12"/>
  <c r="X87" i="12"/>
  <c r="AI79" i="12"/>
  <c r="Y77" i="12"/>
  <c r="AI87" i="12"/>
  <c r="B24" i="12"/>
  <c r="B104" i="12" s="1"/>
  <c r="N4" i="12"/>
  <c r="L11" i="16" s="1"/>
  <c r="L14" i="16" s="1"/>
  <c r="B6" i="12"/>
  <c r="D5" i="13" s="1"/>
  <c r="D5" i="12"/>
  <c r="F4" i="13" s="1"/>
  <c r="B105" i="12"/>
  <c r="D105" i="12"/>
  <c r="D95" i="12"/>
  <c r="K114" i="12"/>
  <c r="K94" i="12"/>
  <c r="K104" i="12"/>
  <c r="F114" i="12"/>
  <c r="B114" i="12"/>
  <c r="V4" i="13"/>
  <c r="C95" i="12"/>
  <c r="Q10" i="13"/>
  <c r="E15" i="13"/>
  <c r="C5" i="12"/>
  <c r="N114" i="12"/>
  <c r="N94" i="12"/>
  <c r="N104" i="12"/>
  <c r="F94" i="12"/>
  <c r="B5" i="12"/>
  <c r="G11" i="1"/>
  <c r="E10" i="2"/>
  <c r="L16" i="2"/>
  <c r="L17" i="2"/>
  <c r="V16" i="2"/>
  <c r="N14" i="2"/>
  <c r="N15" i="2" s="1"/>
  <c r="N16" i="2" s="1"/>
  <c r="P17" i="2"/>
  <c r="T16" i="2"/>
  <c r="T17" i="2"/>
  <c r="F28" i="1"/>
  <c r="H28" i="1"/>
  <c r="C31" i="1"/>
  <c r="C32" i="1"/>
  <c r="C33" i="1" s="1"/>
  <c r="G28" i="1"/>
  <c r="C28" i="1"/>
  <c r="H33" i="1"/>
  <c r="Q11" i="1"/>
  <c r="F11" i="1" s="1"/>
  <c r="U11" i="1"/>
  <c r="H11" i="1" s="1"/>
  <c r="M11" i="1"/>
  <c r="G10" i="1"/>
  <c r="F33" i="1"/>
  <c r="G33" i="1"/>
  <c r="H7" i="1"/>
  <c r="F24" i="1"/>
  <c r="F34" i="1"/>
  <c r="G8" i="1"/>
  <c r="W7" i="1"/>
  <c r="G24" i="1"/>
  <c r="G26" i="1"/>
  <c r="U8" i="1"/>
  <c r="Q8" i="1"/>
  <c r="F10" i="1" s="1"/>
  <c r="M8" i="1"/>
  <c r="M18" i="1" s="1"/>
  <c r="T7" i="1"/>
  <c r="G7" i="1" s="1"/>
  <c r="P7" i="1"/>
  <c r="H24" i="1"/>
  <c r="H26" i="1"/>
  <c r="L17" i="1"/>
  <c r="V10" i="1"/>
  <c r="N18" i="1"/>
  <c r="R10" i="1"/>
  <c r="N13" i="1"/>
  <c r="N10" i="1"/>
  <c r="T10" i="1"/>
  <c r="P10" i="1"/>
  <c r="W10" i="1"/>
  <c r="T16" i="1"/>
  <c r="Q15" i="1"/>
  <c r="Q12" i="1" s="1"/>
  <c r="U15" i="1"/>
  <c r="H63" i="1"/>
  <c r="H60" i="1" s="1"/>
  <c r="F63" i="1"/>
  <c r="F60" i="1" s="1"/>
  <c r="G63" i="1"/>
  <c r="G60" i="1" s="1"/>
  <c r="R15" i="1"/>
  <c r="V15" i="1"/>
  <c r="V12" i="1" s="1"/>
  <c r="O12" i="1"/>
  <c r="O10" i="1"/>
  <c r="S10" i="1"/>
  <c r="L13" i="1"/>
  <c r="L12" i="1"/>
  <c r="P15" i="1"/>
  <c r="T15" i="1"/>
  <c r="T12" i="1" s="1"/>
  <c r="O17" i="1"/>
  <c r="O13" i="1"/>
  <c r="O18" i="1"/>
  <c r="W15" i="1"/>
  <c r="W12" i="1" s="1"/>
  <c r="M12" i="1"/>
  <c r="M17" i="1"/>
  <c r="L18" i="1"/>
  <c r="C58" i="1"/>
  <c r="C59" i="1"/>
  <c r="L10" i="1"/>
  <c r="N12" i="1"/>
  <c r="M13" i="1"/>
  <c r="N17" i="1"/>
  <c r="M10" i="1"/>
  <c r="G58" i="1"/>
  <c r="U16" i="2"/>
  <c r="W17" i="2"/>
  <c r="S17" i="2"/>
  <c r="O17" i="2"/>
  <c r="V17" i="2"/>
  <c r="R17" i="2"/>
  <c r="Q16" i="2"/>
  <c r="M16" i="2"/>
  <c r="S17" i="4"/>
  <c r="W17" i="4"/>
  <c r="W16" i="4"/>
  <c r="V17" i="4"/>
  <c r="V16" i="4"/>
  <c r="U16" i="4"/>
  <c r="U17" i="4"/>
  <c r="T17" i="4"/>
  <c r="T16" i="4"/>
  <c r="R17" i="4"/>
  <c r="R16" i="4"/>
  <c r="Q17" i="4"/>
  <c r="Q16" i="4"/>
  <c r="P17" i="4"/>
  <c r="P16" i="4"/>
  <c r="O16" i="4"/>
  <c r="N17" i="4"/>
  <c r="N16" i="4"/>
  <c r="M17" i="4"/>
  <c r="M16" i="4"/>
  <c r="L16" i="4"/>
  <c r="L17" i="4"/>
  <c r="D15" i="13" l="1"/>
  <c r="P11" i="16"/>
  <c r="P14" i="16" s="1"/>
  <c r="W88" i="12"/>
  <c r="X78" i="12"/>
  <c r="X88" i="12" s="1"/>
  <c r="AG65" i="10"/>
  <c r="AS65" i="10"/>
  <c r="AS13" i="10" s="1"/>
  <c r="AS11" i="10" s="1"/>
  <c r="Z55" i="10"/>
  <c r="R27" i="12"/>
  <c r="Z54" i="10"/>
  <c r="AA53" i="10"/>
  <c r="R6" i="12"/>
  <c r="S26" i="12"/>
  <c r="P5" i="13"/>
  <c r="B4" i="12"/>
  <c r="Y87" i="12"/>
  <c r="W84" i="12"/>
  <c r="Y80" i="12"/>
  <c r="Z77" i="12"/>
  <c r="AK77" i="12"/>
  <c r="AI88" i="12"/>
  <c r="AJ78" i="12"/>
  <c r="AJ88" i="12" s="1"/>
  <c r="AI52" i="10"/>
  <c r="AJ79" i="12"/>
  <c r="AI74" i="12"/>
  <c r="AT52" i="10"/>
  <c r="AJ80" i="12"/>
  <c r="Y79" i="12"/>
  <c r="E4" i="13"/>
  <c r="D4" i="13"/>
  <c r="B94" i="12"/>
  <c r="C7" i="1"/>
  <c r="N17" i="2"/>
  <c r="C29" i="1"/>
  <c r="F15" i="1"/>
  <c r="F12" i="1" s="1"/>
  <c r="H15" i="1"/>
  <c r="H12" i="1" s="1"/>
  <c r="U10" i="1"/>
  <c r="C10" i="1"/>
  <c r="C11" i="1"/>
  <c r="F18" i="1"/>
  <c r="F7" i="1"/>
  <c r="Q10" i="1"/>
  <c r="C8" i="1"/>
  <c r="F8" i="1"/>
  <c r="H10" i="1"/>
  <c r="H8" i="1"/>
  <c r="P16" i="1"/>
  <c r="F66" i="1"/>
  <c r="F64" i="1"/>
  <c r="C64" i="1"/>
  <c r="S15" i="1"/>
  <c r="C15" i="1" s="1"/>
  <c r="P12" i="1"/>
  <c r="G64" i="1"/>
  <c r="R16" i="1"/>
  <c r="Q16" i="1"/>
  <c r="T18" i="1"/>
  <c r="T13" i="1"/>
  <c r="T17" i="1"/>
  <c r="W16" i="1"/>
  <c r="V16" i="1"/>
  <c r="H18" i="1" s="1"/>
  <c r="U12" i="1"/>
  <c r="R12" i="1"/>
  <c r="C63" i="1"/>
  <c r="C60" i="1" s="1"/>
  <c r="H64" i="1"/>
  <c r="U16" i="1"/>
  <c r="H66" i="1"/>
  <c r="Z16" i="10" l="1"/>
  <c r="Z12" i="10"/>
  <c r="Z15" i="10"/>
  <c r="Z4" i="10"/>
  <c r="Z2" i="10" s="1"/>
  <c r="Y78" i="12"/>
  <c r="Y88" i="12" s="1"/>
  <c r="X74" i="12"/>
  <c r="X84" i="12" s="1"/>
  <c r="AH65" i="10"/>
  <c r="AT65" i="10"/>
  <c r="AT13" i="10" s="1"/>
  <c r="AT11" i="10" s="1"/>
  <c r="AA54" i="10"/>
  <c r="AA55" i="10"/>
  <c r="S27" i="12"/>
  <c r="T26" i="12"/>
  <c r="S6" i="12"/>
  <c r="AB53" i="10"/>
  <c r="R28" i="12"/>
  <c r="R97" i="12"/>
  <c r="R117" i="12"/>
  <c r="R107" i="12"/>
  <c r="R7" i="12"/>
  <c r="D14" i="13"/>
  <c r="D12" i="13"/>
  <c r="AJ74" i="12"/>
  <c r="AJ84" i="12" s="1"/>
  <c r="AK78" i="12"/>
  <c r="AK88" i="12" s="1"/>
  <c r="AJ52" i="10"/>
  <c r="Z79" i="12"/>
  <c r="Z87" i="12"/>
  <c r="AU52" i="10"/>
  <c r="AI84" i="12"/>
  <c r="AK80" i="12"/>
  <c r="AL77" i="12"/>
  <c r="Z80" i="12"/>
  <c r="AA77" i="12"/>
  <c r="AK79" i="12"/>
  <c r="AK87" i="12"/>
  <c r="P4" i="13"/>
  <c r="Q4" i="13"/>
  <c r="H16" i="1"/>
  <c r="G16" i="1"/>
  <c r="F16" i="1"/>
  <c r="C18" i="1"/>
  <c r="G15" i="1"/>
  <c r="G12" i="1" s="1"/>
  <c r="C12" i="1"/>
  <c r="C61" i="1"/>
  <c r="H65" i="1"/>
  <c r="H61" i="1"/>
  <c r="G65" i="1"/>
  <c r="G61" i="1"/>
  <c r="W17" i="1"/>
  <c r="W18" i="1"/>
  <c r="W13" i="1"/>
  <c r="F65" i="1"/>
  <c r="F61" i="1"/>
  <c r="S16" i="1"/>
  <c r="C16" i="1" s="1"/>
  <c r="V18" i="1"/>
  <c r="V13" i="1"/>
  <c r="V17" i="1"/>
  <c r="G66" i="1"/>
  <c r="Q18" i="1"/>
  <c r="Q13" i="1"/>
  <c r="Q17" i="1"/>
  <c r="U18" i="1"/>
  <c r="U13" i="1"/>
  <c r="U17" i="1"/>
  <c r="R18" i="1"/>
  <c r="R13" i="1"/>
  <c r="R17" i="1"/>
  <c r="S12" i="1"/>
  <c r="P17" i="1"/>
  <c r="P18" i="1"/>
  <c r="P13" i="1"/>
  <c r="AA4" i="10" l="1"/>
  <c r="AA2" i="10" s="1"/>
  <c r="P12" i="13"/>
  <c r="D20" i="13"/>
  <c r="Y74" i="12"/>
  <c r="Y84" i="12" s="1"/>
  <c r="Z78" i="12"/>
  <c r="Z88" i="12" s="1"/>
  <c r="AI65" i="10"/>
  <c r="AU65" i="10"/>
  <c r="AU13" i="10" s="1"/>
  <c r="AU11" i="10" s="1"/>
  <c r="AB54" i="10"/>
  <c r="AB55" i="10"/>
  <c r="T27" i="12"/>
  <c r="T6" i="12"/>
  <c r="S117" i="12"/>
  <c r="S7" i="12"/>
  <c r="S97" i="12"/>
  <c r="S107" i="12"/>
  <c r="R98" i="12"/>
  <c r="R118" i="12"/>
  <c r="R8" i="12"/>
  <c r="R4" i="12" s="1"/>
  <c r="R108" i="12"/>
  <c r="R24" i="12"/>
  <c r="AC64" i="10"/>
  <c r="AC53" i="10"/>
  <c r="S28" i="12"/>
  <c r="U26" i="12"/>
  <c r="AM77" i="12"/>
  <c r="AB77" i="12"/>
  <c r="AL78" i="12"/>
  <c r="AK52" i="10"/>
  <c r="AA80" i="12"/>
  <c r="AA87" i="12"/>
  <c r="AL79" i="12"/>
  <c r="AK74" i="12"/>
  <c r="AA79" i="12"/>
  <c r="AL87" i="12"/>
  <c r="AV52" i="10"/>
  <c r="AL80" i="12"/>
  <c r="C13" i="1"/>
  <c r="C17" i="1"/>
  <c r="F13" i="1"/>
  <c r="F17" i="1"/>
  <c r="G18" i="1"/>
  <c r="G13" i="1"/>
  <c r="G17" i="1"/>
  <c r="H13" i="1"/>
  <c r="H17" i="1"/>
  <c r="S17" i="1"/>
  <c r="S13" i="1"/>
  <c r="S18" i="1"/>
  <c r="AB4" i="10" l="1"/>
  <c r="AB2" i="10" s="1"/>
  <c r="Z74" i="12"/>
  <c r="Z84" i="12" s="1"/>
  <c r="AA78" i="12"/>
  <c r="AA88" i="12" s="1"/>
  <c r="AJ65" i="10"/>
  <c r="R94" i="12"/>
  <c r="R104" i="12"/>
  <c r="R114" i="12"/>
  <c r="AC66" i="10"/>
  <c r="T7" i="12"/>
  <c r="T107" i="12"/>
  <c r="T117" i="12"/>
  <c r="T97" i="12"/>
  <c r="S30" i="12"/>
  <c r="U6" i="12"/>
  <c r="T28" i="12"/>
  <c r="AD64" i="10"/>
  <c r="AD53" i="10"/>
  <c r="AC54" i="10"/>
  <c r="U27" i="12"/>
  <c r="AC55" i="10"/>
  <c r="S29" i="12"/>
  <c r="V26" i="12"/>
  <c r="S108" i="12"/>
  <c r="S98" i="12"/>
  <c r="S118" i="12"/>
  <c r="S8" i="12"/>
  <c r="AV65" i="10"/>
  <c r="AV13" i="10" s="1"/>
  <c r="AV11" i="10" s="1"/>
  <c r="AB79" i="12"/>
  <c r="AK84" i="12"/>
  <c r="AM78" i="12"/>
  <c r="AM88" i="12" s="1"/>
  <c r="AL88" i="12"/>
  <c r="AB80" i="12"/>
  <c r="AM79" i="12"/>
  <c r="AC77" i="12"/>
  <c r="C77" i="12" s="1"/>
  <c r="C52" i="10"/>
  <c r="AB87" i="12"/>
  <c r="AM80" i="12"/>
  <c r="AW52" i="10"/>
  <c r="AN77" i="12"/>
  <c r="AL74" i="12"/>
  <c r="AL84" i="12" s="1"/>
  <c r="AM87" i="12"/>
  <c r="F32" i="2"/>
  <c r="H31" i="2"/>
  <c r="H33" i="2" s="1"/>
  <c r="G31" i="2"/>
  <c r="G33" i="2" s="1"/>
  <c r="F31" i="2"/>
  <c r="F33" i="2" s="1"/>
  <c r="E31" i="2"/>
  <c r="E32" i="2" s="1"/>
  <c r="C31" i="2"/>
  <c r="C33" i="2" s="1"/>
  <c r="H30" i="2"/>
  <c r="H28" i="2" s="1"/>
  <c r="G30" i="2"/>
  <c r="F30" i="2"/>
  <c r="E30" i="2"/>
  <c r="C30" i="2"/>
  <c r="C28" i="2" s="1"/>
  <c r="H15" i="2"/>
  <c r="H17" i="2" s="1"/>
  <c r="G15" i="2"/>
  <c r="F15" i="2"/>
  <c r="E15" i="2"/>
  <c r="C15" i="2"/>
  <c r="H14" i="2"/>
  <c r="G14" i="2"/>
  <c r="F14" i="2"/>
  <c r="E14" i="2"/>
  <c r="C14" i="2"/>
  <c r="F28" i="2"/>
  <c r="F27" i="2"/>
  <c r="H26" i="2"/>
  <c r="H27" i="2" s="1"/>
  <c r="G26" i="2"/>
  <c r="G25" i="2" s="1"/>
  <c r="F26" i="2"/>
  <c r="E27" i="2"/>
  <c r="C26" i="2"/>
  <c r="C27" i="2" s="1"/>
  <c r="H25" i="2"/>
  <c r="F25" i="2"/>
  <c r="E25" i="2"/>
  <c r="C25" i="2"/>
  <c r="F11" i="2"/>
  <c r="H10" i="2"/>
  <c r="G10" i="2"/>
  <c r="F10" i="2"/>
  <c r="C10" i="2"/>
  <c r="D10" i="2" s="1"/>
  <c r="F9" i="2"/>
  <c r="H23" i="2"/>
  <c r="G23" i="2"/>
  <c r="F23" i="2"/>
  <c r="E23" i="2"/>
  <c r="C23" i="2"/>
  <c r="H22" i="2"/>
  <c r="F22" i="2"/>
  <c r="E22" i="2"/>
  <c r="C22" i="2"/>
  <c r="H7" i="2"/>
  <c r="H9" i="2" s="1"/>
  <c r="G7" i="2"/>
  <c r="F7" i="2"/>
  <c r="E7" i="2"/>
  <c r="C7" i="2"/>
  <c r="H6" i="2"/>
  <c r="G6" i="2"/>
  <c r="F6" i="2"/>
  <c r="E6" i="2"/>
  <c r="C6" i="2"/>
  <c r="D6" i="2" s="1"/>
  <c r="H31" i="4"/>
  <c r="G31" i="4"/>
  <c r="C31" i="4"/>
  <c r="H30" i="4"/>
  <c r="G30" i="4"/>
  <c r="C30" i="4"/>
  <c r="H26" i="4"/>
  <c r="G26" i="4"/>
  <c r="C26" i="4"/>
  <c r="H23" i="4"/>
  <c r="G23" i="4"/>
  <c r="C23" i="4"/>
  <c r="H22" i="4"/>
  <c r="G22" i="4"/>
  <c r="C22" i="4"/>
  <c r="C14" i="4"/>
  <c r="H15" i="4"/>
  <c r="G15" i="4"/>
  <c r="F15" i="4"/>
  <c r="E15" i="4"/>
  <c r="C15" i="4"/>
  <c r="D15" i="4" s="1"/>
  <c r="H14" i="4"/>
  <c r="G14" i="4"/>
  <c r="F14" i="4"/>
  <c r="F11" i="4" s="1"/>
  <c r="E14" i="4"/>
  <c r="H10" i="4"/>
  <c r="G10" i="4"/>
  <c r="F10" i="4"/>
  <c r="F16" i="4" s="1"/>
  <c r="E10" i="4"/>
  <c r="C10" i="4"/>
  <c r="E7" i="4"/>
  <c r="E6" i="4"/>
  <c r="C6" i="4"/>
  <c r="H7" i="4"/>
  <c r="H9" i="4" s="1"/>
  <c r="G7" i="4"/>
  <c r="F7" i="4"/>
  <c r="C7" i="4"/>
  <c r="H6" i="4"/>
  <c r="G6" i="4"/>
  <c r="F6" i="4"/>
  <c r="AC4" i="10" l="1"/>
  <c r="AC2" i="10" s="1"/>
  <c r="AB78" i="12"/>
  <c r="AB74" i="12" s="1"/>
  <c r="S24" i="12"/>
  <c r="AA74" i="12"/>
  <c r="AA84" i="12" s="1"/>
  <c r="D52" i="10"/>
  <c r="D50" i="10" s="1"/>
  <c r="S10" i="12"/>
  <c r="T29" i="12"/>
  <c r="AD66" i="10"/>
  <c r="AC68" i="10"/>
  <c r="AC67" i="10"/>
  <c r="U28" i="12"/>
  <c r="AD55" i="10"/>
  <c r="V27" i="12"/>
  <c r="AD54" i="10"/>
  <c r="W26" i="12"/>
  <c r="T30" i="12"/>
  <c r="S9" i="12"/>
  <c r="U7" i="12"/>
  <c r="U97" i="12"/>
  <c r="U107" i="12"/>
  <c r="U117" i="12"/>
  <c r="T8" i="12"/>
  <c r="T118" i="12"/>
  <c r="T108" i="12"/>
  <c r="T98" i="12"/>
  <c r="V6" i="12"/>
  <c r="AE64" i="10"/>
  <c r="AE53" i="10"/>
  <c r="AK65" i="10"/>
  <c r="AC80" i="12"/>
  <c r="AN78" i="12"/>
  <c r="AC87" i="12"/>
  <c r="C87" i="12"/>
  <c r="AN80" i="12"/>
  <c r="C50" i="10"/>
  <c r="K50" i="10" s="1"/>
  <c r="K52" i="10"/>
  <c r="AC79" i="12"/>
  <c r="C79" i="12" s="1"/>
  <c r="AN79" i="12"/>
  <c r="AW65" i="10"/>
  <c r="AW13" i="10" s="1"/>
  <c r="AM74" i="12"/>
  <c r="AM84" i="12" s="1"/>
  <c r="AN87" i="12"/>
  <c r="AO77" i="12"/>
  <c r="D87" i="12" s="1"/>
  <c r="D10" i="4"/>
  <c r="E16" i="4"/>
  <c r="D14" i="4"/>
  <c r="C9" i="2"/>
  <c r="D14" i="2"/>
  <c r="F16" i="2"/>
  <c r="F12" i="2"/>
  <c r="F17" i="2"/>
  <c r="E12" i="2"/>
  <c r="D15" i="2"/>
  <c r="E12" i="4"/>
  <c r="C9" i="4"/>
  <c r="E9" i="4"/>
  <c r="H25" i="4"/>
  <c r="G33" i="4"/>
  <c r="G25" i="4"/>
  <c r="H12" i="2"/>
  <c r="G12" i="2"/>
  <c r="C12" i="2"/>
  <c r="E16" i="2"/>
  <c r="G9" i="2"/>
  <c r="E17" i="2"/>
  <c r="C17" i="2"/>
  <c r="E33" i="2"/>
  <c r="E28" i="2"/>
  <c r="G9" i="4"/>
  <c r="C27" i="4"/>
  <c r="G16" i="4"/>
  <c r="F17" i="4"/>
  <c r="H33" i="4"/>
  <c r="F9" i="4"/>
  <c r="F12" i="4"/>
  <c r="E17" i="4"/>
  <c r="H27" i="4"/>
  <c r="C17" i="4"/>
  <c r="H17" i="4"/>
  <c r="G28" i="2"/>
  <c r="G32" i="2"/>
  <c r="C32" i="2"/>
  <c r="H32" i="2"/>
  <c r="G16" i="2"/>
  <c r="C11" i="2"/>
  <c r="D11" i="2" s="1"/>
  <c r="H11" i="2"/>
  <c r="C16" i="2"/>
  <c r="D16" i="2" s="1"/>
  <c r="H16" i="2"/>
  <c r="G17" i="2"/>
  <c r="E11" i="2"/>
  <c r="G27" i="2"/>
  <c r="E9" i="2"/>
  <c r="G11" i="2"/>
  <c r="G32" i="4"/>
  <c r="G28" i="4"/>
  <c r="C32" i="4"/>
  <c r="H32" i="4"/>
  <c r="C28" i="4"/>
  <c r="H28" i="4"/>
  <c r="G27" i="4"/>
  <c r="C11" i="4"/>
  <c r="E11" i="4"/>
  <c r="G12" i="4"/>
  <c r="C16" i="4"/>
  <c r="H16" i="4"/>
  <c r="G17" i="4"/>
  <c r="H11" i="4"/>
  <c r="C12" i="4"/>
  <c r="H12" i="4"/>
  <c r="G11" i="4"/>
  <c r="W33" i="4"/>
  <c r="V33" i="4"/>
  <c r="U33" i="4"/>
  <c r="T33" i="4"/>
  <c r="S33" i="4"/>
  <c r="W32" i="4"/>
  <c r="V32" i="4"/>
  <c r="U32" i="4"/>
  <c r="T32" i="4"/>
  <c r="S32" i="4"/>
  <c r="W28" i="4"/>
  <c r="V28" i="4"/>
  <c r="U28" i="4"/>
  <c r="T28" i="4"/>
  <c r="S28" i="4"/>
  <c r="W27" i="4"/>
  <c r="V27" i="4"/>
  <c r="U27" i="4"/>
  <c r="T27" i="4"/>
  <c r="S27" i="4"/>
  <c r="W25" i="4"/>
  <c r="V25" i="4"/>
  <c r="U25" i="4"/>
  <c r="T25" i="4"/>
  <c r="S25" i="4"/>
  <c r="M33" i="2"/>
  <c r="N33" i="2"/>
  <c r="O33" i="2"/>
  <c r="P33" i="2"/>
  <c r="Q33" i="2"/>
  <c r="R33" i="2"/>
  <c r="S33" i="2"/>
  <c r="T33" i="2"/>
  <c r="U33" i="2"/>
  <c r="V33" i="2"/>
  <c r="W33" i="2"/>
  <c r="L33" i="2"/>
  <c r="M32" i="2"/>
  <c r="N32" i="2"/>
  <c r="O32" i="2"/>
  <c r="P32" i="2"/>
  <c r="Q32" i="2"/>
  <c r="R32" i="2"/>
  <c r="S32" i="2"/>
  <c r="T32" i="2"/>
  <c r="U32" i="2"/>
  <c r="V32" i="2"/>
  <c r="W32" i="2"/>
  <c r="L32" i="2"/>
  <c r="M28" i="2"/>
  <c r="N28" i="2"/>
  <c r="O28" i="2"/>
  <c r="P28" i="2"/>
  <c r="Q28" i="2"/>
  <c r="R28" i="2"/>
  <c r="S28" i="2"/>
  <c r="T28" i="2"/>
  <c r="U28" i="2"/>
  <c r="V28" i="2"/>
  <c r="W28" i="2"/>
  <c r="L28" i="2"/>
  <c r="M27" i="2"/>
  <c r="N27" i="2"/>
  <c r="O27" i="2"/>
  <c r="P27" i="2"/>
  <c r="Q27" i="2"/>
  <c r="R27" i="2"/>
  <c r="S27" i="2"/>
  <c r="T27" i="2"/>
  <c r="U27" i="2"/>
  <c r="V27" i="2"/>
  <c r="W27" i="2"/>
  <c r="L27" i="2"/>
  <c r="M25" i="2"/>
  <c r="N25" i="2"/>
  <c r="O25" i="2"/>
  <c r="P25" i="2"/>
  <c r="Q25" i="2"/>
  <c r="R25" i="2"/>
  <c r="S25" i="2"/>
  <c r="T25" i="2"/>
  <c r="U25" i="2"/>
  <c r="V25" i="2"/>
  <c r="W25" i="2"/>
  <c r="L25" i="2"/>
  <c r="C13" i="10" l="1"/>
  <c r="C11" i="10" s="1"/>
  <c r="AW11" i="10"/>
  <c r="D13" i="10"/>
  <c r="D11" i="10" s="1"/>
  <c r="AB88" i="12"/>
  <c r="T24" i="12"/>
  <c r="T104" i="12" s="1"/>
  <c r="L52" i="10"/>
  <c r="AC78" i="12"/>
  <c r="C78" i="12" s="1"/>
  <c r="C65" i="10"/>
  <c r="C63" i="10" s="1"/>
  <c r="K63" i="10" s="1"/>
  <c r="S4" i="12"/>
  <c r="AE54" i="10"/>
  <c r="AE55" i="10"/>
  <c r="W27" i="12"/>
  <c r="S114" i="12"/>
  <c r="S94" i="12"/>
  <c r="S104" i="12"/>
  <c r="W6" i="12"/>
  <c r="U98" i="12"/>
  <c r="U108" i="12"/>
  <c r="U118" i="12"/>
  <c r="U8" i="12"/>
  <c r="V28" i="12"/>
  <c r="AD68" i="10"/>
  <c r="AD67" i="10"/>
  <c r="AE66" i="10"/>
  <c r="U29" i="12"/>
  <c r="X26" i="12"/>
  <c r="U30" i="12"/>
  <c r="T10" i="12"/>
  <c r="V107" i="12"/>
  <c r="V7" i="12"/>
  <c r="V117" i="12"/>
  <c r="V97" i="12"/>
  <c r="T9" i="12"/>
  <c r="AF64" i="10"/>
  <c r="AF53" i="10"/>
  <c r="AN74" i="12"/>
  <c r="AN84" i="12" s="1"/>
  <c r="L50" i="10"/>
  <c r="AN88" i="12"/>
  <c r="AB84" i="12"/>
  <c r="AO87" i="12"/>
  <c r="D77" i="12"/>
  <c r="AO78" i="12"/>
  <c r="D65" i="10"/>
  <c r="AO80" i="12"/>
  <c r="C80" i="12"/>
  <c r="AO79" i="12"/>
  <c r="D9" i="4"/>
  <c r="D11" i="4"/>
  <c r="D9" i="2"/>
  <c r="D17" i="2"/>
  <c r="D12" i="2"/>
  <c r="D12" i="4"/>
  <c r="D16" i="4"/>
  <c r="D17" i="4"/>
  <c r="AC88" i="12" l="1"/>
  <c r="K65" i="10"/>
  <c r="U24" i="12"/>
  <c r="C74" i="12"/>
  <c r="AC74" i="12"/>
  <c r="AC84" i="12" s="1"/>
  <c r="C88" i="12"/>
  <c r="K13" i="10"/>
  <c r="T94" i="12"/>
  <c r="T114" i="12"/>
  <c r="T4" i="12"/>
  <c r="V29" i="12"/>
  <c r="U9" i="12"/>
  <c r="V108" i="12"/>
  <c r="V8" i="12"/>
  <c r="V118" i="12"/>
  <c r="V98" i="12"/>
  <c r="Y26" i="12"/>
  <c r="U10" i="12"/>
  <c r="V30" i="12"/>
  <c r="W7" i="12"/>
  <c r="W117" i="12"/>
  <c r="W107" i="12"/>
  <c r="W97" i="12"/>
  <c r="AG64" i="10"/>
  <c r="AG53" i="10"/>
  <c r="AF66" i="10"/>
  <c r="X6" i="12"/>
  <c r="AF55" i="10"/>
  <c r="AF54" i="10"/>
  <c r="X27" i="12"/>
  <c r="AE67" i="10"/>
  <c r="W28" i="12"/>
  <c r="AE68" i="10"/>
  <c r="D79" i="12"/>
  <c r="AO74" i="12"/>
  <c r="D84" i="12" s="1"/>
  <c r="D80" i="12"/>
  <c r="D63" i="10"/>
  <c r="L63" i="10" s="1"/>
  <c r="L65" i="10"/>
  <c r="AO88" i="12"/>
  <c r="D78" i="12"/>
  <c r="D88" i="12"/>
  <c r="V24" i="12" l="1"/>
  <c r="V104" i="12" s="1"/>
  <c r="C84" i="12"/>
  <c r="K11" i="10"/>
  <c r="L13" i="10"/>
  <c r="U4" i="12"/>
  <c r="W29" i="12"/>
  <c r="Y6" i="12"/>
  <c r="W30" i="12"/>
  <c r="AF67" i="10"/>
  <c r="X28" i="12"/>
  <c r="AF68" i="10"/>
  <c r="W118" i="12"/>
  <c r="W8" i="12"/>
  <c r="W98" i="12"/>
  <c r="W108" i="12"/>
  <c r="Z26" i="12"/>
  <c r="AG55" i="10"/>
  <c r="Y27" i="12"/>
  <c r="AG54" i="10"/>
  <c r="X7" i="12"/>
  <c r="X117" i="12"/>
  <c r="X107" i="12"/>
  <c r="X97" i="12"/>
  <c r="AH64" i="10"/>
  <c r="AH53" i="10"/>
  <c r="U114" i="12"/>
  <c r="U94" i="12"/>
  <c r="U104" i="12"/>
  <c r="AG66" i="10"/>
  <c r="V10" i="12"/>
  <c r="V9" i="12"/>
  <c r="D74" i="12"/>
  <c r="AO84" i="12"/>
  <c r="W24" i="12" l="1"/>
  <c r="L11" i="10"/>
  <c r="V114" i="12"/>
  <c r="V94" i="12"/>
  <c r="V4" i="12"/>
  <c r="Z6" i="12"/>
  <c r="W9" i="12"/>
  <c r="Y28" i="12"/>
  <c r="AG68" i="10"/>
  <c r="AG67" i="10"/>
  <c r="X29" i="12"/>
  <c r="AA26" i="12"/>
  <c r="X98" i="12"/>
  <c r="X108" i="12"/>
  <c r="X8" i="12"/>
  <c r="X118" i="12"/>
  <c r="X30" i="12"/>
  <c r="W10" i="12"/>
  <c r="AH55" i="10"/>
  <c r="Z27" i="12"/>
  <c r="AH54" i="10"/>
  <c r="AH66" i="10"/>
  <c r="AI64" i="10"/>
  <c r="AI53" i="10"/>
  <c r="Y97" i="12"/>
  <c r="Y117" i="12"/>
  <c r="Y7" i="12"/>
  <c r="Y107" i="12"/>
  <c r="X24" i="12" l="1"/>
  <c r="W4" i="12"/>
  <c r="AI66" i="10"/>
  <c r="AJ64" i="10"/>
  <c r="AJ53" i="10"/>
  <c r="W104" i="12"/>
  <c r="W94" i="12"/>
  <c r="W114" i="12"/>
  <c r="AH67" i="10"/>
  <c r="Z28" i="12"/>
  <c r="AH68" i="10"/>
  <c r="Y29" i="12"/>
  <c r="X9" i="12"/>
  <c r="Y30" i="12"/>
  <c r="X10" i="12"/>
  <c r="AA6" i="12"/>
  <c r="AI54" i="10"/>
  <c r="AI55" i="10"/>
  <c r="AA27" i="12"/>
  <c r="Z107" i="12"/>
  <c r="Z7" i="12"/>
  <c r="Z97" i="12"/>
  <c r="Z117" i="12"/>
  <c r="Y98" i="12"/>
  <c r="Y108" i="12"/>
  <c r="Y118" i="12"/>
  <c r="Y8" i="12"/>
  <c r="AB26" i="12"/>
  <c r="Y24" i="12" l="1"/>
  <c r="Y104" i="12" s="1"/>
  <c r="X4" i="12"/>
  <c r="AC26" i="12"/>
  <c r="AJ66" i="10"/>
  <c r="AA97" i="12"/>
  <c r="AA117" i="12"/>
  <c r="AA7" i="12"/>
  <c r="AA107" i="12"/>
  <c r="Y10" i="12"/>
  <c r="AK64" i="10"/>
  <c r="AL64" i="10" s="1"/>
  <c r="AK53" i="10"/>
  <c r="Y9" i="12"/>
  <c r="Z8" i="12"/>
  <c r="Z118" i="12"/>
  <c r="Z98" i="12"/>
  <c r="Z108" i="12"/>
  <c r="AB6" i="12"/>
  <c r="Z29" i="12"/>
  <c r="AA28" i="12"/>
  <c r="AI67" i="10"/>
  <c r="AI68" i="10"/>
  <c r="X104" i="12"/>
  <c r="X94" i="12"/>
  <c r="X114" i="12"/>
  <c r="Z30" i="12"/>
  <c r="AB27" i="12"/>
  <c r="AJ54" i="10"/>
  <c r="AJ55" i="10"/>
  <c r="Z24" i="12" l="1"/>
  <c r="Y114" i="12"/>
  <c r="Y94" i="12"/>
  <c r="Y4" i="12"/>
  <c r="AA30" i="12"/>
  <c r="AA98" i="12"/>
  <c r="AA108" i="12"/>
  <c r="AA8" i="12"/>
  <c r="AA118" i="12"/>
  <c r="AK66" i="10"/>
  <c r="AC6" i="12"/>
  <c r="C26" i="12"/>
  <c r="U5" i="13"/>
  <c r="Z9" i="12"/>
  <c r="Z10" i="12"/>
  <c r="AA29" i="12"/>
  <c r="AB97" i="12"/>
  <c r="AB117" i="12"/>
  <c r="AB107" i="12"/>
  <c r="AB7" i="12"/>
  <c r="C55" i="10"/>
  <c r="K55" i="10" s="1"/>
  <c r="AC27" i="12"/>
  <c r="AK55" i="10"/>
  <c r="AK54" i="10"/>
  <c r="C53" i="10"/>
  <c r="AJ67" i="10"/>
  <c r="AB28" i="12"/>
  <c r="AJ68" i="10"/>
  <c r="C56" i="10" l="1"/>
  <c r="C54" i="10"/>
  <c r="K54" i="10" s="1"/>
  <c r="C16" i="10"/>
  <c r="C14" i="10"/>
  <c r="AA24" i="12"/>
  <c r="Z4" i="12"/>
  <c r="AA9" i="12"/>
  <c r="AB29" i="12"/>
  <c r="C51" i="10"/>
  <c r="K51" i="10" s="1"/>
  <c r="K53" i="10"/>
  <c r="C117" i="12"/>
  <c r="U6" i="13" s="1"/>
  <c r="AB30" i="12"/>
  <c r="C27" i="12"/>
  <c r="AC7" i="12"/>
  <c r="C7" i="12" s="1"/>
  <c r="E6" i="13" s="1"/>
  <c r="AC107" i="12"/>
  <c r="AC97" i="12"/>
  <c r="AC117" i="12"/>
  <c r="C66" i="10"/>
  <c r="AK67" i="10"/>
  <c r="AK68" i="10"/>
  <c r="AC28" i="12"/>
  <c r="C118" i="12" s="1"/>
  <c r="U7" i="13" s="1"/>
  <c r="C68" i="10"/>
  <c r="K68" i="10" s="1"/>
  <c r="AA10" i="12"/>
  <c r="Z104" i="12"/>
  <c r="Z114" i="12"/>
  <c r="Z94" i="12"/>
  <c r="AB118" i="12"/>
  <c r="AB98" i="12"/>
  <c r="AB8" i="12"/>
  <c r="AB108" i="12"/>
  <c r="C6" i="12"/>
  <c r="C12" i="10" l="1"/>
  <c r="C17" i="10"/>
  <c r="C15" i="10"/>
  <c r="AB24" i="12"/>
  <c r="C69" i="10"/>
  <c r="AA4" i="12"/>
  <c r="AC30" i="12"/>
  <c r="C97" i="12"/>
  <c r="C107" i="12"/>
  <c r="AC8" i="12"/>
  <c r="AC98" i="12"/>
  <c r="AC118" i="12"/>
  <c r="AC108" i="12"/>
  <c r="C28" i="12"/>
  <c r="AB10" i="12"/>
  <c r="AB9" i="12"/>
  <c r="C67" i="10"/>
  <c r="K67" i="10" s="1"/>
  <c r="C64" i="10"/>
  <c r="K64" i="10" s="1"/>
  <c r="K66" i="10"/>
  <c r="K16" i="10"/>
  <c r="E5" i="13"/>
  <c r="AC29" i="12"/>
  <c r="AA114" i="12"/>
  <c r="AA104" i="12"/>
  <c r="AA94" i="12"/>
  <c r="Q6" i="13"/>
  <c r="AC24" i="12" l="1"/>
  <c r="AC114" i="12" s="1"/>
  <c r="AB4" i="12"/>
  <c r="AB94" i="12"/>
  <c r="AB114" i="12"/>
  <c r="AB104" i="12"/>
  <c r="AD26" i="12"/>
  <c r="Q5" i="13"/>
  <c r="U9" i="13"/>
  <c r="AC10" i="12"/>
  <c r="C10" i="12" s="1"/>
  <c r="E9" i="13" s="1"/>
  <c r="Q9" i="13" s="1"/>
  <c r="C30" i="12"/>
  <c r="C29" i="12"/>
  <c r="AC9" i="12"/>
  <c r="C9" i="12" s="1"/>
  <c r="E8" i="13" s="1"/>
  <c r="Q8" i="13" s="1"/>
  <c r="U8" i="13"/>
  <c r="AL53" i="10"/>
  <c r="C98" i="12"/>
  <c r="C108" i="12"/>
  <c r="C8" i="12"/>
  <c r="C20" i="22" l="1"/>
  <c r="C23" i="22" s="1"/>
  <c r="C1" i="19"/>
  <c r="AC94" i="12"/>
  <c r="AC104" i="12"/>
  <c r="C114" i="12"/>
  <c r="AC4" i="12"/>
  <c r="C24" i="12"/>
  <c r="AL55" i="10"/>
  <c r="AL54" i="10"/>
  <c r="AD27" i="12"/>
  <c r="AM53" i="10"/>
  <c r="E7" i="13"/>
  <c r="C4" i="12"/>
  <c r="C2" i="12" s="1"/>
  <c r="AL66" i="10"/>
  <c r="AL14" i="10" s="1"/>
  <c r="AD6" i="12"/>
  <c r="K14" i="10"/>
  <c r="K4" i="10" s="1"/>
  <c r="K15" i="10"/>
  <c r="K12" i="10"/>
  <c r="AL12" i="10" l="1"/>
  <c r="AL15" i="10"/>
  <c r="AL16" i="10"/>
  <c r="AL4" i="10"/>
  <c r="AM66" i="10"/>
  <c r="AM14" i="10" s="1"/>
  <c r="C94" i="12"/>
  <c r="C104" i="12"/>
  <c r="Q7" i="13"/>
  <c r="E12" i="13"/>
  <c r="E20" i="13" s="1"/>
  <c r="E14" i="13"/>
  <c r="AF26" i="12"/>
  <c r="AD97" i="12"/>
  <c r="AD117" i="12"/>
  <c r="AD107" i="12"/>
  <c r="AD7" i="12"/>
  <c r="AL68" i="10"/>
  <c r="AD28" i="12"/>
  <c r="AL67" i="10"/>
  <c r="AE27" i="12"/>
  <c r="AM55" i="10"/>
  <c r="AM54" i="10"/>
  <c r="AN53" i="10"/>
  <c r="AM4" i="10" l="1"/>
  <c r="AM12" i="10"/>
  <c r="AM16" i="10"/>
  <c r="AM15" i="10"/>
  <c r="Q12" i="13"/>
  <c r="E18" i="13"/>
  <c r="AD29" i="12"/>
  <c r="AE28" i="12"/>
  <c r="AM68" i="10"/>
  <c r="AM67" i="10"/>
  <c r="AN66" i="10"/>
  <c r="AN14" i="10" s="1"/>
  <c r="AD108" i="12"/>
  <c r="AD98" i="12"/>
  <c r="AD118" i="12"/>
  <c r="AD8" i="12"/>
  <c r="AG26" i="12"/>
  <c r="AN55" i="10"/>
  <c r="AN54" i="10"/>
  <c r="AF27" i="12"/>
  <c r="AE97" i="12"/>
  <c r="AE107" i="12"/>
  <c r="AE7" i="12"/>
  <c r="AE117" i="12"/>
  <c r="AF6" i="12"/>
  <c r="AO53" i="10"/>
  <c r="AN12" i="10" l="1"/>
  <c r="AN16" i="10"/>
  <c r="AN4" i="10"/>
  <c r="AN15" i="10"/>
  <c r="AO54" i="10"/>
  <c r="AG27" i="12"/>
  <c r="AO55" i="10"/>
  <c r="AF97" i="12"/>
  <c r="AF117" i="12"/>
  <c r="AF107" i="12"/>
  <c r="AF7" i="12"/>
  <c r="AE29" i="12"/>
  <c r="AG6" i="12"/>
  <c r="AP53" i="10"/>
  <c r="AD30" i="12"/>
  <c r="AD9" i="12"/>
  <c r="AO66" i="10"/>
  <c r="AO14" i="10" s="1"/>
  <c r="AN67" i="10"/>
  <c r="AN68" i="10"/>
  <c r="AF28" i="12"/>
  <c r="AE98" i="12"/>
  <c r="AE8" i="12"/>
  <c r="AE118" i="12"/>
  <c r="AE108" i="12"/>
  <c r="AO4" i="10" l="1"/>
  <c r="AO12" i="10"/>
  <c r="AO16" i="10"/>
  <c r="AO15" i="10"/>
  <c r="AE9" i="12"/>
  <c r="AG97" i="12"/>
  <c r="AG7" i="12"/>
  <c r="AG117" i="12"/>
  <c r="AG107" i="12"/>
  <c r="AO68" i="10"/>
  <c r="AG28" i="12"/>
  <c r="AO67" i="10"/>
  <c r="AE30" i="12"/>
  <c r="AP66" i="10"/>
  <c r="AP14" i="10" s="1"/>
  <c r="AQ53" i="10"/>
  <c r="AF8" i="12"/>
  <c r="AF98" i="12"/>
  <c r="AF108" i="12"/>
  <c r="AF118" i="12"/>
  <c r="AD31" i="12"/>
  <c r="AD24" i="12" s="1"/>
  <c r="AI26" i="12"/>
  <c r="AD10" i="12"/>
  <c r="AH27" i="12"/>
  <c r="AP55" i="10"/>
  <c r="AP54" i="10"/>
  <c r="AF29" i="12"/>
  <c r="AP4" i="10" l="1"/>
  <c r="AP12" i="10"/>
  <c r="AP16" i="10"/>
  <c r="AP15" i="10"/>
  <c r="AD104" i="12"/>
  <c r="AG98" i="12"/>
  <c r="AG108" i="12"/>
  <c r="AG8" i="12"/>
  <c r="AG118" i="12"/>
  <c r="AI6" i="12"/>
  <c r="AF30" i="12"/>
  <c r="AD12" i="12"/>
  <c r="AE31" i="12"/>
  <c r="AR53" i="10"/>
  <c r="AH117" i="12"/>
  <c r="AH97" i="12"/>
  <c r="AH107" i="12"/>
  <c r="AH7" i="12"/>
  <c r="AG29" i="12"/>
  <c r="AQ55" i="10"/>
  <c r="AI27" i="12"/>
  <c r="AQ54" i="10"/>
  <c r="AF9" i="12"/>
  <c r="AD101" i="12"/>
  <c r="AD121" i="12"/>
  <c r="AD11" i="12"/>
  <c r="AD111" i="12"/>
  <c r="AQ66" i="10"/>
  <c r="AQ14" i="10" s="1"/>
  <c r="AP68" i="10"/>
  <c r="AP67" i="10"/>
  <c r="AH28" i="12"/>
  <c r="AE10" i="12"/>
  <c r="AJ26" i="12"/>
  <c r="AH26" i="12"/>
  <c r="AE26" i="12"/>
  <c r="AQ12" i="10" l="1"/>
  <c r="AQ16" i="10"/>
  <c r="AQ4" i="10"/>
  <c r="AQ15" i="10"/>
  <c r="AE24" i="12"/>
  <c r="AD114" i="12"/>
  <c r="AD94" i="12"/>
  <c r="AQ67" i="10"/>
  <c r="AQ68" i="10"/>
  <c r="AI28" i="12"/>
  <c r="AD4" i="12"/>
  <c r="AH29" i="12"/>
  <c r="AJ27" i="12"/>
  <c r="AR55" i="10"/>
  <c r="AR54" i="10"/>
  <c r="AH98" i="12"/>
  <c r="AH118" i="12"/>
  <c r="AH8" i="12"/>
  <c r="AH108" i="12"/>
  <c r="AK26" i="12"/>
  <c r="AG9" i="12"/>
  <c r="AR66" i="10"/>
  <c r="AR14" i="10" s="1"/>
  <c r="AI117" i="12"/>
  <c r="AI107" i="12"/>
  <c r="AI97" i="12"/>
  <c r="AI7" i="12"/>
  <c r="AJ6" i="12"/>
  <c r="AS53" i="10"/>
  <c r="AE12" i="12"/>
  <c r="AF31" i="12"/>
  <c r="AF24" i="12" s="1"/>
  <c r="AE121" i="12"/>
  <c r="AE111" i="12"/>
  <c r="AE11" i="12"/>
  <c r="AE101" i="12"/>
  <c r="AF10" i="12"/>
  <c r="AG30" i="12"/>
  <c r="AH6" i="12"/>
  <c r="AE6" i="12"/>
  <c r="AR4" i="10" l="1"/>
  <c r="AR12" i="10"/>
  <c r="AR16" i="10"/>
  <c r="AR15" i="10"/>
  <c r="AH30" i="12"/>
  <c r="AF12" i="12"/>
  <c r="AT53" i="10"/>
  <c r="AI8" i="12"/>
  <c r="AI98" i="12"/>
  <c r="AI118" i="12"/>
  <c r="AI108" i="12"/>
  <c r="AF121" i="12"/>
  <c r="AF101" i="12"/>
  <c r="AF111" i="12"/>
  <c r="AF11" i="12"/>
  <c r="AL26" i="12"/>
  <c r="AI29" i="12"/>
  <c r="AS54" i="10"/>
  <c r="AK27" i="12"/>
  <c r="AS55" i="10"/>
  <c r="AG31" i="12"/>
  <c r="AG24" i="12" s="1"/>
  <c r="AJ97" i="12"/>
  <c r="AJ7" i="12"/>
  <c r="AJ117" i="12"/>
  <c r="AJ107" i="12"/>
  <c r="AK6" i="12"/>
  <c r="AG10" i="12"/>
  <c r="AS66" i="10"/>
  <c r="AS14" i="10" s="1"/>
  <c r="AJ28" i="12"/>
  <c r="AR67" i="10"/>
  <c r="AR68" i="10"/>
  <c r="AH9" i="12"/>
  <c r="AE4" i="12"/>
  <c r="AE114" i="12"/>
  <c r="AE94" i="12"/>
  <c r="AE104" i="12"/>
  <c r="AS12" i="10" l="1"/>
  <c r="AS16" i="10"/>
  <c r="AS4" i="10"/>
  <c r="AS15" i="10"/>
  <c r="AG114" i="12"/>
  <c r="AL6" i="12"/>
  <c r="AI30" i="12"/>
  <c r="AT66" i="10"/>
  <c r="AT14" i="10" s="1"/>
  <c r="AH10" i="12"/>
  <c r="AH31" i="12"/>
  <c r="AH24" i="12" s="1"/>
  <c r="AI9" i="12"/>
  <c r="AF94" i="12"/>
  <c r="AF114" i="12"/>
  <c r="AF104" i="12"/>
  <c r="AT54" i="10"/>
  <c r="AT55" i="10"/>
  <c r="AL27" i="12"/>
  <c r="AJ118" i="12"/>
  <c r="AJ108" i="12"/>
  <c r="AJ8" i="12"/>
  <c r="AJ98" i="12"/>
  <c r="AJ29" i="12"/>
  <c r="AM26" i="12"/>
  <c r="AG12" i="12"/>
  <c r="AF4" i="12"/>
  <c r="AS68" i="10"/>
  <c r="AK28" i="12"/>
  <c r="AS67" i="10"/>
  <c r="AU53" i="10"/>
  <c r="AG121" i="12"/>
  <c r="AG101" i="12"/>
  <c r="AG111" i="12"/>
  <c r="AG11" i="12"/>
  <c r="AK7" i="12"/>
  <c r="AK117" i="12"/>
  <c r="AK107" i="12"/>
  <c r="AK97" i="12"/>
  <c r="AT4" i="10" l="1"/>
  <c r="AT12" i="10"/>
  <c r="AT16" i="10"/>
  <c r="AT15" i="10"/>
  <c r="AH104" i="12"/>
  <c r="AG94" i="12"/>
  <c r="AG104" i="12"/>
  <c r="AG4" i="12"/>
  <c r="AT67" i="10"/>
  <c r="AL28" i="12"/>
  <c r="AT68" i="10"/>
  <c r="AJ30" i="12"/>
  <c r="AL7" i="12"/>
  <c r="AL107" i="12"/>
  <c r="AL117" i="12"/>
  <c r="AL97" i="12"/>
  <c r="AV53" i="10"/>
  <c r="AI10" i="12"/>
  <c r="AI31" i="12"/>
  <c r="AI24" i="12" s="1"/>
  <c r="AU66" i="10"/>
  <c r="AU14" i="10" s="1"/>
  <c r="AK8" i="12"/>
  <c r="AK108" i="12"/>
  <c r="AK98" i="12"/>
  <c r="AK118" i="12"/>
  <c r="AH12" i="12"/>
  <c r="AM6" i="12"/>
  <c r="AU55" i="10"/>
  <c r="AM27" i="12"/>
  <c r="AU54" i="10"/>
  <c r="AJ9" i="12"/>
  <c r="AN26" i="12"/>
  <c r="AH121" i="12"/>
  <c r="AH111" i="12"/>
  <c r="AH101" i="12"/>
  <c r="AH11" i="12"/>
  <c r="AK29" i="12"/>
  <c r="AU4" i="10" l="1"/>
  <c r="AU12" i="10"/>
  <c r="AU16" i="10"/>
  <c r="AU15" i="10"/>
  <c r="AH94" i="12"/>
  <c r="AH114" i="12"/>
  <c r="AH4" i="12"/>
  <c r="AM107" i="12"/>
  <c r="AM7" i="12"/>
  <c r="AM97" i="12"/>
  <c r="AM117" i="12"/>
  <c r="AL29" i="12"/>
  <c r="AK30" i="12"/>
  <c r="AM28" i="12"/>
  <c r="AU68" i="10"/>
  <c r="AU67" i="10"/>
  <c r="AN27" i="12"/>
  <c r="AV54" i="10"/>
  <c r="AV55" i="10"/>
  <c r="AJ10" i="12"/>
  <c r="AK9" i="12"/>
  <c r="AV66" i="10"/>
  <c r="AV14" i="10" s="1"/>
  <c r="AI101" i="12"/>
  <c r="AI121" i="12"/>
  <c r="AI111" i="12"/>
  <c r="AI11" i="12"/>
  <c r="AI12" i="12"/>
  <c r="AW53" i="10"/>
  <c r="AN6" i="12"/>
  <c r="AJ31" i="12"/>
  <c r="AJ24" i="12" s="1"/>
  <c r="AO26" i="12"/>
  <c r="AL98" i="12"/>
  <c r="AL108" i="12"/>
  <c r="AL118" i="12"/>
  <c r="AL8" i="12"/>
  <c r="AV12" i="10" l="1"/>
  <c r="AV16" i="10"/>
  <c r="AV4" i="10"/>
  <c r="AV15" i="10"/>
  <c r="AX66" i="10"/>
  <c r="AX14" i="10" s="1"/>
  <c r="G55" i="10"/>
  <c r="F55" i="10"/>
  <c r="D26" i="12"/>
  <c r="V5" i="13"/>
  <c r="AI4" i="12"/>
  <c r="AM29" i="12"/>
  <c r="AL30" i="12"/>
  <c r="AI104" i="12"/>
  <c r="AI94" i="12"/>
  <c r="AI114" i="12"/>
  <c r="AJ12" i="12"/>
  <c r="AK31" i="12"/>
  <c r="AK24" i="12" s="1"/>
  <c r="AW66" i="10"/>
  <c r="AW14" i="10" s="1"/>
  <c r="AJ121" i="12"/>
  <c r="AJ111" i="12"/>
  <c r="AJ11" i="12"/>
  <c r="AJ101" i="12"/>
  <c r="AN117" i="12"/>
  <c r="AN97" i="12"/>
  <c r="AN7" i="12"/>
  <c r="AN107" i="12"/>
  <c r="AL9" i="12"/>
  <c r="AO6" i="12"/>
  <c r="AW55" i="10"/>
  <c r="AO27" i="12"/>
  <c r="AW54" i="10"/>
  <c r="D55" i="10"/>
  <c r="L55" i="10" s="1"/>
  <c r="D53" i="10"/>
  <c r="AV68" i="10"/>
  <c r="AV67" i="10"/>
  <c r="AN28" i="12"/>
  <c r="AM98" i="12"/>
  <c r="AM8" i="12"/>
  <c r="AM118" i="12"/>
  <c r="AM108" i="12"/>
  <c r="AK10" i="12"/>
  <c r="D16" i="10" l="1"/>
  <c r="D14" i="10"/>
  <c r="AW4" i="10"/>
  <c r="AW12" i="10"/>
  <c r="AW16" i="10"/>
  <c r="AW15" i="10"/>
  <c r="AX4" i="10"/>
  <c r="AX12" i="10"/>
  <c r="AX16" i="10"/>
  <c r="AX15" i="10"/>
  <c r="D56" i="10"/>
  <c r="E56" i="10"/>
  <c r="AY66" i="10"/>
  <c r="AY14" i="10" s="1"/>
  <c r="AJ4" i="12"/>
  <c r="AO117" i="12"/>
  <c r="AO97" i="12"/>
  <c r="AO107" i="12"/>
  <c r="AO7" i="12"/>
  <c r="D7" i="12" s="1"/>
  <c r="F6" i="13" s="1"/>
  <c r="D117" i="12"/>
  <c r="V6" i="13" s="1"/>
  <c r="D27" i="12"/>
  <c r="L53" i="10"/>
  <c r="L54" i="10"/>
  <c r="D51" i="10"/>
  <c r="L51" i="10" s="1"/>
  <c r="AL10" i="12"/>
  <c r="AM9" i="12"/>
  <c r="AN118" i="12"/>
  <c r="AN108" i="12"/>
  <c r="AN98" i="12"/>
  <c r="AN8" i="12"/>
  <c r="AL31" i="12"/>
  <c r="AL24" i="12" s="1"/>
  <c r="AN29" i="12"/>
  <c r="AJ114" i="12"/>
  <c r="AJ104" i="12"/>
  <c r="AJ94" i="12"/>
  <c r="D66" i="10"/>
  <c r="AO28" i="12"/>
  <c r="AW68" i="10"/>
  <c r="AW67" i="10"/>
  <c r="D68" i="10"/>
  <c r="L68" i="10" s="1"/>
  <c r="AK11" i="12"/>
  <c r="AK101" i="12"/>
  <c r="AK111" i="12"/>
  <c r="AK121" i="12"/>
  <c r="AM30" i="12"/>
  <c r="AK12" i="12"/>
  <c r="D6" i="12"/>
  <c r="D4" i="10" l="1"/>
  <c r="D17" i="10"/>
  <c r="D12" i="10"/>
  <c r="D15" i="10"/>
  <c r="AY12" i="10"/>
  <c r="AY16" i="10"/>
  <c r="AY4" i="10"/>
  <c r="AY15" i="10"/>
  <c r="D69" i="10"/>
  <c r="AZ66" i="10"/>
  <c r="AZ14" i="10" s="1"/>
  <c r="R6" i="13"/>
  <c r="AK4" i="12"/>
  <c r="AM10" i="12"/>
  <c r="AN30" i="12"/>
  <c r="D97" i="12"/>
  <c r="D107" i="12"/>
  <c r="AM31" i="12"/>
  <c r="AM24" i="12" s="1"/>
  <c r="AL12" i="12"/>
  <c r="F5" i="13"/>
  <c r="AL111" i="12"/>
  <c r="AL121" i="12"/>
  <c r="AL101" i="12"/>
  <c r="AL11" i="12"/>
  <c r="D67" i="10"/>
  <c r="L67" i="10" s="1"/>
  <c r="L66" i="10"/>
  <c r="D64" i="10"/>
  <c r="L64" i="10" s="1"/>
  <c r="AK114" i="12"/>
  <c r="AK94" i="12"/>
  <c r="AK104" i="12"/>
  <c r="AO98" i="12"/>
  <c r="AO8" i="12"/>
  <c r="AO118" i="12"/>
  <c r="AO108" i="12"/>
  <c r="D118" i="12"/>
  <c r="V7" i="13" s="1"/>
  <c r="D28" i="12"/>
  <c r="AN9" i="12"/>
  <c r="AO29" i="12"/>
  <c r="AZ4" i="10" l="1"/>
  <c r="AZ12" i="10"/>
  <c r="AZ16" i="10"/>
  <c r="AZ15" i="10"/>
  <c r="BA66" i="10"/>
  <c r="BA14" i="10" s="1"/>
  <c r="AM104" i="12"/>
  <c r="D98" i="12"/>
  <c r="D108" i="12"/>
  <c r="AM111" i="12"/>
  <c r="AM101" i="12"/>
  <c r="AM121" i="12"/>
  <c r="AM11" i="12"/>
  <c r="AM12" i="12"/>
  <c r="AL114" i="12"/>
  <c r="AL94" i="12"/>
  <c r="AL104" i="12"/>
  <c r="AL4" i="12"/>
  <c r="AN31" i="12"/>
  <c r="AN24" i="12" s="1"/>
  <c r="D8" i="12"/>
  <c r="AO9" i="12"/>
  <c r="D9" i="12" s="1"/>
  <c r="F8" i="13" s="1"/>
  <c r="R8" i="13" s="1"/>
  <c r="D29" i="12"/>
  <c r="V8" i="13"/>
  <c r="R5" i="13"/>
  <c r="AO30" i="12"/>
  <c r="AN10" i="12"/>
  <c r="BA12" i="10" l="1"/>
  <c r="BA16" i="10"/>
  <c r="BA4" i="10"/>
  <c r="BA15" i="10"/>
  <c r="BB66" i="10"/>
  <c r="BB14" i="10" s="1"/>
  <c r="AM94" i="12"/>
  <c r="AM114" i="12"/>
  <c r="AN104" i="12"/>
  <c r="AN12" i="12"/>
  <c r="AN11" i="12"/>
  <c r="AN121" i="12"/>
  <c r="AN101" i="12"/>
  <c r="AN111" i="12"/>
  <c r="AM4" i="12"/>
  <c r="F7" i="13"/>
  <c r="AO10" i="12"/>
  <c r="D10" i="12" s="1"/>
  <c r="F9" i="13" s="1"/>
  <c r="R9" i="13" s="1"/>
  <c r="D30" i="12"/>
  <c r="V9" i="13"/>
  <c r="AO31" i="12"/>
  <c r="AO24" i="12" s="1"/>
  <c r="BB12" i="10" l="1"/>
  <c r="BB16" i="10"/>
  <c r="BB4" i="10"/>
  <c r="BB15" i="10"/>
  <c r="E20" i="22"/>
  <c r="E23" i="22" s="1"/>
  <c r="D1" i="19"/>
  <c r="L15" i="10"/>
  <c r="BD66" i="10"/>
  <c r="BD14" i="10" s="1"/>
  <c r="BC66" i="10"/>
  <c r="BC14" i="10" s="1"/>
  <c r="E15" i="10" s="1"/>
  <c r="AN94" i="12"/>
  <c r="AN114" i="12"/>
  <c r="L16" i="10"/>
  <c r="L14" i="10"/>
  <c r="L4" i="10" s="1"/>
  <c r="L12" i="10"/>
  <c r="AO121" i="12"/>
  <c r="AO111" i="12"/>
  <c r="AO101" i="12"/>
  <c r="AO11" i="12"/>
  <c r="D121" i="12"/>
  <c r="D31" i="12"/>
  <c r="R7" i="13"/>
  <c r="AO12" i="12"/>
  <c r="D12" i="12" s="1"/>
  <c r="F11" i="13" s="1"/>
  <c r="R11" i="13" s="1"/>
  <c r="AN4" i="12"/>
  <c r="E14" i="10" l="1"/>
  <c r="E16" i="10"/>
  <c r="E4" i="10"/>
  <c r="E17" i="10"/>
  <c r="E12" i="10"/>
  <c r="F17" i="10"/>
  <c r="BD4" i="10"/>
  <c r="BD12" i="10"/>
  <c r="BD16" i="10"/>
  <c r="BD15" i="10"/>
  <c r="BC12" i="10"/>
  <c r="BC16" i="10"/>
  <c r="BC4" i="10"/>
  <c r="BC15" i="10"/>
  <c r="E66" i="10"/>
  <c r="F69" i="10" s="1"/>
  <c r="E68" i="10"/>
  <c r="E67" i="10"/>
  <c r="D11" i="12"/>
  <c r="AO4" i="12"/>
  <c r="AO114" i="12"/>
  <c r="AO104" i="12"/>
  <c r="AO94" i="12"/>
  <c r="D114" i="12"/>
  <c r="D111" i="12"/>
  <c r="D101" i="12"/>
  <c r="D24" i="12"/>
  <c r="G20" i="22" l="1"/>
  <c r="G23" i="22" s="1"/>
  <c r="E1" i="19"/>
  <c r="B1" i="19" s="1"/>
  <c r="E69" i="10"/>
  <c r="E64" i="10"/>
  <c r="D104" i="12"/>
  <c r="D94" i="12"/>
  <c r="F10" i="13"/>
  <c r="D4" i="12"/>
  <c r="D2" i="12" s="1"/>
  <c r="R10" i="13" l="1"/>
  <c r="F12" i="13"/>
  <c r="F18" i="13" l="1"/>
  <c r="F20" i="13"/>
  <c r="R12" i="13"/>
  <c r="F14" i="13"/>
  <c r="K23" i="17" l="1"/>
  <c r="L23" i="17"/>
  <c r="M23" i="17"/>
  <c r="C4" i="10" l="1"/>
  <c r="C121" i="10"/>
  <c r="C122" i="10"/>
  <c r="W51" i="12" s="1"/>
  <c r="W121" i="12" l="1"/>
  <c r="W71" i="12"/>
  <c r="Y51" i="12"/>
  <c r="C51" i="12"/>
  <c r="C123" i="10"/>
  <c r="V51" i="12"/>
  <c r="X51" i="12"/>
  <c r="AA51" i="12"/>
  <c r="AB51" i="12"/>
  <c r="Z51" i="12"/>
  <c r="AC51" i="12"/>
  <c r="Z71" i="12" l="1"/>
  <c r="Z121" i="12"/>
  <c r="AA71" i="12"/>
  <c r="AA121" i="12"/>
  <c r="V121" i="12"/>
  <c r="C71" i="12"/>
  <c r="C121" i="12"/>
  <c r="V71" i="12"/>
  <c r="AC71" i="12"/>
  <c r="AC121" i="12"/>
  <c r="AG120" i="10"/>
  <c r="AI120" i="10"/>
  <c r="AE120" i="10"/>
  <c r="AH120" i="10"/>
  <c r="AK120" i="10"/>
  <c r="AF120" i="10"/>
  <c r="AJ120" i="10"/>
  <c r="T10" i="13"/>
  <c r="S10" i="13"/>
  <c r="AB71" i="12"/>
  <c r="AB121" i="12"/>
  <c r="X121" i="12"/>
  <c r="X71" i="12"/>
  <c r="Y71" i="12"/>
  <c r="Y121" i="12"/>
  <c r="AD120" i="10"/>
  <c r="Z41" i="12" l="1"/>
  <c r="AH4" i="10"/>
  <c r="AH2" i="10" s="1"/>
  <c r="AG4" i="10"/>
  <c r="AG2" i="10" s="1"/>
  <c r="Y41" i="12"/>
  <c r="AF4" i="10"/>
  <c r="AF2" i="10" s="1"/>
  <c r="X41" i="12"/>
  <c r="AI4" i="10"/>
  <c r="AI2" i="10" s="1"/>
  <c r="AA41" i="12"/>
  <c r="U10" i="13"/>
  <c r="V10" i="13"/>
  <c r="AB41" i="12"/>
  <c r="AJ4" i="10"/>
  <c r="AC41" i="12"/>
  <c r="AK4" i="10"/>
  <c r="W41" i="12"/>
  <c r="AE4" i="10"/>
  <c r="AE2" i="10" s="1"/>
  <c r="AD4" i="10"/>
  <c r="AD2" i="10" s="1"/>
  <c r="V41" i="12"/>
  <c r="C41" i="12" l="1"/>
</calcChain>
</file>

<file path=xl/sharedStrings.xml><?xml version="1.0" encoding="utf-8"?>
<sst xmlns="http://schemas.openxmlformats.org/spreadsheetml/2006/main" count="769" uniqueCount="183">
  <si>
    <t>FY 2015</t>
  </si>
  <si>
    <t>Q1-16</t>
  </si>
  <si>
    <t>Q2-16</t>
  </si>
  <si>
    <t>Q3-16</t>
  </si>
  <si>
    <t>Q4-16</t>
  </si>
  <si>
    <t># Branch</t>
  </si>
  <si>
    <t>Activity Ratio</t>
  </si>
  <si>
    <t># Active Manpower</t>
  </si>
  <si>
    <t># Manpower</t>
  </si>
  <si>
    <t>Case/Active</t>
  </si>
  <si>
    <t>Casesize</t>
  </si>
  <si>
    <t>APE</t>
  </si>
  <si>
    <t>APE/Active</t>
  </si>
  <si>
    <t>APE/Manpower</t>
  </si>
  <si>
    <t>TECHCOMBANK</t>
  </si>
  <si>
    <t># Case</t>
  </si>
  <si>
    <t>2016 PLAN</t>
  </si>
  <si>
    <t>2015 ACTUAL</t>
  </si>
  <si>
    <t>FY 2016</t>
  </si>
  <si>
    <t>Q1-15</t>
  </si>
  <si>
    <t>Q2-15</t>
  </si>
  <si>
    <t>Q3-15</t>
  </si>
  <si>
    <t>Q4-15</t>
  </si>
  <si>
    <t>Month</t>
  </si>
  <si>
    <t># IS/IO</t>
  </si>
  <si>
    <t># Activev</t>
  </si>
  <si>
    <t>BAC A BANK</t>
  </si>
  <si>
    <t>TOTAL BANCA</t>
  </si>
  <si>
    <t>GVL BANCA PERFORMANCE - ACTUAL 2015</t>
  </si>
  <si>
    <t>SAIGON COMMERCIAL BANK</t>
  </si>
  <si>
    <t>NCB</t>
  </si>
  <si>
    <t>Techcombank</t>
  </si>
  <si>
    <t>2016 - 2018 Plan</t>
  </si>
  <si>
    <t>TOTAL GVL BANCASS</t>
  </si>
  <si>
    <t>BACA BANK</t>
  </si>
  <si>
    <t>EXIMBANK</t>
  </si>
  <si>
    <t>SEA BANK</t>
  </si>
  <si>
    <t>TP BANK</t>
  </si>
  <si>
    <t>APE Credit Life</t>
  </si>
  <si>
    <t>TOTAL APE</t>
  </si>
  <si>
    <t>BacA Bank</t>
  </si>
  <si>
    <t>Eximbank</t>
  </si>
  <si>
    <t>SeABank Bank</t>
  </si>
  <si>
    <t>TienPhong Bank</t>
  </si>
  <si>
    <t>New Bank</t>
  </si>
  <si>
    <t>APE (Traditional Product)</t>
  </si>
  <si>
    <t>No. Branch</t>
  </si>
  <si>
    <t>No. Active Manpower</t>
  </si>
  <si>
    <t>No. Case</t>
  </si>
  <si>
    <t>No. Case/Active</t>
  </si>
  <si>
    <t>Case Size</t>
  </si>
  <si>
    <t>Growth</t>
  </si>
  <si>
    <t>Growth 2017</t>
  </si>
  <si>
    <t>Growth 2018</t>
  </si>
  <si>
    <t>New Banks</t>
  </si>
  <si>
    <t>Existing Banks</t>
  </si>
  <si>
    <t>Growth 2016</t>
  </si>
  <si>
    <t>APE Growth</t>
  </si>
  <si>
    <t>Manpower Growth</t>
  </si>
  <si>
    <t>Productivity Growth</t>
  </si>
  <si>
    <t>National Citizen Bank</t>
  </si>
  <si>
    <t>Bank Compensation</t>
  </si>
  <si>
    <t>In-house Saleforce Comp</t>
  </si>
  <si>
    <t>Fixed cost</t>
  </si>
  <si>
    <t>Compensation</t>
  </si>
  <si>
    <t>Contest</t>
  </si>
  <si>
    <t>Total</t>
  </si>
  <si>
    <t>IS</t>
  </si>
  <si>
    <t>IO</t>
  </si>
  <si>
    <t>IL</t>
  </si>
  <si>
    <t>Fixed salary + allowance</t>
  </si>
  <si>
    <t># Headcount</t>
  </si>
  <si>
    <t>New Bank 1</t>
  </si>
  <si>
    <t>New Bank 2</t>
  </si>
  <si>
    <t>IO_Mix</t>
  </si>
  <si>
    <t>IS_Mix</t>
  </si>
  <si>
    <t># IO</t>
  </si>
  <si>
    <t># IS</t>
  </si>
  <si>
    <t># IL</t>
  </si>
  <si>
    <t>Total Fixed cost</t>
  </si>
  <si>
    <t># IO.IS/IL</t>
  </si>
  <si>
    <t>Yearly</t>
  </si>
  <si>
    <t>FYP - Banca Indiv</t>
  </si>
  <si>
    <t>% Fixed cost</t>
  </si>
  <si>
    <t>Variable</t>
  </si>
  <si>
    <t>Total IS/IO/IL</t>
  </si>
  <si>
    <t>IS/IO/IL cost assumption</t>
  </si>
  <si>
    <t>Banca</t>
  </si>
  <si>
    <t>Banca (Non-Credit Life)</t>
  </si>
  <si>
    <t>Banca (Credit Life)</t>
  </si>
  <si>
    <t xml:space="preserve">TCA </t>
  </si>
  <si>
    <t>Group</t>
  </si>
  <si>
    <t>Total PD</t>
  </si>
  <si>
    <t>PD APE Budget 2016</t>
  </si>
  <si>
    <t>Actual 2016</t>
  </si>
  <si>
    <t>TCA</t>
  </si>
  <si>
    <t>Jan</t>
  </si>
  <si>
    <t>Feb</t>
  </si>
  <si>
    <t>Mar</t>
  </si>
  <si>
    <t>Apr</t>
  </si>
  <si>
    <t>May</t>
  </si>
  <si>
    <t>Jun</t>
  </si>
  <si>
    <t>TECHCOMBANK - PRIORITY</t>
  </si>
  <si>
    <t>TECHCOMBANK - MASS</t>
  </si>
  <si>
    <t># Priority RM</t>
  </si>
  <si>
    <t>ACB</t>
  </si>
  <si>
    <t>No. Manpower</t>
  </si>
  <si>
    <t>Jul</t>
  </si>
  <si>
    <t>Aug</t>
  </si>
  <si>
    <t>Sep</t>
  </si>
  <si>
    <t>Oct</t>
  </si>
  <si>
    <t>Nov</t>
  </si>
  <si>
    <t>Dec</t>
  </si>
  <si>
    <t>Plan</t>
  </si>
  <si>
    <t>Actual</t>
  </si>
  <si>
    <t>Full year (exp)</t>
  </si>
  <si>
    <t>Forecast</t>
  </si>
  <si>
    <t>Conservative Est</t>
  </si>
  <si>
    <t>% Target Ach</t>
  </si>
  <si>
    <t>Assuming no Sacom and we lose TCB Exclusivity</t>
  </si>
  <si>
    <t>Assuming No Sacom/No Exclusivity conclusion with TCB with contract moving into 2017 in current form</t>
  </si>
  <si>
    <t>Growth YoY</t>
  </si>
  <si>
    <t>IO/IS Cost</t>
  </si>
  <si>
    <t>ALLOWANCE - 641961</t>
  </si>
  <si>
    <t>Monthly Fixed Allowance (6/6/13m)</t>
  </si>
  <si>
    <t xml:space="preserve">Monthly Variable Allowance (1/3/1m) </t>
  </si>
  <si>
    <t>IO/IS/IL's 13th month salary</t>
  </si>
  <si>
    <t>H&amp;S Insurance (Allowance - 641961)</t>
  </si>
  <si>
    <t>PRODUCTION BONUS - 624195</t>
  </si>
  <si>
    <t>Monthly Production Bonus</t>
  </si>
  <si>
    <t>Quartery Production Bonus</t>
  </si>
  <si>
    <t>Yearly Production Bonus</t>
  </si>
  <si>
    <t>CONTEST - 641942</t>
  </si>
  <si>
    <t>CONTEST - 641942 (IN-HOUSE)</t>
  </si>
  <si>
    <t>CONTEST - 641942 (BANK CORPORATE)</t>
  </si>
  <si>
    <t>TRIP - 641943</t>
  </si>
  <si>
    <t>Trip (641943) (IN-HOUSE)</t>
  </si>
  <si>
    <t>Trip (641943) (BANK CORPORATE)</t>
  </si>
  <si>
    <t>ANNUAL CONVENTION &amp; TRIP - 641941</t>
  </si>
  <si>
    <t>COM (BANK CORPORATE)</t>
  </si>
  <si>
    <t>TCB</t>
  </si>
  <si>
    <t>%APE</t>
  </si>
  <si>
    <t>BAB</t>
  </si>
  <si>
    <t>AD BONUS - 641114</t>
  </si>
  <si>
    <t>Exim</t>
  </si>
  <si>
    <t>SeA</t>
  </si>
  <si>
    <t>`</t>
  </si>
  <si>
    <t>Growth Rate</t>
  </si>
  <si>
    <t>Credit Life</t>
  </si>
  <si>
    <t>Exim Bank</t>
  </si>
  <si>
    <t>SeAbank</t>
  </si>
  <si>
    <t>Others</t>
  </si>
  <si>
    <t>SHB</t>
  </si>
  <si>
    <t>OCB</t>
  </si>
  <si>
    <t>Total APE</t>
  </si>
  <si>
    <t>Partners</t>
  </si>
  <si>
    <t>VP BANK</t>
  </si>
  <si>
    <t>ACB PRIORITY</t>
  </si>
  <si>
    <t>CREDITLIFE</t>
  </si>
  <si>
    <t>TPBANK</t>
  </si>
  <si>
    <t>CALIFORNIA CFYC</t>
  </si>
  <si>
    <t>TBA</t>
  </si>
  <si>
    <t>Nature</t>
  </si>
  <si>
    <t>Exclusive</t>
  </si>
  <si>
    <t>Non Exclusive</t>
  </si>
  <si>
    <t>Secured Partner</t>
  </si>
  <si>
    <t>WIP Partner</t>
  </si>
  <si>
    <t>Similar to SeA/Exim</t>
  </si>
  <si>
    <t>50% of FYP all incl</t>
  </si>
  <si>
    <t>80% of FYP ( Bank Staff Selling)</t>
  </si>
  <si>
    <t>60% of FYP</t>
  </si>
  <si>
    <t>60% of FYP ( Bank Staff Selling)</t>
  </si>
  <si>
    <t xml:space="preserve">VP Bank / SHB </t>
  </si>
  <si>
    <t>Non Excl New Bank Dist</t>
  </si>
  <si>
    <t>Plan A</t>
  </si>
  <si>
    <t>Plan B</t>
  </si>
  <si>
    <t>Plan C</t>
  </si>
  <si>
    <t>Plan C of Plan A</t>
  </si>
  <si>
    <t>VP/TP/ACB/New Partners</t>
  </si>
  <si>
    <t>TOTAL</t>
  </si>
  <si>
    <t>BANCA - TRADITIONAL PRODUCT</t>
  </si>
  <si>
    <t>TOTAL BANCA + CREDIT LIFE</t>
  </si>
  <si>
    <t>CMG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</si>
</sst>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B1mmm\-yy"/>
    <numFmt numFmtId="166" formatCode="_-* #,##0.0\ _₫_-;\-* #,##0.0\ _₫_-;_-* &quot;-&quot;??\ _₫_-;_-@_-"/>
    <numFmt numFmtId="167" formatCode="_-* #,##0\ _₫_-;\-* #,##0\ _₫_-;_-* &quot;-&quot;??\ _₫_-;_-@_-"/>
    <numFmt numFmtId="168" formatCode="0.0%"/>
    <numFmt numFmtId="169" formatCode="[$-409]mmm\-yy;@"/>
    <numFmt numFmtId="170" formatCode="0.0"/>
    <numFmt numFmtId="171" formatCode="#,##0.0"/>
    <numFmt numFmtId="172" formatCode="_(* #,##0_);_(* \(#,##0\);_(* &quot;-&quot;??_);_(@_)"/>
  </numFmts>
  <fonts count="3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1"/>
      <color rgb="FFC00000"/>
      <name val="Calibri"/>
      <family val="2"/>
      <charset val="163"/>
      <scheme val="minor"/>
    </font>
    <font>
      <b/>
      <sz val="14"/>
      <color rgb="FFC00000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b/>
      <i/>
      <sz val="11"/>
      <color rgb="FFC00000"/>
      <name val="Calibri"/>
      <family val="2"/>
      <charset val="163"/>
      <scheme val="minor"/>
    </font>
    <font>
      <sz val="9"/>
      <color theme="1"/>
      <name val="Calibri"/>
      <family val="2"/>
      <charset val="163"/>
      <scheme val="minor"/>
    </font>
    <font>
      <b/>
      <sz val="9"/>
      <color theme="1"/>
      <name val="Calibri"/>
      <family val="2"/>
      <charset val="163"/>
      <scheme val="minor"/>
    </font>
    <font>
      <b/>
      <sz val="9"/>
      <color theme="0"/>
      <name val="Calibri"/>
      <family val="2"/>
      <charset val="163"/>
      <scheme val="minor"/>
    </font>
    <font>
      <sz val="9"/>
      <color theme="0"/>
      <name val="Calibri"/>
      <family val="2"/>
      <charset val="163"/>
      <scheme val="minor"/>
    </font>
    <font>
      <sz val="9"/>
      <color rgb="FF0070C0"/>
      <name val="Calibri"/>
      <family val="2"/>
      <charset val="163"/>
      <scheme val="minor"/>
    </font>
    <font>
      <sz val="9"/>
      <name val="Calibri"/>
      <family val="2"/>
      <charset val="163"/>
      <scheme val="minor"/>
    </font>
    <font>
      <b/>
      <sz val="9"/>
      <name val="Calibri"/>
      <family val="2"/>
      <charset val="163"/>
      <scheme val="minor"/>
    </font>
    <font>
      <b/>
      <sz val="9"/>
      <name val="Calibri"/>
      <family val="2"/>
      <scheme val="minor"/>
    </font>
    <font>
      <sz val="11"/>
      <color theme="0"/>
      <name val="Calibri"/>
      <family val="2"/>
      <charset val="163"/>
      <scheme val="minor"/>
    </font>
    <font>
      <b/>
      <sz val="10"/>
      <color theme="0"/>
      <name val="Calibri"/>
      <family val="2"/>
      <charset val="163"/>
      <scheme val="minor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b/>
      <sz val="10"/>
      <name val="Calibri"/>
      <family val="2"/>
      <charset val="163"/>
      <scheme val="minor"/>
    </font>
    <font>
      <i/>
      <sz val="10"/>
      <color rgb="FF0070C0"/>
      <name val="Arial"/>
      <family val="2"/>
      <charset val="163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b/>
      <sz val="8"/>
      <name val="Arial"/>
      <family val="2"/>
    </font>
    <font>
      <sz val="10"/>
      <color theme="5"/>
      <name val="Calibri"/>
      <family val="2"/>
      <charset val="163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charset val="163"/>
    </font>
    <font>
      <i/>
      <sz val="9"/>
      <color theme="4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sz val="10"/>
      <color theme="0"/>
      <name val="Calibri"/>
      <family val="2"/>
      <charset val="163"/>
      <scheme val="minor"/>
    </font>
    <font>
      <b/>
      <sz val="10"/>
      <color theme="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10"/>
      <color rgb="FF0070C0"/>
      <name val="Calibri"/>
      <family val="2"/>
      <charset val="163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85">
    <xf numFmtId="0" fontId="0" fillId="0" borderId="0" xfId="0"/>
    <xf numFmtId="0" fontId="0" fillId="0" borderId="0" xfId="0" applyAlignment="1">
      <alignment horizontal="left" indent="2"/>
    </xf>
    <xf numFmtId="0" fontId="0" fillId="2" borderId="1" xfId="0" applyFill="1" applyBorder="1" applyAlignment="1">
      <alignment horizontal="left" indent="2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 indent="2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left" indent="2"/>
    </xf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Fill="1"/>
    <xf numFmtId="0" fontId="0" fillId="0" borderId="0" xfId="0" applyFill="1" applyBorder="1" applyAlignment="1">
      <alignment horizontal="left" indent="2"/>
    </xf>
    <xf numFmtId="0" fontId="0" fillId="0" borderId="0" xfId="0" applyFill="1" applyBorder="1"/>
    <xf numFmtId="0" fontId="5" fillId="0" borderId="0" xfId="0" applyFont="1" applyFill="1"/>
    <xf numFmtId="165" fontId="5" fillId="0" borderId="7" xfId="0" applyNumberFormat="1" applyFont="1" applyFill="1" applyBorder="1"/>
    <xf numFmtId="0" fontId="0" fillId="0" borderId="9" xfId="0" applyFill="1" applyBorder="1"/>
    <xf numFmtId="0" fontId="5" fillId="0" borderId="0" xfId="0" applyFont="1" applyFill="1" applyBorder="1"/>
    <xf numFmtId="0" fontId="4" fillId="0" borderId="7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9" xfId="2" applyFont="1" applyFill="1" applyBorder="1"/>
    <xf numFmtId="166" fontId="0" fillId="0" borderId="9" xfId="1" applyNumberFormat="1" applyFont="1" applyFill="1" applyBorder="1"/>
    <xf numFmtId="167" fontId="0" fillId="0" borderId="9" xfId="1" applyNumberFormat="1" applyFont="1" applyFill="1" applyBorder="1"/>
    <xf numFmtId="0" fontId="6" fillId="0" borderId="0" xfId="0" applyFont="1" applyAlignment="1">
      <alignment horizontal="left"/>
    </xf>
    <xf numFmtId="3" fontId="0" fillId="0" borderId="9" xfId="0" applyNumberFormat="1" applyFill="1" applyBorder="1" applyAlignment="1">
      <alignment horizontal="right"/>
    </xf>
    <xf numFmtId="9" fontId="0" fillId="0" borderId="9" xfId="2" applyFont="1" applyFill="1" applyBorder="1" applyAlignment="1">
      <alignment horizontal="right"/>
    </xf>
    <xf numFmtId="164" fontId="0" fillId="0" borderId="9" xfId="1" applyFont="1" applyFill="1" applyBorder="1" applyAlignment="1">
      <alignment horizontal="right"/>
    </xf>
    <xf numFmtId="166" fontId="0" fillId="0" borderId="9" xfId="1" applyNumberFormat="1" applyFont="1" applyFill="1" applyBorder="1" applyAlignment="1">
      <alignment horizontal="right"/>
    </xf>
    <xf numFmtId="167" fontId="0" fillId="0" borderId="9" xfId="1" applyNumberFormat="1" applyFont="1" applyFill="1" applyBorder="1" applyAlignment="1">
      <alignment horizontal="right"/>
    </xf>
    <xf numFmtId="164" fontId="0" fillId="0" borderId="9" xfId="1" applyNumberFormat="1" applyFont="1" applyFill="1" applyBorder="1" applyAlignment="1">
      <alignment horizontal="right"/>
    </xf>
    <xf numFmtId="0" fontId="7" fillId="2" borderId="4" xfId="0" applyFont="1" applyFill="1" applyBorder="1" applyAlignment="1">
      <alignment horizontal="left" indent="2"/>
    </xf>
    <xf numFmtId="0" fontId="7" fillId="2" borderId="5" xfId="0" applyFont="1" applyFill="1" applyBorder="1"/>
    <xf numFmtId="0" fontId="7" fillId="0" borderId="0" xfId="0" applyFont="1"/>
    <xf numFmtId="0" fontId="7" fillId="2" borderId="4" xfId="0" applyFont="1" applyFill="1" applyBorder="1"/>
    <xf numFmtId="0" fontId="7" fillId="0" borderId="9" xfId="0" applyFont="1" applyFill="1" applyBorder="1"/>
    <xf numFmtId="0" fontId="0" fillId="0" borderId="0" xfId="0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0" fillId="2" borderId="10" xfId="2" applyFont="1" applyFill="1" applyBorder="1" applyAlignment="1">
      <alignment horizontal="right"/>
    </xf>
    <xf numFmtId="167" fontId="0" fillId="2" borderId="10" xfId="1" applyNumberFormat="1" applyFont="1" applyFill="1" applyBorder="1" applyAlignment="1">
      <alignment horizontal="right"/>
    </xf>
    <xf numFmtId="164" fontId="0" fillId="2" borderId="10" xfId="1" applyNumberFormat="1" applyFont="1" applyFill="1" applyBorder="1" applyAlignment="1">
      <alignment horizontal="right"/>
    </xf>
    <xf numFmtId="0" fontId="8" fillId="0" borderId="0" xfId="0" applyFont="1" applyAlignment="1">
      <alignment horizontal="left"/>
    </xf>
    <xf numFmtId="165" fontId="5" fillId="0" borderId="7" xfId="0" applyNumberFormat="1" applyFon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9" fontId="0" fillId="0" borderId="9" xfId="0" applyNumberFormat="1" applyFill="1" applyBorder="1" applyAlignment="1">
      <alignment horizontal="right"/>
    </xf>
    <xf numFmtId="164" fontId="0" fillId="2" borderId="10" xfId="1" applyFont="1" applyFill="1" applyBorder="1" applyAlignment="1">
      <alignment horizontal="right"/>
    </xf>
    <xf numFmtId="9" fontId="9" fillId="2" borderId="10" xfId="2" applyFont="1" applyFill="1" applyBorder="1" applyAlignment="1">
      <alignment horizontal="left"/>
    </xf>
    <xf numFmtId="9" fontId="9" fillId="2" borderId="0" xfId="2" applyFont="1" applyFill="1" applyBorder="1" applyAlignment="1">
      <alignment horizontal="left"/>
    </xf>
    <xf numFmtId="167" fontId="7" fillId="0" borderId="9" xfId="1" applyNumberFormat="1" applyFont="1" applyFill="1" applyBorder="1" applyAlignment="1">
      <alignment horizontal="right"/>
    </xf>
    <xf numFmtId="9" fontId="10" fillId="2" borderId="10" xfId="2" applyFont="1" applyFill="1" applyBorder="1" applyAlignment="1">
      <alignment horizontal="left"/>
    </xf>
    <xf numFmtId="167" fontId="7" fillId="2" borderId="10" xfId="1" applyNumberFormat="1" applyFont="1" applyFill="1" applyBorder="1" applyAlignment="1">
      <alignment horizontal="right"/>
    </xf>
    <xf numFmtId="167" fontId="0" fillId="0" borderId="9" xfId="0" applyNumberFormat="1" applyFill="1" applyBorder="1"/>
    <xf numFmtId="167" fontId="7" fillId="0" borderId="9" xfId="1" applyNumberFormat="1" applyFont="1" applyFill="1" applyBorder="1"/>
    <xf numFmtId="167" fontId="0" fillId="2" borderId="0" xfId="1" applyNumberFormat="1" applyFont="1" applyFill="1" applyBorder="1" applyAlignment="1">
      <alignment horizontal="right"/>
    </xf>
    <xf numFmtId="167" fontId="0" fillId="2" borderId="0" xfId="1" applyNumberFormat="1" applyFont="1" applyFill="1" applyBorder="1"/>
    <xf numFmtId="9" fontId="0" fillId="2" borderId="0" xfId="2" applyFont="1" applyFill="1" applyBorder="1"/>
    <xf numFmtId="164" fontId="0" fillId="0" borderId="0" xfId="1" applyFont="1"/>
    <xf numFmtId="167" fontId="7" fillId="0" borderId="0" xfId="0" applyNumberFormat="1" applyFont="1"/>
    <xf numFmtId="167" fontId="0" fillId="0" borderId="0" xfId="0" applyNumberFormat="1"/>
    <xf numFmtId="167" fontId="0" fillId="0" borderId="14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8" fontId="0" fillId="0" borderId="0" xfId="2" applyNumberFormat="1" applyFont="1"/>
    <xf numFmtId="9" fontId="0" fillId="0" borderId="0" xfId="2" applyFont="1" applyFill="1" applyBorder="1" applyAlignment="1">
      <alignment horizontal="right"/>
    </xf>
    <xf numFmtId="0" fontId="11" fillId="0" borderId="0" xfId="0" applyFont="1"/>
    <xf numFmtId="167" fontId="11" fillId="0" borderId="0" xfId="1" applyNumberFormat="1" applyFont="1"/>
    <xf numFmtId="9" fontId="11" fillId="0" borderId="0" xfId="2" applyFont="1"/>
    <xf numFmtId="0" fontId="11" fillId="0" borderId="7" xfId="0" applyFont="1" applyBorder="1"/>
    <xf numFmtId="0" fontId="11" fillId="0" borderId="15" xfId="0" applyFont="1" applyBorder="1"/>
    <xf numFmtId="0" fontId="11" fillId="0" borderId="0" xfId="0" applyFont="1" applyBorder="1"/>
    <xf numFmtId="167" fontId="11" fillId="0" borderId="0" xfId="1" applyNumberFormat="1" applyFont="1" applyBorder="1"/>
    <xf numFmtId="9" fontId="11" fillId="0" borderId="0" xfId="2" applyFont="1" applyBorder="1"/>
    <xf numFmtId="167" fontId="11" fillId="0" borderId="15" xfId="1" applyNumberFormat="1" applyFont="1" applyBorder="1"/>
    <xf numFmtId="0" fontId="12" fillId="0" borderId="0" xfId="0" applyFont="1"/>
    <xf numFmtId="167" fontId="12" fillId="0" borderId="0" xfId="1" applyNumberFormat="1" applyFont="1"/>
    <xf numFmtId="9" fontId="12" fillId="0" borderId="0" xfId="2" applyFont="1"/>
    <xf numFmtId="167" fontId="11" fillId="0" borderId="0" xfId="1" applyNumberFormat="1" applyFont="1" applyAlignment="1">
      <alignment horizontal="right"/>
    </xf>
    <xf numFmtId="9" fontId="11" fillId="0" borderId="0" xfId="2" applyFont="1" applyAlignment="1">
      <alignment horizontal="right"/>
    </xf>
    <xf numFmtId="169" fontId="13" fillId="5" borderId="12" xfId="0" applyNumberFormat="1" applyFont="1" applyFill="1" applyBorder="1"/>
    <xf numFmtId="1" fontId="14" fillId="5" borderId="11" xfId="1" applyNumberFormat="1" applyFont="1" applyFill="1" applyBorder="1" applyAlignment="1">
      <alignment horizontal="right"/>
    </xf>
    <xf numFmtId="1" fontId="14" fillId="5" borderId="13" xfId="1" applyNumberFormat="1" applyFont="1" applyFill="1" applyBorder="1" applyAlignment="1">
      <alignment horizontal="right"/>
    </xf>
    <xf numFmtId="169" fontId="14" fillId="5" borderId="0" xfId="1" applyNumberFormat="1" applyFont="1" applyFill="1" applyAlignment="1">
      <alignment horizontal="right"/>
    </xf>
    <xf numFmtId="9" fontId="14" fillId="5" borderId="0" xfId="2" applyFont="1" applyFill="1" applyAlignment="1">
      <alignment horizontal="right"/>
    </xf>
    <xf numFmtId="169" fontId="14" fillId="5" borderId="12" xfId="1" applyNumberFormat="1" applyFont="1" applyFill="1" applyBorder="1" applyAlignment="1">
      <alignment horizontal="right"/>
    </xf>
    <xf numFmtId="169" fontId="14" fillId="5" borderId="11" xfId="1" applyNumberFormat="1" applyFont="1" applyFill="1" applyBorder="1" applyAlignment="1">
      <alignment horizontal="right"/>
    </xf>
    <xf numFmtId="169" fontId="14" fillId="5" borderId="13" xfId="1" applyNumberFormat="1" applyFont="1" applyFill="1" applyBorder="1" applyAlignment="1">
      <alignment horizontal="right"/>
    </xf>
    <xf numFmtId="169" fontId="14" fillId="5" borderId="0" xfId="0" applyNumberFormat="1" applyFont="1" applyFill="1"/>
    <xf numFmtId="0" fontId="11" fillId="0" borderId="4" xfId="0" applyFont="1" applyBorder="1"/>
    <xf numFmtId="167" fontId="11" fillId="0" borderId="0" xfId="1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167" fontId="11" fillId="0" borderId="4" xfId="1" applyNumberFormat="1" applyFont="1" applyBorder="1" applyAlignment="1">
      <alignment horizontal="right"/>
    </xf>
    <xf numFmtId="9" fontId="11" fillId="0" borderId="4" xfId="2" applyFont="1" applyBorder="1"/>
    <xf numFmtId="9" fontId="11" fillId="0" borderId="0" xfId="2" applyFont="1" applyBorder="1" applyAlignment="1">
      <alignment horizontal="right"/>
    </xf>
    <xf numFmtId="9" fontId="11" fillId="0" borderId="5" xfId="2" applyFont="1" applyBorder="1" applyAlignment="1">
      <alignment horizontal="right"/>
    </xf>
    <xf numFmtId="9" fontId="11" fillId="0" borderId="4" xfId="2" applyFont="1" applyBorder="1" applyAlignment="1">
      <alignment horizontal="right"/>
    </xf>
    <xf numFmtId="0" fontId="12" fillId="0" borderId="4" xfId="0" applyFont="1" applyBorder="1"/>
    <xf numFmtId="167" fontId="12" fillId="0" borderId="0" xfId="1" applyNumberFormat="1" applyFont="1" applyBorder="1" applyAlignment="1">
      <alignment horizontal="right"/>
    </xf>
    <xf numFmtId="167" fontId="12" fillId="0" borderId="5" xfId="1" applyNumberFormat="1" applyFont="1" applyBorder="1" applyAlignment="1">
      <alignment horizontal="right"/>
    </xf>
    <xf numFmtId="167" fontId="12" fillId="0" borderId="0" xfId="1" applyNumberFormat="1" applyFont="1" applyAlignment="1">
      <alignment horizontal="right"/>
    </xf>
    <xf numFmtId="9" fontId="12" fillId="0" borderId="0" xfId="2" applyFont="1" applyAlignment="1">
      <alignment horizontal="right"/>
    </xf>
    <xf numFmtId="167" fontId="12" fillId="0" borderId="4" xfId="1" applyNumberFormat="1" applyFont="1" applyBorder="1" applyAlignment="1">
      <alignment horizontal="right"/>
    </xf>
    <xf numFmtId="0" fontId="11" fillId="0" borderId="6" xfId="0" applyFont="1" applyBorder="1"/>
    <xf numFmtId="167" fontId="11" fillId="0" borderId="7" xfId="1" applyNumberFormat="1" applyFont="1" applyBorder="1" applyAlignment="1">
      <alignment horizontal="right"/>
    </xf>
    <xf numFmtId="167" fontId="11" fillId="0" borderId="8" xfId="1" applyNumberFormat="1" applyFont="1" applyBorder="1" applyAlignment="1">
      <alignment horizontal="right"/>
    </xf>
    <xf numFmtId="167" fontId="11" fillId="0" borderId="6" xfId="1" applyNumberFormat="1" applyFont="1" applyBorder="1" applyAlignment="1">
      <alignment horizontal="right"/>
    </xf>
    <xf numFmtId="1" fontId="11" fillId="4" borderId="11" xfId="1" applyNumberFormat="1" applyFont="1" applyFill="1" applyBorder="1" applyAlignment="1">
      <alignment horizontal="right"/>
    </xf>
    <xf numFmtId="1" fontId="11" fillId="4" borderId="13" xfId="1" applyNumberFormat="1" applyFont="1" applyFill="1" applyBorder="1" applyAlignment="1">
      <alignment horizontal="right"/>
    </xf>
    <xf numFmtId="167" fontId="11" fillId="4" borderId="0" xfId="1" applyNumberFormat="1" applyFont="1" applyFill="1" applyAlignment="1">
      <alignment horizontal="right"/>
    </xf>
    <xf numFmtId="9" fontId="11" fillId="4" borderId="0" xfId="2" applyFont="1" applyFill="1" applyAlignment="1">
      <alignment horizontal="right"/>
    </xf>
    <xf numFmtId="169" fontId="11" fillId="4" borderId="11" xfId="1" applyNumberFormat="1" applyFont="1" applyFill="1" applyBorder="1" applyAlignment="1">
      <alignment horizontal="right"/>
    </xf>
    <xf numFmtId="169" fontId="11" fillId="4" borderId="13" xfId="1" applyNumberFormat="1" applyFont="1" applyFill="1" applyBorder="1" applyAlignment="1">
      <alignment horizontal="right"/>
    </xf>
    <xf numFmtId="169" fontId="11" fillId="4" borderId="0" xfId="0" applyNumberFormat="1" applyFont="1" applyFill="1"/>
    <xf numFmtId="167" fontId="15" fillId="0" borderId="0" xfId="1" applyNumberFormat="1" applyFont="1" applyAlignment="1">
      <alignment horizontal="right"/>
    </xf>
    <xf numFmtId="9" fontId="15" fillId="0" borderId="0" xfId="2" applyFont="1" applyAlignment="1">
      <alignment horizontal="right"/>
    </xf>
    <xf numFmtId="167" fontId="15" fillId="0" borderId="4" xfId="1" applyNumberFormat="1" applyFont="1" applyBorder="1" applyAlignment="1">
      <alignment horizontal="right"/>
    </xf>
    <xf numFmtId="167" fontId="15" fillId="0" borderId="0" xfId="1" applyNumberFormat="1" applyFont="1" applyBorder="1" applyAlignment="1">
      <alignment horizontal="right"/>
    </xf>
    <xf numFmtId="167" fontId="15" fillId="0" borderId="5" xfId="1" applyNumberFormat="1" applyFont="1" applyBorder="1" applyAlignment="1">
      <alignment horizontal="right"/>
    </xf>
    <xf numFmtId="0" fontId="15" fillId="0" borderId="0" xfId="0" applyFont="1"/>
    <xf numFmtId="9" fontId="15" fillId="0" borderId="4" xfId="2" applyFont="1" applyBorder="1" applyAlignment="1">
      <alignment horizontal="right"/>
    </xf>
    <xf numFmtId="9" fontId="15" fillId="0" borderId="0" xfId="2" applyFont="1" applyBorder="1" applyAlignment="1">
      <alignment horizontal="right"/>
    </xf>
    <xf numFmtId="9" fontId="15" fillId="0" borderId="5" xfId="2" applyFont="1" applyBorder="1" applyAlignment="1">
      <alignment horizontal="right"/>
    </xf>
    <xf numFmtId="166" fontId="15" fillId="0" borderId="4" xfId="1" applyNumberFormat="1" applyFont="1" applyBorder="1" applyAlignment="1">
      <alignment horizontal="right"/>
    </xf>
    <xf numFmtId="166" fontId="15" fillId="0" borderId="0" xfId="1" applyNumberFormat="1" applyFont="1" applyBorder="1" applyAlignment="1">
      <alignment horizontal="right"/>
    </xf>
    <xf numFmtId="166" fontId="15" fillId="0" borderId="5" xfId="1" applyNumberFormat="1" applyFont="1" applyBorder="1" applyAlignment="1">
      <alignment horizontal="right"/>
    </xf>
    <xf numFmtId="9" fontId="15" fillId="0" borderId="0" xfId="2" applyFont="1"/>
    <xf numFmtId="164" fontId="11" fillId="0" borderId="0" xfId="1" applyFont="1" applyBorder="1" applyAlignment="1">
      <alignment horizontal="right"/>
    </xf>
    <xf numFmtId="166" fontId="11" fillId="0" borderId="0" xfId="1" applyNumberFormat="1" applyFont="1" applyBorder="1" applyAlignment="1">
      <alignment horizontal="right"/>
    </xf>
    <xf numFmtId="166" fontId="11" fillId="0" borderId="5" xfId="1" applyNumberFormat="1" applyFont="1" applyBorder="1" applyAlignment="1">
      <alignment horizontal="right"/>
    </xf>
    <xf numFmtId="166" fontId="15" fillId="0" borderId="0" xfId="1" applyNumberFormat="1" applyFont="1" applyAlignment="1">
      <alignment horizontal="right"/>
    </xf>
    <xf numFmtId="166" fontId="15" fillId="0" borderId="0" xfId="1" applyNumberFormat="1" applyFont="1"/>
    <xf numFmtId="169" fontId="14" fillId="5" borderId="2" xfId="0" applyNumberFormat="1" applyFont="1" applyFill="1" applyBorder="1"/>
    <xf numFmtId="167" fontId="12" fillId="0" borderId="3" xfId="1" applyNumberFormat="1" applyFont="1" applyBorder="1" applyAlignment="1">
      <alignment horizontal="right"/>
    </xf>
    <xf numFmtId="0" fontId="12" fillId="0" borderId="0" xfId="0" applyFont="1" applyBorder="1"/>
    <xf numFmtId="167" fontId="12" fillId="0" borderId="1" xfId="1" applyNumberFormat="1" applyFont="1" applyBorder="1" applyAlignment="1">
      <alignment horizontal="right"/>
    </xf>
    <xf numFmtId="0" fontId="11" fillId="0" borderId="4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12" fillId="0" borderId="1" xfId="0" applyFont="1" applyBorder="1"/>
    <xf numFmtId="167" fontId="12" fillId="0" borderId="2" xfId="1" applyNumberFormat="1" applyFont="1" applyBorder="1" applyAlignment="1">
      <alignment horizontal="right"/>
    </xf>
    <xf numFmtId="0" fontId="12" fillId="0" borderId="2" xfId="0" applyFont="1" applyBorder="1"/>
    <xf numFmtId="167" fontId="11" fillId="0" borderId="0" xfId="0" applyNumberFormat="1" applyFont="1"/>
    <xf numFmtId="166" fontId="11" fillId="0" borderId="0" xfId="1" applyNumberFormat="1" applyFont="1"/>
    <xf numFmtId="166" fontId="11" fillId="0" borderId="0" xfId="1" applyNumberFormat="1" applyFont="1" applyBorder="1"/>
    <xf numFmtId="166" fontId="12" fillId="0" borderId="0" xfId="1" applyNumberFormat="1" applyFont="1"/>
    <xf numFmtId="164" fontId="15" fillId="0" borderId="0" xfId="1" applyFont="1" applyBorder="1" applyAlignment="1">
      <alignment horizontal="right"/>
    </xf>
    <xf numFmtId="166" fontId="11" fillId="0" borderId="4" xfId="1" applyNumberFormat="1" applyFont="1" applyBorder="1"/>
    <xf numFmtId="166" fontId="11" fillId="0" borderId="0" xfId="1" applyNumberFormat="1" applyFont="1" applyAlignment="1">
      <alignment horizontal="right"/>
    </xf>
    <xf numFmtId="166" fontId="11" fillId="0" borderId="4" xfId="1" applyNumberFormat="1" applyFont="1" applyBorder="1" applyAlignment="1">
      <alignment horizontal="right"/>
    </xf>
    <xf numFmtId="9" fontId="12" fillId="0" borderId="1" xfId="2" applyFont="1" applyBorder="1"/>
    <xf numFmtId="9" fontId="12" fillId="0" borderId="2" xfId="2" applyFont="1" applyBorder="1" applyAlignment="1">
      <alignment horizontal="right"/>
    </xf>
    <xf numFmtId="9" fontId="12" fillId="0" borderId="3" xfId="2" applyFont="1" applyBorder="1" applyAlignment="1">
      <alignment horizontal="right"/>
    </xf>
    <xf numFmtId="9" fontId="12" fillId="0" borderId="2" xfId="2" applyFont="1" applyBorder="1"/>
    <xf numFmtId="9" fontId="12" fillId="0" borderId="1" xfId="2" applyFont="1" applyBorder="1" applyAlignment="1">
      <alignment horizontal="right"/>
    </xf>
    <xf numFmtId="9" fontId="11" fillId="0" borderId="4" xfId="2" applyFont="1" applyBorder="1" applyAlignment="1">
      <alignment horizontal="left" indent="1"/>
    </xf>
    <xf numFmtId="9" fontId="11" fillId="0" borderId="7" xfId="2" applyFont="1" applyBorder="1" applyAlignment="1">
      <alignment horizontal="right"/>
    </xf>
    <xf numFmtId="9" fontId="11" fillId="0" borderId="8" xfId="2" applyFont="1" applyBorder="1" applyAlignment="1">
      <alignment horizontal="right"/>
    </xf>
    <xf numFmtId="9" fontId="11" fillId="0" borderId="7" xfId="2" applyFont="1" applyBorder="1"/>
    <xf numFmtId="9" fontId="11" fillId="0" borderId="6" xfId="2" applyFont="1" applyBorder="1" applyAlignment="1">
      <alignment horizontal="right"/>
    </xf>
    <xf numFmtId="166" fontId="12" fillId="0" borderId="1" xfId="1" applyNumberFormat="1" applyFont="1" applyBorder="1"/>
    <xf numFmtId="166" fontId="12" fillId="0" borderId="2" xfId="1" applyNumberFormat="1" applyFont="1" applyBorder="1" applyAlignment="1">
      <alignment horizontal="right"/>
    </xf>
    <xf numFmtId="166" fontId="12" fillId="0" borderId="3" xfId="1" applyNumberFormat="1" applyFont="1" applyBorder="1" applyAlignment="1">
      <alignment horizontal="right"/>
    </xf>
    <xf numFmtId="166" fontId="12" fillId="0" borderId="2" xfId="1" applyNumberFormat="1" applyFont="1" applyBorder="1"/>
    <xf numFmtId="166" fontId="12" fillId="0" borderId="1" xfId="1" applyNumberFormat="1" applyFont="1" applyBorder="1" applyAlignment="1">
      <alignment horizontal="right"/>
    </xf>
    <xf numFmtId="166" fontId="11" fillId="0" borderId="4" xfId="1" applyNumberFormat="1" applyFont="1" applyBorder="1" applyAlignment="1">
      <alignment horizontal="left" indent="1"/>
    </xf>
    <xf numFmtId="166" fontId="11" fillId="0" borderId="6" xfId="1" applyNumberFormat="1" applyFont="1" applyBorder="1" applyAlignment="1">
      <alignment horizontal="left" indent="1"/>
    </xf>
    <xf numFmtId="166" fontId="11" fillId="0" borderId="7" xfId="1" applyNumberFormat="1" applyFont="1" applyBorder="1" applyAlignment="1">
      <alignment horizontal="right"/>
    </xf>
    <xf numFmtId="166" fontId="11" fillId="0" borderId="8" xfId="1" applyNumberFormat="1" applyFont="1" applyBorder="1" applyAlignment="1">
      <alignment horizontal="right"/>
    </xf>
    <xf numFmtId="166" fontId="11" fillId="0" borderId="7" xfId="1" applyNumberFormat="1" applyFont="1" applyBorder="1"/>
    <xf numFmtId="166" fontId="11" fillId="0" borderId="6" xfId="1" applyNumberFormat="1" applyFont="1" applyBorder="1" applyAlignment="1">
      <alignment horizontal="right"/>
    </xf>
    <xf numFmtId="0" fontId="11" fillId="3" borderId="15" xfId="0" applyFont="1" applyFill="1" applyBorder="1" applyAlignment="1">
      <alignment horizontal="right"/>
    </xf>
    <xf numFmtId="9" fontId="11" fillId="3" borderId="0" xfId="2" applyFont="1" applyFill="1"/>
    <xf numFmtId="9" fontId="11" fillId="3" borderId="0" xfId="2" applyFont="1" applyFill="1" applyAlignment="1">
      <alignment horizontal="right"/>
    </xf>
    <xf numFmtId="9" fontId="11" fillId="3" borderId="0" xfId="2" applyFont="1" applyFill="1" applyBorder="1"/>
    <xf numFmtId="9" fontId="11" fillId="3" borderId="15" xfId="2" applyFont="1" applyFill="1" applyBorder="1"/>
    <xf numFmtId="9" fontId="11" fillId="3" borderId="15" xfId="2" applyFont="1" applyFill="1" applyBorder="1" applyAlignment="1">
      <alignment horizontal="right"/>
    </xf>
    <xf numFmtId="9" fontId="12" fillId="3" borderId="0" xfId="2" applyFont="1" applyFill="1"/>
    <xf numFmtId="0" fontId="12" fillId="3" borderId="0" xfId="0" applyFont="1" applyFill="1"/>
    <xf numFmtId="1" fontId="12" fillId="0" borderId="15" xfId="1" applyNumberFormat="1" applyFont="1" applyBorder="1"/>
    <xf numFmtId="0" fontId="12" fillId="0" borderId="15" xfId="0" applyFont="1" applyBorder="1"/>
    <xf numFmtId="0" fontId="11" fillId="0" borderId="0" xfId="0" applyFont="1" applyAlignment="1">
      <alignment horizontal="right"/>
    </xf>
    <xf numFmtId="9" fontId="11" fillId="0" borderId="7" xfId="2" applyFont="1" applyBorder="1" applyAlignment="1">
      <alignment horizontal="left" indent="1"/>
    </xf>
    <xf numFmtId="9" fontId="11" fillId="3" borderId="0" xfId="2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9" fontId="11" fillId="0" borderId="0" xfId="0" applyNumberFormat="1" applyFont="1" applyFill="1" applyBorder="1" applyAlignment="1">
      <alignment horizontal="center"/>
    </xf>
    <xf numFmtId="9" fontId="11" fillId="0" borderId="5" xfId="0" applyNumberFormat="1" applyFont="1" applyFill="1" applyBorder="1" applyAlignment="1">
      <alignment horizontal="center"/>
    </xf>
    <xf numFmtId="166" fontId="11" fillId="0" borderId="0" xfId="1" applyNumberFormat="1" applyFont="1" applyFill="1" applyBorder="1" applyAlignment="1">
      <alignment horizontal="center"/>
    </xf>
    <xf numFmtId="166" fontId="11" fillId="0" borderId="5" xfId="1" applyNumberFormat="1" applyFont="1" applyFill="1" applyBorder="1" applyAlignment="1">
      <alignment horizontal="center"/>
    </xf>
    <xf numFmtId="0" fontId="11" fillId="0" borderId="0" xfId="0" applyFont="1" applyFill="1" applyBorder="1"/>
    <xf numFmtId="9" fontId="11" fillId="0" borderId="0" xfId="2" applyFont="1" applyFill="1" applyBorder="1"/>
    <xf numFmtId="166" fontId="11" fillId="0" borderId="0" xfId="1" applyNumberFormat="1" applyFont="1" applyFill="1" applyBorder="1"/>
    <xf numFmtId="167" fontId="12" fillId="0" borderId="0" xfId="0" applyNumberFormat="1" applyFont="1"/>
    <xf numFmtId="0" fontId="12" fillId="0" borderId="7" xfId="0" applyFont="1" applyBorder="1"/>
    <xf numFmtId="168" fontId="11" fillId="0" borderId="0" xfId="2" applyNumberFormat="1" applyFont="1"/>
    <xf numFmtId="168" fontId="12" fillId="0" borderId="0" xfId="2" applyNumberFormat="1" applyFont="1"/>
    <xf numFmtId="9" fontId="11" fillId="0" borderId="0" xfId="0" applyNumberFormat="1" applyFont="1"/>
    <xf numFmtId="0" fontId="11" fillId="6" borderId="0" xfId="0" applyFont="1" applyFill="1"/>
    <xf numFmtId="0" fontId="4" fillId="0" borderId="0" xfId="0" applyFont="1"/>
    <xf numFmtId="167" fontId="0" fillId="0" borderId="0" xfId="1" applyNumberFormat="1" applyFont="1"/>
    <xf numFmtId="0" fontId="0" fillId="0" borderId="7" xfId="0" applyBorder="1"/>
    <xf numFmtId="0" fontId="4" fillId="0" borderId="7" xfId="0" applyFont="1" applyBorder="1"/>
    <xf numFmtId="167" fontId="0" fillId="0" borderId="0" xfId="1" applyNumberFormat="1" applyFont="1" applyAlignment="1">
      <alignment horizontal="right"/>
    </xf>
    <xf numFmtId="167" fontId="4" fillId="0" borderId="0" xfId="1" applyNumberFormat="1" applyFont="1" applyAlignment="1">
      <alignment horizontal="right"/>
    </xf>
    <xf numFmtId="167" fontId="0" fillId="0" borderId="7" xfId="1" applyNumberFormat="1" applyFont="1" applyBorder="1" applyAlignment="1">
      <alignment horizontal="right"/>
    </xf>
    <xf numFmtId="167" fontId="4" fillId="0" borderId="7" xfId="1" applyNumberFormat="1" applyFont="1" applyBorder="1" applyAlignment="1">
      <alignment horizontal="center"/>
    </xf>
    <xf numFmtId="167" fontId="4" fillId="7" borderId="7" xfId="1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1" fontId="11" fillId="4" borderId="7" xfId="1" applyNumberFormat="1" applyFont="1" applyFill="1" applyBorder="1" applyAlignment="1">
      <alignment horizontal="right"/>
    </xf>
    <xf numFmtId="1" fontId="11" fillId="4" borderId="8" xfId="1" applyNumberFormat="1" applyFont="1" applyFill="1" applyBorder="1" applyAlignment="1">
      <alignment horizontal="right"/>
    </xf>
    <xf numFmtId="167" fontId="16" fillId="0" borderId="4" xfId="1" applyNumberFormat="1" applyFont="1" applyBorder="1" applyAlignment="1">
      <alignment horizontal="right"/>
    </xf>
    <xf numFmtId="9" fontId="16" fillId="0" borderId="4" xfId="2" applyFont="1" applyBorder="1" applyAlignment="1">
      <alignment horizontal="right"/>
    </xf>
    <xf numFmtId="9" fontId="16" fillId="0" borderId="0" xfId="2" applyFont="1" applyBorder="1" applyAlignment="1">
      <alignment horizontal="right"/>
    </xf>
    <xf numFmtId="9" fontId="16" fillId="0" borderId="5" xfId="2" applyFont="1" applyBorder="1" applyAlignment="1">
      <alignment horizontal="right"/>
    </xf>
    <xf numFmtId="166" fontId="16" fillId="0" borderId="4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7" fontId="17" fillId="0" borderId="4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7" fontId="17" fillId="0" borderId="5" xfId="1" applyNumberFormat="1" applyFont="1" applyBorder="1" applyAlignment="1">
      <alignment horizontal="right"/>
    </xf>
    <xf numFmtId="0" fontId="16" fillId="0" borderId="4" xfId="0" applyFont="1" applyBorder="1"/>
    <xf numFmtId="9" fontId="16" fillId="0" borderId="4" xfId="2" applyFont="1" applyBorder="1"/>
    <xf numFmtId="166" fontId="16" fillId="0" borderId="4" xfId="1" applyNumberFormat="1" applyFont="1" applyBorder="1"/>
    <xf numFmtId="0" fontId="17" fillId="0" borderId="4" xfId="0" applyFont="1" applyBorder="1"/>
    <xf numFmtId="167" fontId="11" fillId="0" borderId="0" xfId="1" applyNumberFormat="1" applyFont="1" applyFill="1" applyBorder="1" applyAlignment="1">
      <alignment horizontal="center"/>
    </xf>
    <xf numFmtId="166" fontId="16" fillId="0" borderId="5" xfId="1" applyNumberFormat="1" applyFont="1" applyBorder="1" applyAlignment="1">
      <alignment horizontal="right"/>
    </xf>
    <xf numFmtId="167" fontId="18" fillId="0" borderId="0" xfId="1" applyNumberFormat="1" applyFont="1" applyBorder="1" applyAlignment="1">
      <alignment horizontal="right"/>
    </xf>
    <xf numFmtId="167" fontId="18" fillId="0" borderId="5" xfId="1" applyNumberFormat="1" applyFont="1" applyBorder="1" applyAlignment="1">
      <alignment horizontal="right"/>
    </xf>
    <xf numFmtId="167" fontId="18" fillId="0" borderId="4" xfId="1" applyNumberFormat="1" applyFont="1" applyBorder="1" applyAlignment="1">
      <alignment horizontal="right"/>
    </xf>
    <xf numFmtId="167" fontId="16" fillId="0" borderId="0" xfId="1" applyNumberFormat="1" applyFont="1" applyAlignment="1">
      <alignment horizontal="right"/>
    </xf>
    <xf numFmtId="9" fontId="16" fillId="0" borderId="0" xfId="2" applyFont="1" applyAlignment="1">
      <alignment horizontal="right"/>
    </xf>
    <xf numFmtId="0" fontId="16" fillId="0" borderId="6" xfId="0" applyFont="1" applyBorder="1"/>
    <xf numFmtId="0" fontId="16" fillId="0" borderId="0" xfId="0" applyFont="1"/>
    <xf numFmtId="169" fontId="17" fillId="4" borderId="12" xfId="0" applyNumberFormat="1" applyFont="1" applyFill="1" applyBorder="1"/>
    <xf numFmtId="167" fontId="4" fillId="8" borderId="7" xfId="1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8" borderId="0" xfId="0" applyFill="1"/>
    <xf numFmtId="167" fontId="0" fillId="9" borderId="0" xfId="1" applyNumberFormat="1" applyFont="1" applyFill="1"/>
    <xf numFmtId="167" fontId="12" fillId="8" borderId="0" xfId="1" applyNumberFormat="1" applyFont="1" applyFill="1" applyBorder="1" applyAlignment="1">
      <alignment horizontal="right"/>
    </xf>
    <xf numFmtId="169" fontId="11" fillId="4" borderId="2" xfId="1" applyNumberFormat="1" applyFont="1" applyFill="1" applyBorder="1" applyAlignment="1">
      <alignment horizontal="right"/>
    </xf>
    <xf numFmtId="169" fontId="11" fillId="4" borderId="3" xfId="1" applyNumberFormat="1" applyFont="1" applyFill="1" applyBorder="1" applyAlignment="1">
      <alignment horizontal="right"/>
    </xf>
    <xf numFmtId="169" fontId="11" fillId="4" borderId="1" xfId="1" applyNumberFormat="1" applyFont="1" applyFill="1" applyBorder="1" applyAlignment="1">
      <alignment horizontal="right"/>
    </xf>
    <xf numFmtId="0" fontId="4" fillId="6" borderId="16" xfId="0" applyFont="1" applyFill="1" applyBorder="1"/>
    <xf numFmtId="0" fontId="0" fillId="6" borderId="16" xfId="0" applyFill="1" applyBorder="1"/>
    <xf numFmtId="9" fontId="0" fillId="0" borderId="0" xfId="2" applyFont="1"/>
    <xf numFmtId="0" fontId="0" fillId="6" borderId="17" xfId="0" applyFill="1" applyBorder="1"/>
    <xf numFmtId="167" fontId="4" fillId="6" borderId="12" xfId="1" applyNumberFormat="1" applyFont="1" applyFill="1" applyBorder="1"/>
    <xf numFmtId="167" fontId="0" fillId="6" borderId="12" xfId="1" applyNumberFormat="1" applyFont="1" applyFill="1" applyBorder="1"/>
    <xf numFmtId="9" fontId="0" fillId="8" borderId="16" xfId="2" applyFont="1" applyFill="1" applyBorder="1" applyAlignment="1">
      <alignment horizontal="center"/>
    </xf>
    <xf numFmtId="167" fontId="2" fillId="8" borderId="16" xfId="1" applyNumberFormat="1" applyFont="1" applyFill="1" applyBorder="1" applyAlignment="1">
      <alignment horizontal="left" vertical="top"/>
    </xf>
    <xf numFmtId="167" fontId="0" fillId="10" borderId="16" xfId="1" applyNumberFormat="1" applyFont="1" applyFill="1" applyBorder="1" applyAlignment="1">
      <alignment wrapText="1"/>
    </xf>
    <xf numFmtId="9" fontId="0" fillId="10" borderId="16" xfId="2" applyFont="1" applyFill="1" applyBorder="1" applyAlignment="1">
      <alignment wrapText="1"/>
    </xf>
    <xf numFmtId="0" fontId="19" fillId="11" borderId="0" xfId="0" applyFont="1" applyFill="1"/>
    <xf numFmtId="9" fontId="19" fillId="11" borderId="0" xfId="2" applyFont="1" applyFill="1"/>
    <xf numFmtId="0" fontId="20" fillId="12" borderId="0" xfId="0" applyFont="1" applyFill="1" applyAlignment="1">
      <alignment vertical="center"/>
    </xf>
    <xf numFmtId="0" fontId="21" fillId="0" borderId="0" xfId="0" applyFont="1"/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 wrapText="1"/>
    </xf>
    <xf numFmtId="0" fontId="24" fillId="0" borderId="0" xfId="0" applyFont="1" applyFill="1" applyAlignment="1">
      <alignment vertical="center"/>
    </xf>
    <xf numFmtId="1" fontId="0" fillId="0" borderId="0" xfId="0" applyNumberFormat="1"/>
    <xf numFmtId="0" fontId="0" fillId="13" borderId="0" xfId="0" applyFill="1" applyAlignment="1">
      <alignment horizontal="center"/>
    </xf>
    <xf numFmtId="0" fontId="25" fillId="0" borderId="0" xfId="0" applyFont="1" applyAlignment="1">
      <alignment horizontal="center"/>
    </xf>
    <xf numFmtId="9" fontId="26" fillId="0" borderId="0" xfId="2" applyFont="1" applyAlignment="1">
      <alignment horizontal="center"/>
    </xf>
    <xf numFmtId="0" fontId="27" fillId="0" borderId="0" xfId="0" applyFont="1" applyAlignment="1">
      <alignment horizontal="center"/>
    </xf>
    <xf numFmtId="168" fontId="0" fillId="0" borderId="0" xfId="0" applyNumberFormat="1"/>
    <xf numFmtId="169" fontId="28" fillId="0" borderId="0" xfId="0" applyNumberFormat="1" applyFont="1" applyAlignment="1">
      <alignment horizontal="center"/>
    </xf>
    <xf numFmtId="9" fontId="0" fillId="0" borderId="0" xfId="0" applyNumberFormat="1"/>
    <xf numFmtId="169" fontId="28" fillId="14" borderId="0" xfId="0" applyNumberFormat="1" applyFont="1" applyFill="1" applyAlignment="1">
      <alignment horizontal="center"/>
    </xf>
    <xf numFmtId="0" fontId="0" fillId="14" borderId="0" xfId="0" applyFill="1"/>
    <xf numFmtId="9" fontId="0" fillId="14" borderId="0" xfId="0" applyNumberFormat="1" applyFill="1"/>
    <xf numFmtId="167" fontId="0" fillId="14" borderId="0" xfId="0" applyNumberFormat="1" applyFill="1"/>
    <xf numFmtId="43" fontId="0" fillId="14" borderId="0" xfId="0" applyNumberFormat="1" applyFill="1"/>
    <xf numFmtId="1" fontId="0" fillId="14" borderId="0" xfId="0" applyNumberFormat="1" applyFill="1"/>
    <xf numFmtId="9" fontId="19" fillId="12" borderId="0" xfId="2" applyFont="1" applyFill="1"/>
    <xf numFmtId="168" fontId="19" fillId="12" borderId="0" xfId="0" applyNumberFormat="1" applyFont="1" applyFill="1"/>
    <xf numFmtId="9" fontId="19" fillId="12" borderId="0" xfId="0" applyNumberFormat="1" applyFont="1" applyFill="1"/>
    <xf numFmtId="10" fontId="19" fillId="12" borderId="0" xfId="0" applyNumberFormat="1" applyFont="1" applyFill="1"/>
    <xf numFmtId="10" fontId="0" fillId="0" borderId="0" xfId="0" applyNumberFormat="1"/>
    <xf numFmtId="164" fontId="0" fillId="14" borderId="0" xfId="1" applyNumberFormat="1" applyFont="1" applyFill="1"/>
    <xf numFmtId="1" fontId="14" fillId="5" borderId="0" xfId="1" applyNumberFormat="1" applyFont="1" applyFill="1" applyBorder="1" applyAlignment="1">
      <alignment horizontal="right"/>
    </xf>
    <xf numFmtId="1" fontId="11" fillId="4" borderId="0" xfId="1" applyNumberFormat="1" applyFont="1" applyFill="1" applyBorder="1" applyAlignment="1">
      <alignment horizontal="right"/>
    </xf>
    <xf numFmtId="9" fontId="0" fillId="0" borderId="0" xfId="4" applyFont="1" applyBorder="1" applyAlignment="1">
      <alignment horizontal="right"/>
    </xf>
    <xf numFmtId="9" fontId="0" fillId="0" borderId="5" xfId="4" applyFont="1" applyBorder="1" applyAlignment="1">
      <alignment horizontal="right"/>
    </xf>
    <xf numFmtId="1" fontId="15" fillId="0" borderId="0" xfId="0" applyNumberFormat="1" applyFont="1" applyAlignment="1">
      <alignment horizontal="center"/>
    </xf>
    <xf numFmtId="9" fontId="0" fillId="0" borderId="0" xfId="4" applyFont="1" applyBorder="1" applyAlignment="1">
      <alignment horizontal="center"/>
    </xf>
    <xf numFmtId="9" fontId="0" fillId="0" borderId="5" xfId="4" applyFont="1" applyBorder="1" applyAlignment="1">
      <alignment horizontal="center"/>
    </xf>
    <xf numFmtId="166" fontId="15" fillId="0" borderId="0" xfId="1" applyNumberFormat="1" applyFont="1" applyAlignment="1">
      <alignment horizontal="center"/>
    </xf>
    <xf numFmtId="3" fontId="0" fillId="0" borderId="0" xfId="5" applyNumberFormat="1" applyFont="1" applyBorder="1" applyAlignment="1">
      <alignment horizontal="right"/>
    </xf>
    <xf numFmtId="3" fontId="0" fillId="0" borderId="5" xfId="5" applyNumberFormat="1" applyFont="1" applyBorder="1" applyAlignment="1">
      <alignment horizontal="right"/>
    </xf>
    <xf numFmtId="43" fontId="11" fillId="0" borderId="0" xfId="0" applyNumberFormat="1" applyFont="1"/>
    <xf numFmtId="167" fontId="0" fillId="0" borderId="0" xfId="5" applyNumberFormat="1" applyFont="1" applyBorder="1" applyAlignment="1">
      <alignment horizontal="right"/>
    </xf>
    <xf numFmtId="164" fontId="0" fillId="0" borderId="0" xfId="5" applyNumberFormat="1" applyFont="1" applyBorder="1" applyAlignment="1">
      <alignment horizontal="right"/>
    </xf>
    <xf numFmtId="169" fontId="13" fillId="5" borderId="1" xfId="0" applyNumberFormat="1" applyFont="1" applyFill="1" applyBorder="1"/>
    <xf numFmtId="1" fontId="14" fillId="5" borderId="2" xfId="1" applyNumberFormat="1" applyFont="1" applyFill="1" applyBorder="1" applyAlignment="1">
      <alignment horizontal="right"/>
    </xf>
    <xf numFmtId="1" fontId="14" fillId="5" borderId="3" xfId="1" applyNumberFormat="1" applyFont="1" applyFill="1" applyBorder="1" applyAlignment="1">
      <alignment horizontal="right"/>
    </xf>
    <xf numFmtId="169" fontId="14" fillId="5" borderId="1" xfId="1" applyNumberFormat="1" applyFont="1" applyFill="1" applyBorder="1" applyAlignment="1">
      <alignment horizontal="right"/>
    </xf>
    <xf numFmtId="169" fontId="14" fillId="5" borderId="2" xfId="1" applyNumberFormat="1" applyFont="1" applyFill="1" applyBorder="1" applyAlignment="1">
      <alignment horizontal="right"/>
    </xf>
    <xf numFmtId="169" fontId="14" fillId="5" borderId="3" xfId="1" applyNumberFormat="1" applyFont="1" applyFill="1" applyBorder="1" applyAlignment="1">
      <alignment horizontal="right"/>
    </xf>
    <xf numFmtId="0" fontId="11" fillId="0" borderId="8" xfId="0" applyFont="1" applyBorder="1"/>
    <xf numFmtId="43" fontId="11" fillId="0" borderId="0" xfId="1" applyNumberFormat="1" applyFont="1" applyBorder="1" applyAlignment="1">
      <alignment horizontal="right"/>
    </xf>
    <xf numFmtId="169" fontId="12" fillId="4" borderId="1" xfId="0" applyNumberFormat="1" applyFont="1" applyFill="1" applyBorder="1"/>
    <xf numFmtId="1" fontId="11" fillId="4" borderId="2" xfId="1" applyNumberFormat="1" applyFont="1" applyFill="1" applyBorder="1" applyAlignment="1">
      <alignment horizontal="right"/>
    </xf>
    <xf numFmtId="1" fontId="11" fillId="4" borderId="3" xfId="1" applyNumberFormat="1" applyFont="1" applyFill="1" applyBorder="1" applyAlignment="1">
      <alignment horizontal="right"/>
    </xf>
    <xf numFmtId="169" fontId="12" fillId="4" borderId="4" xfId="0" applyNumberFormat="1" applyFont="1" applyFill="1" applyBorder="1"/>
    <xf numFmtId="43" fontId="11" fillId="0" borderId="5" xfId="1" applyNumberFormat="1" applyFont="1" applyBorder="1" applyAlignment="1">
      <alignment horizontal="right"/>
    </xf>
    <xf numFmtId="169" fontId="17" fillId="4" borderId="6" xfId="0" applyNumberFormat="1" applyFont="1" applyFill="1" applyBorder="1"/>
    <xf numFmtId="9" fontId="11" fillId="0" borderId="4" xfId="0" applyNumberFormat="1" applyFont="1" applyFill="1" applyBorder="1" applyAlignment="1">
      <alignment horizontal="center"/>
    </xf>
    <xf numFmtId="166" fontId="11" fillId="0" borderId="4" xfId="1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right"/>
    </xf>
    <xf numFmtId="9" fontId="11" fillId="0" borderId="0" xfId="2" applyFont="1" applyFill="1" applyBorder="1" applyAlignment="1">
      <alignment horizontal="center"/>
    </xf>
    <xf numFmtId="0" fontId="11" fillId="0" borderId="0" xfId="0" applyFont="1" applyFill="1" applyBorder="1" applyAlignment="1"/>
    <xf numFmtId="167" fontId="11" fillId="0" borderId="0" xfId="1" applyNumberFormat="1" applyFont="1" applyBorder="1" applyAlignment="1"/>
    <xf numFmtId="167" fontId="11" fillId="0" borderId="5" xfId="1" applyNumberFormat="1" applyFont="1" applyBorder="1" applyAlignment="1"/>
    <xf numFmtId="166" fontId="11" fillId="0" borderId="0" xfId="1" applyNumberFormat="1" applyFont="1" applyFill="1" applyBorder="1" applyAlignment="1"/>
    <xf numFmtId="167" fontId="12" fillId="0" borderId="0" xfId="1" applyNumberFormat="1" applyFont="1" applyBorder="1" applyAlignment="1"/>
    <xf numFmtId="167" fontId="12" fillId="0" borderId="5" xfId="1" applyNumberFormat="1" applyFont="1" applyBorder="1" applyAlignment="1"/>
    <xf numFmtId="167" fontId="0" fillId="0" borderId="0" xfId="5" applyNumberFormat="1" applyFont="1" applyBorder="1" applyAlignment="1"/>
    <xf numFmtId="9" fontId="0" fillId="0" borderId="0" xfId="4" applyFont="1" applyBorder="1" applyAlignment="1"/>
    <xf numFmtId="171" fontId="0" fillId="0" borderId="5" xfId="5" applyNumberFormat="1" applyFont="1" applyBorder="1" applyAlignment="1"/>
    <xf numFmtId="167" fontId="0" fillId="0" borderId="4" xfId="5" applyNumberFormat="1" applyFont="1" applyBorder="1" applyAlignment="1">
      <alignment horizontal="right"/>
    </xf>
    <xf numFmtId="9" fontId="0" fillId="0" borderId="4" xfId="4" applyFont="1" applyBorder="1" applyAlignment="1">
      <alignment horizontal="right"/>
    </xf>
    <xf numFmtId="167" fontId="0" fillId="0" borderId="4" xfId="5" applyNumberFormat="1" applyFont="1" applyBorder="1" applyAlignment="1"/>
    <xf numFmtId="9" fontId="0" fillId="0" borderId="4" xfId="4" applyFont="1" applyBorder="1" applyAlignment="1"/>
    <xf numFmtId="9" fontId="15" fillId="0" borderId="0" xfId="2" applyFont="1" applyBorder="1" applyAlignment="1"/>
    <xf numFmtId="9" fontId="15" fillId="0" borderId="5" xfId="2" applyFont="1" applyBorder="1" applyAlignment="1"/>
    <xf numFmtId="43" fontId="11" fillId="0" borderId="4" xfId="0" applyNumberFormat="1" applyFont="1" applyBorder="1" applyAlignment="1"/>
    <xf numFmtId="43" fontId="11" fillId="0" borderId="0" xfId="0" applyNumberFormat="1" applyFont="1" applyBorder="1" applyAlignment="1"/>
    <xf numFmtId="43" fontId="11" fillId="0" borderId="5" xfId="0" applyNumberFormat="1" applyFont="1" applyBorder="1" applyAlignment="1"/>
    <xf numFmtId="166" fontId="15" fillId="0" borderId="4" xfId="1" applyNumberFormat="1" applyFont="1" applyBorder="1" applyAlignment="1"/>
    <xf numFmtId="171" fontId="0" fillId="0" borderId="4" xfId="5" applyNumberFormat="1" applyFont="1" applyBorder="1" applyAlignment="1"/>
    <xf numFmtId="171" fontId="0" fillId="0" borderId="0" xfId="5" applyNumberFormat="1" applyFont="1" applyBorder="1" applyAlignment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167" fontId="16" fillId="0" borderId="0" xfId="2" applyNumberFormat="1" applyFont="1" applyBorder="1" applyAlignment="1">
      <alignment horizontal="right"/>
    </xf>
    <xf numFmtId="43" fontId="16" fillId="0" borderId="4" xfId="1" applyNumberFormat="1" applyFont="1" applyBorder="1" applyAlignment="1">
      <alignment horizontal="right"/>
    </xf>
    <xf numFmtId="169" fontId="11" fillId="4" borderId="1" xfId="1" applyNumberFormat="1" applyFont="1" applyFill="1" applyBorder="1" applyAlignment="1"/>
    <xf numFmtId="169" fontId="11" fillId="4" borderId="2" xfId="1" applyNumberFormat="1" applyFont="1" applyFill="1" applyBorder="1" applyAlignment="1"/>
    <xf numFmtId="169" fontId="11" fillId="4" borderId="3" xfId="1" applyNumberFormat="1" applyFont="1" applyFill="1" applyBorder="1" applyAlignment="1"/>
    <xf numFmtId="167" fontId="0" fillId="0" borderId="5" xfId="5" applyNumberFormat="1" applyFont="1" applyBorder="1" applyAlignment="1"/>
    <xf numFmtId="0" fontId="15" fillId="0" borderId="0" xfId="0" applyFont="1" applyBorder="1"/>
    <xf numFmtId="0" fontId="15" fillId="0" borderId="5" xfId="0" applyFont="1" applyBorder="1"/>
    <xf numFmtId="43" fontId="11" fillId="0" borderId="4" xfId="0" applyNumberFormat="1" applyFont="1" applyBorder="1"/>
    <xf numFmtId="43" fontId="11" fillId="0" borderId="0" xfId="0" applyNumberFormat="1" applyFont="1" applyBorder="1"/>
    <xf numFmtId="0" fontId="11" fillId="0" borderId="5" xfId="0" applyFont="1" applyBorder="1"/>
    <xf numFmtId="166" fontId="15" fillId="0" borderId="4" xfId="1" applyNumberFormat="1" applyFont="1" applyBorder="1"/>
    <xf numFmtId="0" fontId="15" fillId="0" borderId="4" xfId="0" applyFont="1" applyBorder="1"/>
    <xf numFmtId="43" fontId="11" fillId="0" borderId="5" xfId="0" applyNumberFormat="1" applyFont="1" applyBorder="1"/>
    <xf numFmtId="169" fontId="11" fillId="4" borderId="0" xfId="0" applyNumberFormat="1" applyFont="1" applyFill="1" applyBorder="1"/>
    <xf numFmtId="2" fontId="15" fillId="0" borderId="4" xfId="0" applyNumberFormat="1" applyFont="1" applyBorder="1"/>
    <xf numFmtId="2" fontId="15" fillId="0" borderId="0" xfId="0" applyNumberFormat="1" applyFont="1" applyBorder="1"/>
    <xf numFmtId="167" fontId="11" fillId="0" borderId="4" xfId="0" applyNumberFormat="1" applyFont="1" applyBorder="1"/>
    <xf numFmtId="43" fontId="11" fillId="0" borderId="4" xfId="1" applyNumberFormat="1" applyFont="1" applyBorder="1" applyAlignment="1">
      <alignment horizontal="right"/>
    </xf>
    <xf numFmtId="167" fontId="11" fillId="4" borderId="0" xfId="1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169" fontId="14" fillId="5" borderId="0" xfId="1" applyNumberFormat="1" applyFont="1" applyFill="1" applyBorder="1" applyAlignment="1">
      <alignment horizontal="right"/>
    </xf>
    <xf numFmtId="169" fontId="11" fillId="4" borderId="0" xfId="1" applyNumberFormat="1" applyFont="1" applyFill="1" applyBorder="1" applyAlignment="1">
      <alignment horizontal="right"/>
    </xf>
    <xf numFmtId="9" fontId="15" fillId="0" borderId="0" xfId="2" applyFont="1" applyBorder="1"/>
    <xf numFmtId="166" fontId="15" fillId="0" borderId="0" xfId="1" applyNumberFormat="1" applyFont="1" applyBorder="1"/>
    <xf numFmtId="1" fontId="15" fillId="0" borderId="0" xfId="0" applyNumberFormat="1" applyFont="1" applyBorder="1"/>
    <xf numFmtId="166" fontId="15" fillId="0" borderId="0" xfId="1" applyNumberFormat="1" applyFont="1" applyBorder="1" applyAlignment="1"/>
    <xf numFmtId="170" fontId="15" fillId="0" borderId="0" xfId="0" applyNumberFormat="1" applyFont="1" applyBorder="1"/>
    <xf numFmtId="1" fontId="11" fillId="0" borderId="5" xfId="0" applyNumberFormat="1" applyFont="1" applyFill="1" applyBorder="1" applyAlignment="1">
      <alignment horizontal="right"/>
    </xf>
    <xf numFmtId="169" fontId="11" fillId="4" borderId="4" xfId="1" applyNumberFormat="1" applyFont="1" applyFill="1" applyBorder="1" applyAlignment="1">
      <alignment horizontal="right"/>
    </xf>
    <xf numFmtId="169" fontId="11" fillId="4" borderId="5" xfId="1" applyNumberFormat="1" applyFont="1" applyFill="1" applyBorder="1" applyAlignment="1">
      <alignment horizontal="right"/>
    </xf>
    <xf numFmtId="43" fontId="16" fillId="0" borderId="5" xfId="1" applyNumberFormat="1" applyFont="1" applyBorder="1" applyAlignment="1">
      <alignment horizontal="right"/>
    </xf>
    <xf numFmtId="43" fontId="16" fillId="0" borderId="6" xfId="1" applyNumberFormat="1" applyFont="1" applyBorder="1" applyAlignment="1">
      <alignment horizontal="right"/>
    </xf>
    <xf numFmtId="43" fontId="16" fillId="0" borderId="7" xfId="1" applyNumberFormat="1" applyFont="1" applyBorder="1" applyAlignment="1">
      <alignment horizontal="right"/>
    </xf>
    <xf numFmtId="43" fontId="16" fillId="0" borderId="8" xfId="1" applyNumberFormat="1" applyFont="1" applyBorder="1" applyAlignment="1">
      <alignment horizontal="right"/>
    </xf>
    <xf numFmtId="0" fontId="11" fillId="0" borderId="4" xfId="0" applyFont="1" applyFill="1" applyBorder="1" applyAlignment="1"/>
    <xf numFmtId="167" fontId="11" fillId="0" borderId="4" xfId="1" applyNumberFormat="1" applyFont="1" applyBorder="1" applyAlignment="1"/>
    <xf numFmtId="166" fontId="11" fillId="0" borderId="4" xfId="1" applyNumberFormat="1" applyFont="1" applyFill="1" applyBorder="1" applyAlignment="1"/>
    <xf numFmtId="166" fontId="11" fillId="0" borderId="5" xfId="1" applyNumberFormat="1" applyFont="1" applyFill="1" applyBorder="1" applyAlignment="1"/>
    <xf numFmtId="167" fontId="12" fillId="0" borderId="4" xfId="1" applyNumberFormat="1" applyFont="1" applyBorder="1" applyAlignment="1"/>
    <xf numFmtId="0" fontId="11" fillId="0" borderId="4" xfId="0" applyFont="1" applyFill="1" applyBorder="1" applyAlignment="1">
      <alignment horizontal="right"/>
    </xf>
    <xf numFmtId="166" fontId="15" fillId="0" borderId="5" xfId="1" applyNumberFormat="1" applyFont="1" applyBorder="1" applyAlignment="1"/>
    <xf numFmtId="1" fontId="15" fillId="0" borderId="4" xfId="0" applyNumberFormat="1" applyFont="1" applyBorder="1"/>
    <xf numFmtId="167" fontId="0" fillId="0" borderId="5" xfId="5" applyNumberFormat="1" applyFont="1" applyBorder="1" applyAlignment="1">
      <alignment horizontal="right"/>
    </xf>
    <xf numFmtId="9" fontId="15" fillId="0" borderId="4" xfId="2" applyFont="1" applyBorder="1"/>
    <xf numFmtId="164" fontId="0" fillId="0" borderId="4" xfId="5" applyNumberFormat="1" applyFont="1" applyBorder="1" applyAlignment="1">
      <alignment horizontal="right"/>
    </xf>
    <xf numFmtId="164" fontId="0" fillId="0" borderId="5" xfId="5" applyNumberFormat="1" applyFont="1" applyBorder="1" applyAlignment="1">
      <alignment horizontal="right"/>
    </xf>
    <xf numFmtId="170" fontId="15" fillId="0" borderId="4" xfId="0" applyNumberFormat="1" applyFont="1" applyBorder="1"/>
    <xf numFmtId="170" fontId="15" fillId="0" borderId="5" xfId="0" applyNumberFormat="1" applyFont="1" applyBorder="1"/>
    <xf numFmtId="9" fontId="15" fillId="0" borderId="5" xfId="2" applyFont="1" applyBorder="1"/>
    <xf numFmtId="166" fontId="15" fillId="0" borderId="5" xfId="1" applyNumberFormat="1" applyFont="1" applyBorder="1"/>
    <xf numFmtId="0" fontId="12" fillId="0" borderId="5" xfId="0" applyFont="1" applyBorder="1"/>
    <xf numFmtId="2" fontId="15" fillId="0" borderId="5" xfId="0" applyNumberFormat="1" applyFont="1" applyBorder="1"/>
    <xf numFmtId="1" fontId="11" fillId="0" borderId="4" xfId="0" applyNumberFormat="1" applyFont="1" applyBorder="1"/>
    <xf numFmtId="1" fontId="11" fillId="0" borderId="0" xfId="0" applyNumberFormat="1" applyFont="1" applyBorder="1"/>
    <xf numFmtId="1" fontId="11" fillId="0" borderId="5" xfId="0" applyNumberFormat="1" applyFont="1" applyBorder="1"/>
    <xf numFmtId="1" fontId="0" fillId="0" borderId="4" xfId="5" applyNumberFormat="1" applyFont="1" applyBorder="1" applyAlignment="1">
      <alignment horizontal="right"/>
    </xf>
    <xf numFmtId="1" fontId="0" fillId="0" borderId="0" xfId="5" applyNumberFormat="1" applyFont="1" applyBorder="1" applyAlignment="1">
      <alignment horizontal="right"/>
    </xf>
    <xf numFmtId="1" fontId="0" fillId="0" borderId="5" xfId="5" applyNumberFormat="1" applyFont="1" applyBorder="1" applyAlignment="1">
      <alignment horizontal="right"/>
    </xf>
    <xf numFmtId="1" fontId="15" fillId="0" borderId="4" xfId="1" applyNumberFormat="1" applyFont="1" applyBorder="1"/>
    <xf numFmtId="1" fontId="15" fillId="0" borderId="0" xfId="1" applyNumberFormat="1" applyFont="1" applyBorder="1"/>
    <xf numFmtId="1" fontId="15" fillId="0" borderId="0" xfId="1" applyNumberFormat="1" applyFont="1" applyBorder="1" applyAlignment="1">
      <alignment horizontal="center"/>
    </xf>
    <xf numFmtId="1" fontId="15" fillId="0" borderId="5" xfId="1" applyNumberFormat="1" applyFont="1" applyBorder="1" applyAlignment="1">
      <alignment horizontal="center"/>
    </xf>
    <xf numFmtId="9" fontId="0" fillId="0" borderId="4" xfId="2" applyFont="1" applyBorder="1" applyAlignment="1">
      <alignment horizontal="right"/>
    </xf>
    <xf numFmtId="9" fontId="0" fillId="0" borderId="0" xfId="2" applyFont="1" applyBorder="1" applyAlignment="1">
      <alignment horizontal="right"/>
    </xf>
    <xf numFmtId="9" fontId="0" fillId="0" borderId="0" xfId="2" applyFont="1" applyBorder="1" applyAlignment="1">
      <alignment horizontal="center"/>
    </xf>
    <xf numFmtId="9" fontId="0" fillId="0" borderId="5" xfId="2" applyFont="1" applyBorder="1" applyAlignment="1">
      <alignment horizontal="center"/>
    </xf>
    <xf numFmtId="167" fontId="11" fillId="8" borderId="0" xfId="1" applyNumberFormat="1" applyFont="1" applyFill="1" applyAlignment="1">
      <alignment horizontal="right"/>
    </xf>
    <xf numFmtId="170" fontId="11" fillId="0" borderId="4" xfId="1" applyNumberFormat="1" applyFont="1" applyFill="1" applyBorder="1" applyAlignment="1">
      <alignment horizontal="center"/>
    </xf>
    <xf numFmtId="170" fontId="11" fillId="0" borderId="0" xfId="1" applyNumberFormat="1" applyFont="1" applyFill="1" applyBorder="1" applyAlignment="1">
      <alignment horizontal="center"/>
    </xf>
    <xf numFmtId="170" fontId="11" fillId="0" borderId="5" xfId="1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4" xfId="1" applyNumberFormat="1" applyFont="1" applyBorder="1" applyAlignment="1">
      <alignment horizontal="center"/>
    </xf>
    <xf numFmtId="1" fontId="11" fillId="0" borderId="0" xfId="1" applyNumberFormat="1" applyFont="1" applyBorder="1" applyAlignment="1">
      <alignment horizontal="center"/>
    </xf>
    <xf numFmtId="1" fontId="11" fillId="0" borderId="5" xfId="1" applyNumberFormat="1" applyFont="1" applyBorder="1" applyAlignment="1">
      <alignment horizontal="center"/>
    </xf>
    <xf numFmtId="1" fontId="12" fillId="0" borderId="4" xfId="1" applyNumberFormat="1" applyFont="1" applyBorder="1" applyAlignment="1">
      <alignment horizontal="center"/>
    </xf>
    <xf numFmtId="1" fontId="12" fillId="0" borderId="0" xfId="1" applyNumberFormat="1" applyFont="1" applyBorder="1" applyAlignment="1">
      <alignment horizontal="center"/>
    </xf>
    <xf numFmtId="1" fontId="12" fillId="0" borderId="5" xfId="1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" fontId="11" fillId="0" borderId="0" xfId="0" applyNumberFormat="1" applyFont="1" applyFill="1" applyBorder="1" applyAlignment="1"/>
    <xf numFmtId="170" fontId="15" fillId="0" borderId="0" xfId="0" applyNumberFormat="1" applyFont="1" applyBorder="1" applyAlignment="1">
      <alignment horizontal="center"/>
    </xf>
    <xf numFmtId="170" fontId="15" fillId="0" borderId="5" xfId="0" applyNumberFormat="1" applyFont="1" applyBorder="1" applyAlignment="1">
      <alignment horizontal="center"/>
    </xf>
    <xf numFmtId="170" fontId="11" fillId="0" borderId="0" xfId="0" applyNumberFormat="1" applyFont="1" applyBorder="1"/>
    <xf numFmtId="170" fontId="15" fillId="0" borderId="0" xfId="1" applyNumberFormat="1" applyFont="1" applyBorder="1" applyAlignment="1">
      <alignment horizontal="center"/>
    </xf>
    <xf numFmtId="170" fontId="15" fillId="0" borderId="5" xfId="1" applyNumberFormat="1" applyFont="1" applyBorder="1" applyAlignment="1">
      <alignment horizontal="center"/>
    </xf>
    <xf numFmtId="170" fontId="11" fillId="4" borderId="0" xfId="0" applyNumberFormat="1" applyFont="1" applyFill="1" applyBorder="1"/>
    <xf numFmtId="170" fontId="15" fillId="0" borderId="4" xfId="0" applyNumberFormat="1" applyFont="1" applyBorder="1" applyAlignment="1">
      <alignment horizontal="center"/>
    </xf>
    <xf numFmtId="170" fontId="0" fillId="0" borderId="4" xfId="5" applyNumberFormat="1" applyFont="1" applyBorder="1" applyAlignment="1">
      <alignment horizontal="center"/>
    </xf>
    <xf numFmtId="170" fontId="0" fillId="0" borderId="0" xfId="5" applyNumberFormat="1" applyFont="1" applyBorder="1" applyAlignment="1">
      <alignment horizontal="center"/>
    </xf>
    <xf numFmtId="170" fontId="0" fillId="0" borderId="5" xfId="5" applyNumberFormat="1" applyFont="1" applyBorder="1" applyAlignment="1">
      <alignment horizontal="center"/>
    </xf>
    <xf numFmtId="9" fontId="0" fillId="0" borderId="4" xfId="2" applyFont="1" applyBorder="1" applyAlignment="1">
      <alignment horizontal="center"/>
    </xf>
    <xf numFmtId="170" fontId="11" fillId="0" borderId="4" xfId="0" applyNumberFormat="1" applyFont="1" applyBorder="1" applyAlignment="1">
      <alignment horizontal="center"/>
    </xf>
    <xf numFmtId="170" fontId="11" fillId="0" borderId="0" xfId="0" applyNumberFormat="1" applyFont="1" applyBorder="1" applyAlignment="1">
      <alignment horizontal="center"/>
    </xf>
    <xf numFmtId="170" fontId="11" fillId="0" borderId="5" xfId="0" applyNumberFormat="1" applyFont="1" applyBorder="1" applyAlignment="1">
      <alignment horizontal="center"/>
    </xf>
    <xf numFmtId="170" fontId="15" fillId="0" borderId="4" xfId="1" applyNumberFormat="1" applyFont="1" applyBorder="1" applyAlignment="1">
      <alignment horizontal="center"/>
    </xf>
    <xf numFmtId="170" fontId="11" fillId="0" borderId="6" xfId="0" applyNumberFormat="1" applyFont="1" applyBorder="1" applyAlignment="1">
      <alignment horizontal="center"/>
    </xf>
    <xf numFmtId="170" fontId="11" fillId="0" borderId="7" xfId="0" applyNumberFormat="1" applyFont="1" applyBorder="1" applyAlignment="1">
      <alignment horizontal="center"/>
    </xf>
    <xf numFmtId="170" fontId="11" fillId="0" borderId="8" xfId="0" applyNumberFormat="1" applyFont="1" applyBorder="1" applyAlignment="1">
      <alignment horizontal="center"/>
    </xf>
    <xf numFmtId="0" fontId="18" fillId="0" borderId="4" xfId="0" applyFont="1" applyBorder="1"/>
    <xf numFmtId="43" fontId="29" fillId="0" borderId="0" xfId="0" applyNumberFormat="1" applyFont="1"/>
    <xf numFmtId="0" fontId="29" fillId="0" borderId="0" xfId="0" applyFont="1"/>
    <xf numFmtId="167" fontId="16" fillId="0" borderId="0" xfId="1" applyNumberFormat="1" applyFont="1" applyBorder="1" applyAlignment="1">
      <alignment horizontal="center"/>
    </xf>
    <xf numFmtId="9" fontId="16" fillId="0" borderId="0" xfId="2" applyFont="1" applyBorder="1" applyAlignment="1">
      <alignment horizontal="center"/>
    </xf>
    <xf numFmtId="166" fontId="16" fillId="0" borderId="0" xfId="1" applyNumberFormat="1" applyFont="1" applyBorder="1" applyAlignment="1">
      <alignment horizontal="center"/>
    </xf>
    <xf numFmtId="167" fontId="17" fillId="0" borderId="0" xfId="1" applyNumberFormat="1" applyFont="1" applyBorder="1" applyAlignment="1">
      <alignment horizontal="center"/>
    </xf>
    <xf numFmtId="167" fontId="11" fillId="13" borderId="0" xfId="1" applyNumberFormat="1" applyFont="1" applyFill="1" applyAlignment="1">
      <alignment horizontal="right"/>
    </xf>
    <xf numFmtId="169" fontId="14" fillId="5" borderId="0" xfId="1" applyNumberFormat="1" applyFont="1" applyFill="1" applyBorder="1" applyAlignment="1">
      <alignment horizontal="center"/>
    </xf>
    <xf numFmtId="1" fontId="14" fillId="5" borderId="0" xfId="1" applyNumberFormat="1" applyFont="1" applyFill="1" applyBorder="1" applyAlignment="1">
      <alignment horizontal="center"/>
    </xf>
    <xf numFmtId="9" fontId="14" fillId="5" borderId="0" xfId="2" applyFont="1" applyFill="1" applyBorder="1" applyAlignment="1">
      <alignment horizontal="center"/>
    </xf>
    <xf numFmtId="43" fontId="16" fillId="0" borderId="0" xfId="1" applyNumberFormat="1" applyFont="1" applyBorder="1" applyAlignment="1">
      <alignment horizontal="center"/>
    </xf>
    <xf numFmtId="167" fontId="16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16" fillId="4" borderId="0" xfId="1" applyNumberFormat="1" applyFont="1" applyFill="1" applyBorder="1" applyAlignment="1">
      <alignment horizontal="center"/>
    </xf>
    <xf numFmtId="167" fontId="16" fillId="4" borderId="0" xfId="1" applyNumberFormat="1" applyFont="1" applyFill="1" applyBorder="1" applyAlignment="1">
      <alignment horizontal="center"/>
    </xf>
    <xf numFmtId="9" fontId="16" fillId="4" borderId="0" xfId="2" applyFont="1" applyFill="1" applyBorder="1" applyAlignment="1">
      <alignment horizontal="center"/>
    </xf>
    <xf numFmtId="169" fontId="16" fillId="4" borderId="0" xfId="1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9" fontId="16" fillId="0" borderId="0" xfId="0" applyNumberFormat="1" applyFont="1" applyFill="1" applyBorder="1" applyAlignment="1">
      <alignment horizontal="center"/>
    </xf>
    <xf numFmtId="9" fontId="16" fillId="0" borderId="0" xfId="2" applyFont="1" applyFill="1" applyBorder="1" applyAlignment="1">
      <alignment horizontal="center"/>
    </xf>
    <xf numFmtId="1" fontId="16" fillId="0" borderId="0" xfId="1" applyNumberFormat="1" applyFont="1" applyBorder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/>
    </xf>
    <xf numFmtId="170" fontId="16" fillId="0" borderId="0" xfId="1" applyNumberFormat="1" applyFont="1" applyFill="1" applyBorder="1" applyAlignment="1">
      <alignment horizontal="center"/>
    </xf>
    <xf numFmtId="9" fontId="17" fillId="0" borderId="0" xfId="2" applyFont="1" applyBorder="1" applyAlignment="1">
      <alignment horizontal="center"/>
    </xf>
    <xf numFmtId="167" fontId="17" fillId="8" borderId="0" xfId="1" applyNumberFormat="1" applyFont="1" applyFill="1" applyBorder="1" applyAlignment="1">
      <alignment horizontal="center"/>
    </xf>
    <xf numFmtId="1" fontId="17" fillId="0" borderId="0" xfId="1" applyNumberFormat="1" applyFont="1" applyBorder="1" applyAlignment="1">
      <alignment horizontal="center"/>
    </xf>
    <xf numFmtId="169" fontId="16" fillId="4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16" fillId="0" borderId="0" xfId="1" applyFont="1" applyBorder="1" applyAlignment="1">
      <alignment horizontal="center"/>
    </xf>
    <xf numFmtId="167" fontId="16" fillId="0" borderId="0" xfId="5" applyNumberFormat="1" applyFont="1" applyBorder="1" applyAlignment="1">
      <alignment horizontal="center"/>
    </xf>
    <xf numFmtId="1" fontId="16" fillId="0" borderId="0" xfId="0" applyNumberFormat="1" applyFont="1" applyBorder="1" applyAlignment="1">
      <alignment horizontal="center"/>
    </xf>
    <xf numFmtId="170" fontId="16" fillId="0" borderId="0" xfId="0" applyNumberFormat="1" applyFont="1" applyBorder="1" applyAlignment="1">
      <alignment horizontal="center"/>
    </xf>
    <xf numFmtId="170" fontId="16" fillId="0" borderId="0" xfId="5" applyNumberFormat="1" applyFont="1" applyBorder="1" applyAlignment="1">
      <alignment horizontal="center"/>
    </xf>
    <xf numFmtId="9" fontId="16" fillId="0" borderId="0" xfId="4" applyFont="1" applyBorder="1" applyAlignment="1">
      <alignment horizontal="center"/>
    </xf>
    <xf numFmtId="172" fontId="16" fillId="0" borderId="0" xfId="0" applyNumberFormat="1" applyFont="1" applyBorder="1" applyAlignment="1">
      <alignment horizontal="center"/>
    </xf>
    <xf numFmtId="43" fontId="16" fillId="0" borderId="0" xfId="0" applyNumberFormat="1" applyFont="1" applyBorder="1" applyAlignment="1">
      <alignment horizontal="center"/>
    </xf>
    <xf numFmtId="164" fontId="16" fillId="0" borderId="0" xfId="5" applyNumberFormat="1" applyFont="1" applyBorder="1" applyAlignment="1">
      <alignment horizontal="center"/>
    </xf>
    <xf numFmtId="170" fontId="16" fillId="0" borderId="0" xfId="1" applyNumberFormat="1" applyFont="1" applyBorder="1" applyAlignment="1">
      <alignment horizontal="center"/>
    </xf>
    <xf numFmtId="171" fontId="16" fillId="0" borderId="0" xfId="5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172" fontId="17" fillId="0" borderId="0" xfId="0" applyNumberFormat="1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170" fontId="17" fillId="0" borderId="0" xfId="0" applyNumberFormat="1" applyFont="1" applyBorder="1" applyAlignment="1">
      <alignment horizontal="center"/>
    </xf>
    <xf numFmtId="170" fontId="16" fillId="4" borderId="0" xfId="0" applyNumberFormat="1" applyFont="1" applyFill="1" applyBorder="1" applyAlignment="1">
      <alignment horizontal="center"/>
    </xf>
    <xf numFmtId="1" fontId="16" fillId="0" borderId="0" xfId="5" applyNumberFormat="1" applyFont="1" applyBorder="1" applyAlignment="1">
      <alignment horizontal="center"/>
    </xf>
    <xf numFmtId="1" fontId="17" fillId="0" borderId="0" xfId="0" applyNumberFormat="1" applyFont="1" applyBorder="1" applyAlignment="1">
      <alignment horizontal="center"/>
    </xf>
    <xf numFmtId="9" fontId="30" fillId="11" borderId="0" xfId="6" applyFont="1" applyFill="1" applyBorder="1" applyAlignment="1">
      <alignment horizontal="center" vertical="center"/>
    </xf>
    <xf numFmtId="171" fontId="30" fillId="11" borderId="0" xfId="7" applyNumberFormat="1" applyFont="1" applyFill="1" applyBorder="1" applyAlignment="1">
      <alignment horizontal="center" vertical="center"/>
    </xf>
    <xf numFmtId="3" fontId="30" fillId="15" borderId="0" xfId="7" applyNumberFormat="1" applyFont="1" applyFill="1" applyBorder="1" applyAlignment="1">
      <alignment horizontal="center" vertical="center"/>
    </xf>
    <xf numFmtId="1" fontId="11" fillId="0" borderId="0" xfId="0" applyNumberFormat="1" applyFont="1"/>
    <xf numFmtId="0" fontId="11" fillId="13" borderId="0" xfId="0" applyFont="1" applyFill="1"/>
    <xf numFmtId="9" fontId="31" fillId="0" borderId="0" xfId="2" applyFont="1"/>
    <xf numFmtId="43" fontId="11" fillId="0" borderId="0" xfId="1" applyNumberFormat="1" applyFont="1" applyAlignment="1">
      <alignment horizontal="right"/>
    </xf>
    <xf numFmtId="0" fontId="32" fillId="0" borderId="0" xfId="0" applyFont="1" applyFill="1"/>
    <xf numFmtId="167" fontId="32" fillId="0" borderId="0" xfId="1" applyNumberFormat="1" applyFont="1" applyFill="1" applyAlignment="1">
      <alignment horizontal="right"/>
    </xf>
    <xf numFmtId="167" fontId="32" fillId="0" borderId="0" xfId="1" applyNumberFormat="1" applyFont="1" applyAlignment="1">
      <alignment horizontal="right"/>
    </xf>
    <xf numFmtId="9" fontId="32" fillId="0" borderId="0" xfId="2" applyFont="1" applyAlignment="1">
      <alignment horizontal="right"/>
    </xf>
    <xf numFmtId="167" fontId="32" fillId="0" borderId="0" xfId="1" applyNumberFormat="1" applyFont="1" applyBorder="1" applyAlignment="1">
      <alignment horizontal="right"/>
    </xf>
    <xf numFmtId="43" fontId="32" fillId="0" borderId="0" xfId="1" applyNumberFormat="1" applyFont="1" applyBorder="1" applyAlignment="1">
      <alignment horizontal="right"/>
    </xf>
    <xf numFmtId="0" fontId="32" fillId="0" borderId="0" xfId="0" applyFont="1" applyBorder="1"/>
    <xf numFmtId="0" fontId="32" fillId="0" borderId="5" xfId="0" applyFont="1" applyBorder="1"/>
    <xf numFmtId="0" fontId="32" fillId="0" borderId="0" xfId="0" applyFont="1"/>
    <xf numFmtId="169" fontId="20" fillId="5" borderId="1" xfId="0" applyNumberFormat="1" applyFont="1" applyFill="1" applyBorder="1"/>
    <xf numFmtId="1" fontId="33" fillId="5" borderId="2" xfId="1" applyNumberFormat="1" applyFont="1" applyFill="1" applyBorder="1" applyAlignment="1">
      <alignment horizontal="right"/>
    </xf>
    <xf numFmtId="1" fontId="33" fillId="5" borderId="3" xfId="1" applyNumberFormat="1" applyFont="1" applyFill="1" applyBorder="1" applyAlignment="1">
      <alignment horizontal="right"/>
    </xf>
    <xf numFmtId="1" fontId="33" fillId="5" borderId="0" xfId="1" applyNumberFormat="1" applyFont="1" applyFill="1" applyBorder="1" applyAlignment="1">
      <alignment horizontal="right"/>
    </xf>
    <xf numFmtId="169" fontId="33" fillId="5" borderId="0" xfId="1" applyNumberFormat="1" applyFont="1" applyFill="1" applyAlignment="1">
      <alignment horizontal="right"/>
    </xf>
    <xf numFmtId="9" fontId="33" fillId="5" borderId="0" xfId="2" applyFont="1" applyFill="1" applyAlignment="1">
      <alignment horizontal="right"/>
    </xf>
    <xf numFmtId="169" fontId="33" fillId="5" borderId="0" xfId="1" applyNumberFormat="1" applyFont="1" applyFill="1" applyBorder="1" applyAlignment="1">
      <alignment horizontal="right"/>
    </xf>
    <xf numFmtId="169" fontId="33" fillId="5" borderId="1" xfId="1" applyNumberFormat="1" applyFont="1" applyFill="1" applyBorder="1" applyAlignment="1">
      <alignment horizontal="right"/>
    </xf>
    <xf numFmtId="169" fontId="33" fillId="5" borderId="2" xfId="1" applyNumberFormat="1" applyFont="1" applyFill="1" applyBorder="1" applyAlignment="1">
      <alignment horizontal="right"/>
    </xf>
    <xf numFmtId="169" fontId="33" fillId="5" borderId="3" xfId="1" applyNumberFormat="1" applyFont="1" applyFill="1" applyBorder="1" applyAlignment="1">
      <alignment horizontal="right"/>
    </xf>
    <xf numFmtId="169" fontId="33" fillId="5" borderId="5" xfId="1" applyNumberFormat="1" applyFont="1" applyFill="1" applyBorder="1" applyAlignment="1">
      <alignment horizontal="right"/>
    </xf>
    <xf numFmtId="169" fontId="33" fillId="5" borderId="0" xfId="0" applyNumberFormat="1" applyFont="1" applyFill="1"/>
    <xf numFmtId="167" fontId="23" fillId="0" borderId="0" xfId="1" applyNumberFormat="1" applyFont="1" applyFill="1" applyBorder="1"/>
    <xf numFmtId="167" fontId="23" fillId="0" borderId="0" xfId="1" applyNumberFormat="1" applyFont="1" applyFill="1" applyBorder="1" applyAlignment="1">
      <alignment horizontal="right"/>
    </xf>
    <xf numFmtId="167" fontId="23" fillId="0" borderId="0" xfId="1" applyNumberFormat="1" applyFont="1" applyFill="1"/>
    <xf numFmtId="0" fontId="34" fillId="0" borderId="0" xfId="0" applyFont="1" applyFill="1"/>
    <xf numFmtId="0" fontId="32" fillId="0" borderId="4" xfId="0" applyFont="1" applyBorder="1"/>
    <xf numFmtId="167" fontId="32" fillId="0" borderId="5" xfId="1" applyNumberFormat="1" applyFont="1" applyBorder="1" applyAlignment="1">
      <alignment horizontal="right"/>
    </xf>
    <xf numFmtId="167" fontId="32" fillId="0" borderId="4" xfId="1" applyNumberFormat="1" applyFont="1" applyBorder="1" applyAlignment="1">
      <alignment horizontal="right"/>
    </xf>
    <xf numFmtId="9" fontId="32" fillId="0" borderId="4" xfId="2" applyFont="1" applyBorder="1"/>
    <xf numFmtId="9" fontId="32" fillId="0" borderId="0" xfId="2" applyFont="1" applyBorder="1" applyAlignment="1">
      <alignment horizontal="right"/>
    </xf>
    <xf numFmtId="9" fontId="32" fillId="0" borderId="5" xfId="2" applyFont="1" applyBorder="1" applyAlignment="1">
      <alignment horizontal="right"/>
    </xf>
    <xf numFmtId="9" fontId="32" fillId="0" borderId="4" xfId="2" applyFont="1" applyBorder="1" applyAlignment="1">
      <alignment horizontal="right"/>
    </xf>
    <xf numFmtId="9" fontId="32" fillId="0" borderId="0" xfId="2" applyFont="1"/>
    <xf numFmtId="166" fontId="32" fillId="0" borderId="4" xfId="1" applyNumberFormat="1" applyFont="1" applyBorder="1"/>
    <xf numFmtId="166" fontId="32" fillId="0" borderId="0" xfId="1" applyNumberFormat="1" applyFont="1" applyBorder="1" applyAlignment="1">
      <alignment horizontal="right"/>
    </xf>
    <xf numFmtId="166" fontId="32" fillId="0" borderId="5" xfId="1" applyNumberFormat="1" applyFont="1" applyBorder="1" applyAlignment="1">
      <alignment horizontal="right"/>
    </xf>
    <xf numFmtId="166" fontId="32" fillId="0" borderId="0" xfId="1" applyNumberFormat="1" applyFont="1" applyAlignment="1">
      <alignment horizontal="right"/>
    </xf>
    <xf numFmtId="166" fontId="32" fillId="0" borderId="4" xfId="1" applyNumberFormat="1" applyFont="1" applyBorder="1" applyAlignment="1">
      <alignment horizontal="right"/>
    </xf>
    <xf numFmtId="166" fontId="32" fillId="0" borderId="0" xfId="1" applyNumberFormat="1" applyFont="1"/>
    <xf numFmtId="167" fontId="34" fillId="0" borderId="0" xfId="1" applyNumberFormat="1" applyFont="1" applyBorder="1" applyAlignment="1">
      <alignment horizontal="right"/>
    </xf>
    <xf numFmtId="167" fontId="34" fillId="0" borderId="5" xfId="1" applyNumberFormat="1" applyFont="1" applyBorder="1" applyAlignment="1">
      <alignment horizontal="right"/>
    </xf>
    <xf numFmtId="0" fontId="34" fillId="0" borderId="4" xfId="0" applyFont="1" applyBorder="1"/>
    <xf numFmtId="167" fontId="34" fillId="0" borderId="0" xfId="1" applyNumberFormat="1" applyFont="1" applyAlignment="1">
      <alignment horizontal="right"/>
    </xf>
    <xf numFmtId="9" fontId="34" fillId="0" borderId="0" xfId="2" applyFont="1" applyAlignment="1">
      <alignment horizontal="right"/>
    </xf>
    <xf numFmtId="167" fontId="34" fillId="0" borderId="4" xfId="1" applyNumberFormat="1" applyFont="1" applyBorder="1" applyAlignment="1">
      <alignment horizontal="right"/>
    </xf>
    <xf numFmtId="0" fontId="34" fillId="0" borderId="0" xfId="0" applyFont="1"/>
    <xf numFmtId="167" fontId="32" fillId="0" borderId="7" xfId="1" applyNumberFormat="1" applyFont="1" applyBorder="1" applyAlignment="1">
      <alignment horizontal="right"/>
    </xf>
    <xf numFmtId="9" fontId="32" fillId="0" borderId="7" xfId="2" applyFont="1" applyBorder="1" applyAlignment="1">
      <alignment horizontal="right"/>
    </xf>
    <xf numFmtId="9" fontId="32" fillId="0" borderId="8" xfId="2" applyFont="1" applyBorder="1" applyAlignment="1">
      <alignment horizontal="right"/>
    </xf>
    <xf numFmtId="0" fontId="32" fillId="0" borderId="11" xfId="0" applyFont="1" applyBorder="1"/>
    <xf numFmtId="167" fontId="32" fillId="0" borderId="11" xfId="1" applyNumberFormat="1" applyFont="1" applyBorder="1" applyAlignment="1">
      <alignment horizontal="right"/>
    </xf>
    <xf numFmtId="43" fontId="32" fillId="0" borderId="11" xfId="1" applyNumberFormat="1" applyFont="1" applyBorder="1" applyAlignment="1">
      <alignment horizontal="right"/>
    </xf>
    <xf numFmtId="9" fontId="32" fillId="0" borderId="11" xfId="2" applyFont="1" applyBorder="1" applyAlignment="1">
      <alignment horizontal="right"/>
    </xf>
    <xf numFmtId="167" fontId="32" fillId="0" borderId="12" xfId="1" applyNumberFormat="1" applyFont="1" applyBorder="1" applyAlignment="1">
      <alignment horizontal="right"/>
    </xf>
    <xf numFmtId="167" fontId="32" fillId="0" borderId="13" xfId="1" applyNumberFormat="1" applyFont="1" applyBorder="1" applyAlignment="1">
      <alignment horizontal="right"/>
    </xf>
    <xf numFmtId="0" fontId="32" fillId="0" borderId="13" xfId="0" applyFont="1" applyBorder="1"/>
    <xf numFmtId="169" fontId="34" fillId="4" borderId="4" xfId="0" applyNumberFormat="1" applyFont="1" applyFill="1" applyBorder="1"/>
    <xf numFmtId="1" fontId="32" fillId="4" borderId="0" xfId="1" applyNumberFormat="1" applyFont="1" applyFill="1" applyBorder="1" applyAlignment="1">
      <alignment horizontal="right"/>
    </xf>
    <xf numFmtId="1" fontId="32" fillId="4" borderId="5" xfId="1" applyNumberFormat="1" applyFont="1" applyFill="1" applyBorder="1" applyAlignment="1">
      <alignment horizontal="right"/>
    </xf>
    <xf numFmtId="167" fontId="32" fillId="4" borderId="0" xfId="1" applyNumberFormat="1" applyFont="1" applyFill="1" applyAlignment="1">
      <alignment horizontal="right"/>
    </xf>
    <xf numFmtId="9" fontId="32" fillId="4" borderId="0" xfId="2" applyFont="1" applyFill="1" applyAlignment="1">
      <alignment horizontal="right"/>
    </xf>
    <xf numFmtId="167" fontId="32" fillId="4" borderId="0" xfId="1" applyNumberFormat="1" applyFont="1" applyFill="1" applyBorder="1" applyAlignment="1">
      <alignment horizontal="right"/>
    </xf>
    <xf numFmtId="169" fontId="32" fillId="4" borderId="0" xfId="1" applyNumberFormat="1" applyFont="1" applyFill="1" applyBorder="1" applyAlignment="1">
      <alignment horizontal="right"/>
    </xf>
    <xf numFmtId="169" fontId="32" fillId="4" borderId="4" xfId="1" applyNumberFormat="1" applyFont="1" applyFill="1" applyBorder="1" applyAlignment="1">
      <alignment horizontal="right"/>
    </xf>
    <xf numFmtId="169" fontId="32" fillId="4" borderId="5" xfId="1" applyNumberFormat="1" applyFont="1" applyFill="1" applyBorder="1" applyAlignment="1">
      <alignment horizontal="right"/>
    </xf>
    <xf numFmtId="169" fontId="32" fillId="4" borderId="0" xfId="0" applyNumberFormat="1" applyFont="1" applyFill="1"/>
    <xf numFmtId="0" fontId="35" fillId="0" borderId="4" xfId="0" applyFont="1" applyBorder="1"/>
    <xf numFmtId="167" fontId="36" fillId="0" borderId="0" xfId="1" applyNumberFormat="1" applyFont="1" applyAlignment="1">
      <alignment horizontal="right"/>
    </xf>
    <xf numFmtId="167" fontId="36" fillId="0" borderId="0" xfId="1" applyNumberFormat="1" applyFont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1" fontId="32" fillId="0" borderId="4" xfId="0" applyNumberFormat="1" applyFont="1" applyFill="1" applyBorder="1" applyAlignment="1">
      <alignment horizontal="right"/>
    </xf>
    <xf numFmtId="1" fontId="32" fillId="0" borderId="0" xfId="0" applyNumberFormat="1" applyFont="1" applyFill="1" applyBorder="1" applyAlignment="1">
      <alignment horizontal="right"/>
    </xf>
    <xf numFmtId="1" fontId="32" fillId="0" borderId="5" xfId="0" applyNumberFormat="1" applyFont="1" applyFill="1" applyBorder="1" applyAlignment="1">
      <alignment horizontal="right"/>
    </xf>
    <xf numFmtId="0" fontId="32" fillId="0" borderId="4" xfId="0" applyFont="1" applyFill="1" applyBorder="1" applyAlignment="1"/>
    <xf numFmtId="0" fontId="32" fillId="0" borderId="0" xfId="0" applyFont="1" applyFill="1" applyBorder="1" applyAlignment="1"/>
    <xf numFmtId="1" fontId="32" fillId="0" borderId="0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0" fontId="32" fillId="0" borderId="5" xfId="0" applyFont="1" applyFill="1" applyBorder="1" applyAlignment="1">
      <alignment horizontal="right"/>
    </xf>
    <xf numFmtId="0" fontId="36" fillId="0" borderId="0" xfId="0" applyFont="1"/>
    <xf numFmtId="0" fontId="32" fillId="0" borderId="5" xfId="0" applyFont="1" applyFill="1" applyBorder="1" applyAlignment="1"/>
    <xf numFmtId="1" fontId="32" fillId="0" borderId="5" xfId="0" applyNumberFormat="1" applyFont="1" applyFill="1" applyBorder="1" applyAlignment="1"/>
    <xf numFmtId="9" fontId="35" fillId="0" borderId="4" xfId="2" applyFont="1" applyBorder="1"/>
    <xf numFmtId="9" fontId="36" fillId="0" borderId="0" xfId="2" applyFont="1" applyAlignment="1">
      <alignment horizontal="right"/>
    </xf>
    <xf numFmtId="9" fontId="36" fillId="0" borderId="0" xfId="2" applyFont="1" applyBorder="1" applyAlignment="1">
      <alignment horizontal="right"/>
    </xf>
    <xf numFmtId="9" fontId="32" fillId="0" borderId="0" xfId="0" applyNumberFormat="1" applyFont="1" applyFill="1" applyBorder="1" applyAlignment="1">
      <alignment horizontal="center"/>
    </xf>
    <xf numFmtId="9" fontId="32" fillId="0" borderId="4" xfId="0" applyNumberFormat="1" applyFont="1" applyFill="1" applyBorder="1" applyAlignment="1">
      <alignment horizontal="center"/>
    </xf>
    <xf numFmtId="9" fontId="32" fillId="0" borderId="5" xfId="0" applyNumberFormat="1" applyFont="1" applyFill="1" applyBorder="1" applyAlignment="1">
      <alignment horizontal="center"/>
    </xf>
    <xf numFmtId="9" fontId="32" fillId="0" borderId="4" xfId="0" applyNumberFormat="1" applyFont="1" applyFill="1" applyBorder="1" applyAlignment="1"/>
    <xf numFmtId="9" fontId="32" fillId="0" borderId="0" xfId="0" applyNumberFormat="1" applyFont="1" applyFill="1" applyBorder="1" applyAlignment="1"/>
    <xf numFmtId="9" fontId="32" fillId="0" borderId="0" xfId="2" applyFont="1" applyFill="1" applyBorder="1" applyAlignment="1"/>
    <xf numFmtId="9" fontId="32" fillId="0" borderId="5" xfId="0" applyNumberFormat="1" applyFont="1" applyFill="1" applyBorder="1" applyAlignment="1"/>
    <xf numFmtId="9" fontId="32" fillId="0" borderId="0" xfId="2" applyFont="1" applyFill="1" applyBorder="1" applyAlignment="1">
      <alignment horizontal="center"/>
    </xf>
    <xf numFmtId="9" fontId="32" fillId="0" borderId="5" xfId="2" applyFont="1" applyFill="1" applyBorder="1" applyAlignment="1">
      <alignment horizontal="center"/>
    </xf>
    <xf numFmtId="9" fontId="36" fillId="0" borderId="0" xfId="2" applyFont="1"/>
    <xf numFmtId="167" fontId="32" fillId="0" borderId="4" xfId="1" applyNumberFormat="1" applyFont="1" applyBorder="1" applyAlignment="1"/>
    <xf numFmtId="167" fontId="32" fillId="0" borderId="0" xfId="1" applyNumberFormat="1" applyFont="1" applyBorder="1" applyAlignment="1"/>
    <xf numFmtId="167" fontId="32" fillId="0" borderId="5" xfId="1" applyNumberFormat="1" applyFont="1" applyBorder="1" applyAlignment="1"/>
    <xf numFmtId="1" fontId="32" fillId="0" borderId="0" xfId="1" applyNumberFormat="1" applyFont="1" applyBorder="1" applyAlignment="1">
      <alignment horizontal="center"/>
    </xf>
    <xf numFmtId="1" fontId="32" fillId="0" borderId="5" xfId="1" applyNumberFormat="1" applyFont="1" applyBorder="1" applyAlignment="1">
      <alignment horizontal="center"/>
    </xf>
    <xf numFmtId="166" fontId="35" fillId="0" borderId="4" xfId="1" applyNumberFormat="1" applyFont="1" applyBorder="1"/>
    <xf numFmtId="166" fontId="36" fillId="0" borderId="0" xfId="1" applyNumberFormat="1" applyFont="1" applyAlignment="1">
      <alignment horizontal="right"/>
    </xf>
    <xf numFmtId="166" fontId="36" fillId="0" borderId="0" xfId="1" applyNumberFormat="1" applyFont="1" applyBorder="1" applyAlignment="1">
      <alignment horizontal="right"/>
    </xf>
    <xf numFmtId="166" fontId="32" fillId="0" borderId="0" xfId="1" applyNumberFormat="1" applyFont="1" applyFill="1" applyBorder="1" applyAlignment="1">
      <alignment horizontal="center"/>
    </xf>
    <xf numFmtId="166" fontId="32" fillId="0" borderId="4" xfId="1" applyNumberFormat="1" applyFont="1" applyFill="1" applyBorder="1" applyAlignment="1">
      <alignment horizontal="center"/>
    </xf>
    <xf numFmtId="167" fontId="32" fillId="0" borderId="0" xfId="1" applyNumberFormat="1" applyFont="1" applyFill="1" applyBorder="1" applyAlignment="1">
      <alignment horizontal="center"/>
    </xf>
    <xf numFmtId="166" fontId="32" fillId="0" borderId="5" xfId="1" applyNumberFormat="1" applyFont="1" applyFill="1" applyBorder="1" applyAlignment="1">
      <alignment horizontal="center"/>
    </xf>
    <xf numFmtId="166" fontId="32" fillId="0" borderId="4" xfId="1" applyNumberFormat="1" applyFont="1" applyFill="1" applyBorder="1" applyAlignment="1"/>
    <xf numFmtId="170" fontId="32" fillId="0" borderId="0" xfId="1" applyNumberFormat="1" applyFont="1" applyFill="1" applyBorder="1" applyAlignment="1">
      <alignment horizontal="center"/>
    </xf>
    <xf numFmtId="170" fontId="32" fillId="0" borderId="5" xfId="1" applyNumberFormat="1" applyFont="1" applyFill="1" applyBorder="1" applyAlignment="1">
      <alignment horizontal="center"/>
    </xf>
    <xf numFmtId="166" fontId="32" fillId="0" borderId="0" xfId="1" applyNumberFormat="1" applyFont="1" applyFill="1" applyBorder="1" applyAlignment="1"/>
    <xf numFmtId="166" fontId="36" fillId="0" borderId="0" xfId="1" applyNumberFormat="1" applyFont="1"/>
    <xf numFmtId="166" fontId="32" fillId="0" borderId="5" xfId="1" applyNumberFormat="1" applyFont="1" applyFill="1" applyBorder="1" applyAlignment="1"/>
    <xf numFmtId="167" fontId="34" fillId="8" borderId="0" xfId="1" applyNumberFormat="1" applyFont="1" applyFill="1" applyBorder="1" applyAlignment="1">
      <alignment horizontal="right"/>
    </xf>
    <xf numFmtId="167" fontId="34" fillId="0" borderId="4" xfId="1" applyNumberFormat="1" applyFont="1" applyBorder="1" applyAlignment="1"/>
    <xf numFmtId="167" fontId="34" fillId="0" borderId="0" xfId="1" applyNumberFormat="1" applyFont="1" applyBorder="1" applyAlignment="1"/>
    <xf numFmtId="167" fontId="34" fillId="0" borderId="5" xfId="1" applyNumberFormat="1" applyFont="1" applyBorder="1" applyAlignment="1"/>
    <xf numFmtId="1" fontId="34" fillId="0" borderId="0" xfId="1" applyNumberFormat="1" applyFont="1" applyBorder="1" applyAlignment="1">
      <alignment horizontal="center"/>
    </xf>
    <xf numFmtId="1" fontId="34" fillId="0" borderId="5" xfId="1" applyNumberFormat="1" applyFont="1" applyBorder="1" applyAlignment="1">
      <alignment horizontal="center"/>
    </xf>
    <xf numFmtId="43" fontId="32" fillId="0" borderId="5" xfId="1" applyNumberFormat="1" applyFont="1" applyBorder="1" applyAlignment="1">
      <alignment horizontal="right"/>
    </xf>
    <xf numFmtId="0" fontId="32" fillId="0" borderId="0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32" fillId="0" borderId="0" xfId="0" applyFont="1" applyBorder="1" applyAlignment="1"/>
    <xf numFmtId="0" fontId="32" fillId="0" borderId="5" xfId="0" applyFont="1" applyBorder="1" applyAlignment="1"/>
    <xf numFmtId="0" fontId="32" fillId="0" borderId="12" xfId="0" applyFont="1" applyBorder="1"/>
    <xf numFmtId="9" fontId="32" fillId="0" borderId="13" xfId="2" applyFont="1" applyBorder="1" applyAlignment="1">
      <alignment horizontal="right"/>
    </xf>
    <xf numFmtId="0" fontId="32" fillId="0" borderId="11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11" xfId="0" applyFont="1" applyBorder="1" applyAlignment="1"/>
    <xf numFmtId="0" fontId="32" fillId="0" borderId="13" xfId="0" applyFont="1" applyBorder="1" applyAlignment="1"/>
    <xf numFmtId="167" fontId="35" fillId="0" borderId="4" xfId="1" applyNumberFormat="1" applyFont="1" applyBorder="1" applyAlignment="1">
      <alignment horizontal="right"/>
    </xf>
    <xf numFmtId="167" fontId="35" fillId="0" borderId="0" xfId="1" applyNumberFormat="1" applyFont="1" applyBorder="1" applyAlignment="1">
      <alignment horizontal="right"/>
    </xf>
    <xf numFmtId="167" fontId="35" fillId="0" borderId="5" xfId="1" applyNumberFormat="1" applyFont="1" applyBorder="1" applyAlignment="1">
      <alignment horizontal="right"/>
    </xf>
    <xf numFmtId="9" fontId="35" fillId="0" borderId="4" xfId="2" applyFont="1" applyBorder="1" applyAlignment="1">
      <alignment horizontal="right"/>
    </xf>
    <xf numFmtId="9" fontId="35" fillId="0" borderId="0" xfId="2" applyFont="1" applyBorder="1" applyAlignment="1">
      <alignment horizontal="right"/>
    </xf>
    <xf numFmtId="9" fontId="35" fillId="0" borderId="5" xfId="2" applyFont="1" applyBorder="1" applyAlignment="1">
      <alignment horizontal="right"/>
    </xf>
    <xf numFmtId="166" fontId="35" fillId="0" borderId="4" xfId="1" applyNumberFormat="1" applyFont="1" applyBorder="1" applyAlignment="1">
      <alignment horizontal="right"/>
    </xf>
    <xf numFmtId="166" fontId="35" fillId="0" borderId="0" xfId="1" applyNumberFormat="1" applyFont="1" applyBorder="1" applyAlignment="1">
      <alignment horizontal="right"/>
    </xf>
    <xf numFmtId="166" fontId="35" fillId="0" borderId="5" xfId="1" applyNumberFormat="1" applyFont="1" applyBorder="1" applyAlignment="1">
      <alignment horizontal="right"/>
    </xf>
    <xf numFmtId="0" fontId="23" fillId="0" borderId="4" xfId="0" applyFont="1" applyBorder="1"/>
    <xf numFmtId="167" fontId="23" fillId="0" borderId="4" xfId="1" applyNumberFormat="1" applyFont="1" applyBorder="1" applyAlignment="1">
      <alignment horizontal="right"/>
    </xf>
    <xf numFmtId="167" fontId="23" fillId="0" borderId="0" xfId="1" applyNumberFormat="1" applyFont="1" applyBorder="1" applyAlignment="1">
      <alignment horizontal="right"/>
    </xf>
    <xf numFmtId="167" fontId="23" fillId="0" borderId="5" xfId="1" applyNumberFormat="1" applyFont="1" applyBorder="1" applyAlignment="1">
      <alignment horizontal="right"/>
    </xf>
    <xf numFmtId="0" fontId="32" fillId="0" borderId="6" xfId="0" applyFont="1" applyBorder="1"/>
    <xf numFmtId="167" fontId="32" fillId="0" borderId="6" xfId="1" applyNumberFormat="1" applyFont="1" applyBorder="1" applyAlignment="1">
      <alignment horizontal="right"/>
    </xf>
    <xf numFmtId="167" fontId="32" fillId="0" borderId="8" xfId="1" applyNumberFormat="1" applyFont="1" applyBorder="1" applyAlignment="1">
      <alignment horizontal="right"/>
    </xf>
    <xf numFmtId="0" fontId="32" fillId="0" borderId="7" xfId="0" applyFont="1" applyBorder="1"/>
    <xf numFmtId="0" fontId="32" fillId="0" borderId="8" xfId="0" applyFont="1" applyBorder="1"/>
    <xf numFmtId="167" fontId="32" fillId="0" borderId="12" xfId="0" applyNumberFormat="1" applyFont="1" applyBorder="1"/>
    <xf numFmtId="0" fontId="36" fillId="0" borderId="0" xfId="0" applyFont="1" applyBorder="1"/>
    <xf numFmtId="0" fontId="36" fillId="0" borderId="5" xfId="0" applyFont="1" applyBorder="1"/>
    <xf numFmtId="9" fontId="36" fillId="0" borderId="0" xfId="2" applyFont="1" applyBorder="1"/>
    <xf numFmtId="9" fontId="36" fillId="0" borderId="5" xfId="2" applyFont="1" applyBorder="1"/>
    <xf numFmtId="164" fontId="32" fillId="0" borderId="0" xfId="1" applyFont="1" applyBorder="1" applyAlignment="1">
      <alignment horizontal="right"/>
    </xf>
    <xf numFmtId="166" fontId="36" fillId="0" borderId="0" xfId="1" applyNumberFormat="1" applyFont="1" applyBorder="1"/>
    <xf numFmtId="166" fontId="36" fillId="0" borderId="5" xfId="1" applyNumberFormat="1" applyFont="1" applyBorder="1"/>
    <xf numFmtId="0" fontId="34" fillId="0" borderId="0" xfId="0" applyFont="1" applyBorder="1"/>
    <xf numFmtId="0" fontId="34" fillId="0" borderId="5" xfId="0" applyFont="1" applyBorder="1"/>
    <xf numFmtId="169" fontId="32" fillId="4" borderId="0" xfId="1" applyNumberFormat="1" applyFont="1" applyFill="1" applyBorder="1" applyAlignment="1"/>
    <xf numFmtId="169" fontId="32" fillId="4" borderId="5" xfId="1" applyNumberFormat="1" applyFont="1" applyFill="1" applyBorder="1" applyAlignment="1"/>
    <xf numFmtId="167" fontId="32" fillId="0" borderId="0" xfId="5" applyNumberFormat="1" applyFont="1" applyBorder="1" applyAlignment="1"/>
    <xf numFmtId="1" fontId="36" fillId="0" borderId="0" xfId="0" applyNumberFormat="1" applyFont="1" applyBorder="1"/>
    <xf numFmtId="167" fontId="32" fillId="0" borderId="0" xfId="5" applyNumberFormat="1" applyFont="1" applyBorder="1" applyAlignment="1">
      <alignment horizontal="right"/>
    </xf>
    <xf numFmtId="170" fontId="36" fillId="0" borderId="0" xfId="0" applyNumberFormat="1" applyFont="1" applyBorder="1" applyAlignment="1">
      <alignment horizontal="center"/>
    </xf>
    <xf numFmtId="170" fontId="36" fillId="0" borderId="5" xfId="0" applyNumberFormat="1" applyFont="1" applyBorder="1" applyAlignment="1">
      <alignment horizontal="center"/>
    </xf>
    <xf numFmtId="167" fontId="32" fillId="0" borderId="5" xfId="5" applyNumberFormat="1" applyFont="1" applyBorder="1" applyAlignment="1"/>
    <xf numFmtId="167" fontId="32" fillId="0" borderId="5" xfId="5" applyNumberFormat="1" applyFont="1" applyBorder="1" applyAlignment="1">
      <alignment horizontal="right"/>
    </xf>
    <xf numFmtId="170" fontId="32" fillId="0" borderId="0" xfId="5" applyNumberFormat="1" applyFont="1" applyBorder="1" applyAlignment="1">
      <alignment horizontal="center"/>
    </xf>
    <xf numFmtId="170" fontId="32" fillId="0" borderId="5" xfId="5" applyNumberFormat="1" applyFont="1" applyBorder="1" applyAlignment="1">
      <alignment horizontal="center"/>
    </xf>
    <xf numFmtId="9" fontId="32" fillId="0" borderId="0" xfId="4" applyFont="1" applyBorder="1" applyAlignment="1"/>
    <xf numFmtId="9" fontId="36" fillId="0" borderId="0" xfId="2" applyFont="1" applyBorder="1" applyAlignment="1"/>
    <xf numFmtId="9" fontId="36" fillId="0" borderId="5" xfId="2" applyFont="1" applyBorder="1" applyAlignment="1"/>
    <xf numFmtId="9" fontId="32" fillId="0" borderId="0" xfId="4" applyFont="1" applyBorder="1" applyAlignment="1">
      <alignment horizontal="right"/>
    </xf>
    <xf numFmtId="9" fontId="32" fillId="0" borderId="5" xfId="4" applyFont="1" applyBorder="1" applyAlignment="1">
      <alignment horizontal="right"/>
    </xf>
    <xf numFmtId="9" fontId="32" fillId="0" borderId="4" xfId="4" applyFont="1" applyBorder="1" applyAlignment="1">
      <alignment horizontal="right"/>
    </xf>
    <xf numFmtId="9" fontId="32" fillId="0" borderId="0" xfId="2" applyFont="1" applyBorder="1" applyAlignment="1">
      <alignment horizontal="center"/>
    </xf>
    <xf numFmtId="9" fontId="32" fillId="0" borderId="5" xfId="2" applyFont="1" applyBorder="1" applyAlignment="1">
      <alignment horizontal="center"/>
    </xf>
    <xf numFmtId="43" fontId="32" fillId="0" borderId="0" xfId="0" applyNumberFormat="1" applyFont="1" applyBorder="1" applyAlignment="1"/>
    <xf numFmtId="43" fontId="32" fillId="0" borderId="5" xfId="0" applyNumberFormat="1" applyFont="1" applyBorder="1" applyAlignment="1"/>
    <xf numFmtId="43" fontId="32" fillId="0" borderId="0" xfId="0" applyNumberFormat="1" applyFont="1" applyBorder="1"/>
    <xf numFmtId="43" fontId="32" fillId="0" borderId="5" xfId="0" applyNumberFormat="1" applyFont="1" applyBorder="1"/>
    <xf numFmtId="170" fontId="32" fillId="0" borderId="0" xfId="0" applyNumberFormat="1" applyFont="1" applyBorder="1" applyAlignment="1">
      <alignment horizontal="center"/>
    </xf>
    <xf numFmtId="170" fontId="32" fillId="0" borderId="5" xfId="0" applyNumberFormat="1" applyFont="1" applyBorder="1" applyAlignment="1">
      <alignment horizontal="center"/>
    </xf>
    <xf numFmtId="166" fontId="36" fillId="0" borderId="0" xfId="1" applyNumberFormat="1" applyFont="1" applyBorder="1" applyAlignment="1"/>
    <xf numFmtId="166" fontId="36" fillId="0" borderId="5" xfId="1" applyNumberFormat="1" applyFont="1" applyBorder="1" applyAlignment="1"/>
    <xf numFmtId="164" fontId="32" fillId="0" borderId="0" xfId="5" applyNumberFormat="1" applyFont="1" applyBorder="1" applyAlignment="1">
      <alignment horizontal="right"/>
    </xf>
    <xf numFmtId="164" fontId="32" fillId="0" borderId="5" xfId="5" applyNumberFormat="1" applyFont="1" applyBorder="1" applyAlignment="1">
      <alignment horizontal="right"/>
    </xf>
    <xf numFmtId="170" fontId="36" fillId="0" borderId="0" xfId="1" applyNumberFormat="1" applyFont="1" applyBorder="1" applyAlignment="1">
      <alignment horizontal="center"/>
    </xf>
    <xf numFmtId="170" fontId="36" fillId="0" borderId="5" xfId="1" applyNumberFormat="1" applyFont="1" applyBorder="1" applyAlignment="1">
      <alignment horizontal="center"/>
    </xf>
    <xf numFmtId="171" fontId="32" fillId="0" borderId="0" xfId="5" applyNumberFormat="1" applyFont="1" applyBorder="1" applyAlignment="1"/>
    <xf numFmtId="171" fontId="32" fillId="0" borderId="5" xfId="5" applyNumberFormat="1" applyFont="1" applyBorder="1" applyAlignment="1"/>
    <xf numFmtId="170" fontId="36" fillId="0" borderId="0" xfId="0" applyNumberFormat="1" applyFont="1" applyBorder="1"/>
    <xf numFmtId="170" fontId="36" fillId="0" borderId="5" xfId="0" applyNumberFormat="1" applyFont="1" applyBorder="1"/>
    <xf numFmtId="2" fontId="36" fillId="0" borderId="0" xfId="0" applyNumberFormat="1" applyFont="1" applyBorder="1"/>
    <xf numFmtId="2" fontId="36" fillId="0" borderId="5" xfId="0" applyNumberFormat="1" applyFont="1" applyBorder="1"/>
    <xf numFmtId="0" fontId="32" fillId="0" borderId="7" xfId="0" applyFont="1" applyBorder="1" applyAlignment="1"/>
    <xf numFmtId="0" fontId="32" fillId="0" borderId="8" xfId="0" applyFont="1" applyBorder="1" applyAlignment="1"/>
    <xf numFmtId="170" fontId="32" fillId="0" borderId="7" xfId="0" applyNumberFormat="1" applyFont="1" applyBorder="1" applyAlignment="1">
      <alignment horizontal="center"/>
    </xf>
    <xf numFmtId="170" fontId="32" fillId="0" borderId="8" xfId="0" applyNumberFormat="1" applyFont="1" applyBorder="1" applyAlignment="1">
      <alignment horizontal="center"/>
    </xf>
    <xf numFmtId="167" fontId="35" fillId="0" borderId="0" xfId="1" applyNumberFormat="1" applyFont="1" applyAlignment="1">
      <alignment horizontal="right"/>
    </xf>
    <xf numFmtId="9" fontId="35" fillId="0" borderId="0" xfId="2" applyFont="1" applyAlignment="1">
      <alignment horizontal="right"/>
    </xf>
    <xf numFmtId="169" fontId="34" fillId="4" borderId="1" xfId="0" applyNumberFormat="1" applyFont="1" applyFill="1" applyBorder="1"/>
    <xf numFmtId="1" fontId="32" fillId="4" borderId="2" xfId="1" applyNumberFormat="1" applyFont="1" applyFill="1" applyBorder="1" applyAlignment="1">
      <alignment horizontal="right"/>
    </xf>
    <xf numFmtId="1" fontId="32" fillId="4" borderId="3" xfId="1" applyNumberFormat="1" applyFont="1" applyFill="1" applyBorder="1" applyAlignment="1">
      <alignment horizontal="right"/>
    </xf>
    <xf numFmtId="167" fontId="32" fillId="4" borderId="2" xfId="1" applyNumberFormat="1" applyFont="1" applyFill="1" applyBorder="1" applyAlignment="1">
      <alignment horizontal="right"/>
    </xf>
    <xf numFmtId="9" fontId="32" fillId="4" borderId="2" xfId="2" applyFont="1" applyFill="1" applyBorder="1" applyAlignment="1">
      <alignment horizontal="right"/>
    </xf>
    <xf numFmtId="169" fontId="32" fillId="4" borderId="2" xfId="1" applyNumberFormat="1" applyFont="1" applyFill="1" applyBorder="1" applyAlignment="1">
      <alignment horizontal="right"/>
    </xf>
    <xf numFmtId="169" fontId="32" fillId="4" borderId="1" xfId="1" applyNumberFormat="1" applyFont="1" applyFill="1" applyBorder="1" applyAlignment="1">
      <alignment horizontal="right"/>
    </xf>
    <xf numFmtId="169" fontId="32" fillId="4" borderId="3" xfId="1" applyNumberFormat="1" applyFont="1" applyFill="1" applyBorder="1" applyAlignment="1">
      <alignment horizontal="right"/>
    </xf>
    <xf numFmtId="169" fontId="32" fillId="4" borderId="2" xfId="1" applyNumberFormat="1" applyFont="1" applyFill="1" applyBorder="1" applyAlignment="1"/>
    <xf numFmtId="169" fontId="32" fillId="4" borderId="3" xfId="1" applyNumberFormat="1" applyFont="1" applyFill="1" applyBorder="1" applyAlignment="1"/>
    <xf numFmtId="0" fontId="36" fillId="0" borderId="2" xfId="0" applyFont="1" applyBorder="1"/>
    <xf numFmtId="1" fontId="36" fillId="0" borderId="5" xfId="0" applyNumberFormat="1" applyFont="1" applyBorder="1"/>
    <xf numFmtId="1" fontId="32" fillId="0" borderId="0" xfId="5" applyNumberFormat="1" applyFont="1" applyBorder="1" applyAlignment="1">
      <alignment horizontal="right"/>
    </xf>
    <xf numFmtId="1" fontId="32" fillId="0" borderId="5" xfId="5" applyNumberFormat="1" applyFont="1" applyBorder="1" applyAlignment="1">
      <alignment horizontal="right"/>
    </xf>
    <xf numFmtId="169" fontId="23" fillId="4" borderId="12" xfId="0" applyNumberFormat="1" applyFont="1" applyFill="1" applyBorder="1"/>
    <xf numFmtId="1" fontId="32" fillId="4" borderId="11" xfId="1" applyNumberFormat="1" applyFont="1" applyFill="1" applyBorder="1" applyAlignment="1">
      <alignment horizontal="right"/>
    </xf>
    <xf numFmtId="1" fontId="32" fillId="4" borderId="13" xfId="1" applyNumberFormat="1" applyFont="1" applyFill="1" applyBorder="1" applyAlignment="1">
      <alignment horizontal="right"/>
    </xf>
    <xf numFmtId="167" fontId="32" fillId="4" borderId="11" xfId="1" applyNumberFormat="1" applyFont="1" applyFill="1" applyBorder="1" applyAlignment="1">
      <alignment horizontal="right"/>
    </xf>
    <xf numFmtId="9" fontId="32" fillId="4" borderId="11" xfId="2" applyFont="1" applyFill="1" applyBorder="1" applyAlignment="1">
      <alignment horizontal="right"/>
    </xf>
    <xf numFmtId="169" fontId="32" fillId="4" borderId="11" xfId="1" applyNumberFormat="1" applyFont="1" applyFill="1" applyBorder="1" applyAlignment="1">
      <alignment horizontal="right"/>
    </xf>
    <xf numFmtId="169" fontId="32" fillId="4" borderId="12" xfId="1" applyNumberFormat="1" applyFont="1" applyFill="1" applyBorder="1" applyAlignment="1">
      <alignment horizontal="right"/>
    </xf>
    <xf numFmtId="169" fontId="32" fillId="4" borderId="13" xfId="1" applyNumberFormat="1" applyFont="1" applyFill="1" applyBorder="1" applyAlignment="1">
      <alignment horizontal="right"/>
    </xf>
    <xf numFmtId="169" fontId="32" fillId="4" borderId="11" xfId="0" applyNumberFormat="1" applyFont="1" applyFill="1" applyBorder="1"/>
    <xf numFmtId="0" fontId="35" fillId="0" borderId="4" xfId="0" applyFont="1" applyBorder="1" applyAlignment="1">
      <alignment horizontal="left" indent="2"/>
    </xf>
    <xf numFmtId="0" fontId="35" fillId="0" borderId="6" xfId="0" applyFont="1" applyBorder="1" applyAlignment="1">
      <alignment horizontal="left" indent="2"/>
    </xf>
    <xf numFmtId="167" fontId="35" fillId="0" borderId="7" xfId="1" applyNumberFormat="1" applyFont="1" applyBorder="1" applyAlignment="1">
      <alignment horizontal="right"/>
    </xf>
    <xf numFmtId="167" fontId="35" fillId="0" borderId="7" xfId="2" applyNumberFormat="1" applyFont="1" applyBorder="1" applyAlignment="1">
      <alignment horizontal="right"/>
    </xf>
    <xf numFmtId="9" fontId="35" fillId="0" borderId="7" xfId="2" applyFont="1" applyBorder="1" applyAlignment="1">
      <alignment horizontal="right"/>
    </xf>
    <xf numFmtId="167" fontId="36" fillId="0" borderId="0" xfId="1" applyNumberFormat="1" applyFont="1" applyBorder="1"/>
    <xf numFmtId="167" fontId="36" fillId="0" borderId="5" xfId="1" applyNumberFormat="1" applyFont="1" applyBorder="1"/>
    <xf numFmtId="167" fontId="35" fillId="0" borderId="6" xfId="1" applyNumberFormat="1" applyFont="1" applyBorder="1" applyAlignment="1">
      <alignment horizontal="right"/>
    </xf>
    <xf numFmtId="167" fontId="35" fillId="0" borderId="8" xfId="1" applyNumberFormat="1" applyFont="1" applyBorder="1" applyAlignment="1">
      <alignment horizontal="right"/>
    </xf>
    <xf numFmtId="167" fontId="23" fillId="0" borderId="4" xfId="1" applyNumberFormat="1" applyFont="1" applyBorder="1"/>
    <xf numFmtId="167" fontId="34" fillId="0" borderId="0" xfId="1" applyNumberFormat="1" applyFont="1" applyBorder="1"/>
    <xf numFmtId="167" fontId="34" fillId="0" borderId="5" xfId="1" applyNumberFormat="1" applyFont="1" applyBorder="1"/>
    <xf numFmtId="167" fontId="34" fillId="0" borderId="0" xfId="1" applyNumberFormat="1" applyFont="1"/>
    <xf numFmtId="164" fontId="35" fillId="0" borderId="4" xfId="1" applyFont="1" applyBorder="1"/>
    <xf numFmtId="164" fontId="32" fillId="0" borderId="5" xfId="1" applyFont="1" applyBorder="1" applyAlignment="1">
      <alignment horizontal="right"/>
    </xf>
    <xf numFmtId="164" fontId="32" fillId="0" borderId="0" xfId="1" applyFont="1" applyAlignment="1">
      <alignment horizontal="right"/>
    </xf>
    <xf numFmtId="164" fontId="35" fillId="0" borderId="0" xfId="1" applyFont="1" applyBorder="1" applyAlignment="1">
      <alignment horizontal="right"/>
    </xf>
    <xf numFmtId="164" fontId="35" fillId="0" borderId="4" xfId="1" applyFont="1" applyBorder="1" applyAlignment="1">
      <alignment horizontal="right"/>
    </xf>
    <xf numFmtId="164" fontId="35" fillId="0" borderId="5" xfId="1" applyFont="1" applyBorder="1" applyAlignment="1">
      <alignment horizontal="right"/>
    </xf>
    <xf numFmtId="164" fontId="32" fillId="0" borderId="0" xfId="1" applyFont="1"/>
    <xf numFmtId="167" fontId="35" fillId="0" borderId="4" xfId="1" applyNumberFormat="1" applyFont="1" applyBorder="1"/>
    <xf numFmtId="167" fontId="32" fillId="0" borderId="0" xfId="1" applyNumberFormat="1" applyFont="1" applyBorder="1"/>
    <xf numFmtId="167" fontId="32" fillId="0" borderId="5" xfId="1" applyNumberFormat="1" applyFont="1" applyBorder="1"/>
    <xf numFmtId="167" fontId="32" fillId="0" borderId="0" xfId="1" applyNumberFormat="1" applyFont="1"/>
    <xf numFmtId="167" fontId="34" fillId="0" borderId="0" xfId="1" applyNumberFormat="1" applyFont="1" applyBorder="1" applyAlignment="1">
      <alignment horizontal="center"/>
    </xf>
    <xf numFmtId="167" fontId="34" fillId="0" borderId="5" xfId="1" applyNumberFormat="1" applyFont="1" applyBorder="1" applyAlignment="1">
      <alignment horizontal="center"/>
    </xf>
    <xf numFmtId="167" fontId="23" fillId="0" borderId="5" xfId="1" applyNumberFormat="1" applyFont="1" applyFill="1" applyBorder="1" applyAlignment="1">
      <alignment horizontal="right"/>
    </xf>
    <xf numFmtId="166" fontId="35" fillId="0" borderId="17" xfId="1" applyNumberFormat="1" applyFont="1" applyBorder="1" applyAlignment="1">
      <alignment horizontal="right"/>
    </xf>
    <xf numFmtId="169" fontId="34" fillId="0" borderId="4" xfId="0" applyNumberFormat="1" applyFont="1" applyFill="1" applyBorder="1"/>
    <xf numFmtId="1" fontId="32" fillId="0" borderId="0" xfId="1" applyNumberFormat="1" applyFont="1" applyFill="1" applyBorder="1" applyAlignment="1">
      <alignment horizontal="right"/>
    </xf>
    <xf numFmtId="1" fontId="32" fillId="0" borderId="5" xfId="1" applyNumberFormat="1" applyFont="1" applyFill="1" applyBorder="1" applyAlignment="1">
      <alignment horizontal="right"/>
    </xf>
    <xf numFmtId="9" fontId="32" fillId="0" borderId="0" xfId="2" applyFont="1" applyFill="1" applyAlignment="1">
      <alignment horizontal="right"/>
    </xf>
    <xf numFmtId="167" fontId="32" fillId="0" borderId="0" xfId="1" applyNumberFormat="1" applyFont="1" applyFill="1" applyBorder="1" applyAlignment="1">
      <alignment horizontal="right"/>
    </xf>
    <xf numFmtId="169" fontId="32" fillId="0" borderId="0" xfId="1" applyNumberFormat="1" applyFont="1" applyFill="1" applyBorder="1" applyAlignment="1">
      <alignment horizontal="right"/>
    </xf>
    <xf numFmtId="169" fontId="32" fillId="0" borderId="4" xfId="1" applyNumberFormat="1" applyFont="1" applyFill="1" applyBorder="1" applyAlignment="1">
      <alignment horizontal="right"/>
    </xf>
    <xf numFmtId="169" fontId="32" fillId="0" borderId="5" xfId="1" applyNumberFormat="1" applyFont="1" applyFill="1" applyBorder="1" applyAlignment="1">
      <alignment horizontal="right"/>
    </xf>
    <xf numFmtId="169" fontId="32" fillId="0" borderId="0" xfId="0" applyNumberFormat="1" applyFont="1" applyFill="1"/>
    <xf numFmtId="164" fontId="36" fillId="0" borderId="0" xfId="1" applyFont="1" applyAlignment="1">
      <alignment horizontal="right"/>
    </xf>
    <xf numFmtId="164" fontId="36" fillId="0" borderId="0" xfId="1" applyFont="1" applyBorder="1" applyAlignment="1">
      <alignment horizontal="right"/>
    </xf>
    <xf numFmtId="164" fontId="36" fillId="0" borderId="0" xfId="1" applyFont="1" applyBorder="1" applyAlignment="1"/>
    <xf numFmtId="164" fontId="36" fillId="0" borderId="5" xfId="1" applyFont="1" applyBorder="1" applyAlignment="1"/>
    <xf numFmtId="164" fontId="36" fillId="0" borderId="0" xfId="1" applyFont="1" applyBorder="1"/>
    <xf numFmtId="164" fontId="36" fillId="0" borderId="5" xfId="1" applyFont="1" applyBorder="1"/>
    <xf numFmtId="164" fontId="36" fillId="0" borderId="0" xfId="1" applyFont="1" applyBorder="1" applyAlignment="1">
      <alignment horizontal="center"/>
    </xf>
    <xf numFmtId="164" fontId="36" fillId="0" borderId="5" xfId="1" applyFont="1" applyBorder="1" applyAlignment="1">
      <alignment horizontal="center"/>
    </xf>
    <xf numFmtId="167" fontId="23" fillId="8" borderId="4" xfId="1" applyNumberFormat="1" applyFont="1" applyFill="1" applyBorder="1" applyAlignment="1">
      <alignment horizontal="right"/>
    </xf>
    <xf numFmtId="167" fontId="23" fillId="8" borderId="0" xfId="1" applyNumberFormat="1" applyFont="1" applyFill="1" applyBorder="1" applyAlignment="1">
      <alignment horizontal="right"/>
    </xf>
    <xf numFmtId="167" fontId="35" fillId="8" borderId="4" xfId="1" applyNumberFormat="1" applyFont="1" applyFill="1" applyBorder="1" applyAlignment="1">
      <alignment horizontal="right"/>
    </xf>
    <xf numFmtId="167" fontId="35" fillId="8" borderId="0" xfId="1" applyNumberFormat="1" applyFont="1" applyFill="1" applyBorder="1" applyAlignment="1">
      <alignment horizontal="right"/>
    </xf>
    <xf numFmtId="43" fontId="35" fillId="0" borderId="0" xfId="1" applyNumberFormat="1" applyFont="1" applyBorder="1" applyAlignment="1">
      <alignment horizontal="right"/>
    </xf>
    <xf numFmtId="43" fontId="35" fillId="0" borderId="7" xfId="1" applyNumberFormat="1" applyFont="1" applyBorder="1" applyAlignment="1">
      <alignment horizontal="right"/>
    </xf>
    <xf numFmtId="0" fontId="0" fillId="10" borderId="4" xfId="0" applyFill="1" applyBorder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8" borderId="12" xfId="0" applyFill="1" applyBorder="1" applyAlignment="1">
      <alignment horizontal="center" vertical="top" wrapText="1"/>
    </xf>
    <xf numFmtId="0" fontId="0" fillId="8" borderId="13" xfId="0" applyFill="1" applyBorder="1" applyAlignment="1">
      <alignment horizontal="center" vertical="top" wrapText="1"/>
    </xf>
    <xf numFmtId="167" fontId="4" fillId="8" borderId="12" xfId="1" applyNumberFormat="1" applyFont="1" applyFill="1" applyBorder="1" applyAlignment="1">
      <alignment horizontal="center" vertical="top"/>
    </xf>
    <xf numFmtId="167" fontId="4" fillId="8" borderId="13" xfId="1" applyNumberFormat="1" applyFont="1" applyFill="1" applyBorder="1" applyAlignment="1">
      <alignment horizontal="center" vertical="top"/>
    </xf>
    <xf numFmtId="0" fontId="0" fillId="10" borderId="16" xfId="0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/>
    </xf>
  </cellXfs>
  <cellStyles count="8">
    <cellStyle name="Comma" xfId="1" builtinId="3"/>
    <cellStyle name="Comma 2" xfId="5"/>
    <cellStyle name="Comma 2 2" xfId="7"/>
    <cellStyle name="Normal" xfId="0" builtinId="0"/>
    <cellStyle name="Normal 2" xfId="3"/>
    <cellStyle name="Percent" xfId="2" builtinId="5"/>
    <cellStyle name="Percent 2" xfId="4"/>
    <cellStyle name="Percent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2:AN22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K22" sqref="K22"/>
    </sheetView>
  </sheetViews>
  <sheetFormatPr defaultColWidth="9" defaultRowHeight="12" x14ac:dyDescent="0.2"/>
  <cols>
    <col min="1" max="2" width="9" style="72"/>
    <col min="3" max="3" width="4.85546875" style="72" customWidth="1"/>
    <col min="4" max="4" width="18" style="72" customWidth="1"/>
    <col min="5" max="7" width="10.7109375" style="72" bestFit="1" customWidth="1"/>
    <col min="8" max="16384" width="9" style="72"/>
  </cols>
  <sheetData>
    <row r="2" spans="1:40" x14ac:dyDescent="0.2">
      <c r="D2" s="202" t="s">
        <v>23</v>
      </c>
      <c r="E2" s="202">
        <v>201601</v>
      </c>
      <c r="F2" s="202">
        <v>201602</v>
      </c>
      <c r="G2" s="202">
        <v>201603</v>
      </c>
      <c r="H2" s="202">
        <v>201604</v>
      </c>
      <c r="I2" s="202">
        <v>201605</v>
      </c>
      <c r="J2" s="202">
        <v>201606</v>
      </c>
      <c r="K2" s="202">
        <v>201607</v>
      </c>
      <c r="L2" s="202">
        <v>201608</v>
      </c>
      <c r="M2" s="202">
        <v>201609</v>
      </c>
      <c r="N2" s="202">
        <v>201610</v>
      </c>
      <c r="O2" s="202">
        <v>201611</v>
      </c>
      <c r="P2" s="202">
        <v>201612</v>
      </c>
      <c r="Q2" s="202">
        <v>201701</v>
      </c>
      <c r="R2" s="202">
        <v>201702</v>
      </c>
      <c r="S2" s="202">
        <v>201703</v>
      </c>
      <c r="T2" s="202">
        <v>201704</v>
      </c>
      <c r="U2" s="202">
        <v>201705</v>
      </c>
      <c r="V2" s="202">
        <v>201706</v>
      </c>
      <c r="W2" s="202">
        <v>201707</v>
      </c>
      <c r="X2" s="202">
        <v>201708</v>
      </c>
      <c r="Y2" s="202">
        <v>201709</v>
      </c>
      <c r="Z2" s="202">
        <v>201710</v>
      </c>
      <c r="AA2" s="202">
        <v>201711</v>
      </c>
      <c r="AB2" s="202">
        <v>201712</v>
      </c>
      <c r="AC2" s="202">
        <v>201801</v>
      </c>
      <c r="AD2" s="202">
        <v>201802</v>
      </c>
      <c r="AE2" s="202">
        <v>201803</v>
      </c>
      <c r="AF2" s="202">
        <v>201804</v>
      </c>
      <c r="AG2" s="202">
        <v>201805</v>
      </c>
      <c r="AH2" s="202">
        <v>201806</v>
      </c>
      <c r="AI2" s="202">
        <v>201807</v>
      </c>
      <c r="AJ2" s="202">
        <v>201808</v>
      </c>
      <c r="AK2" s="202">
        <v>201809</v>
      </c>
      <c r="AL2" s="202">
        <v>201810</v>
      </c>
      <c r="AM2" s="202">
        <v>201811</v>
      </c>
      <c r="AN2" s="202">
        <v>201812</v>
      </c>
    </row>
    <row r="3" spans="1:40" x14ac:dyDescent="0.2">
      <c r="D3" s="72" t="s">
        <v>8</v>
      </c>
      <c r="E3" s="72" t="e">
        <f>'2017 - 2022 Plan'!N8</f>
        <v>#REF!</v>
      </c>
      <c r="F3" s="72" t="e">
        <f>'2017 - 2022 Plan'!O8</f>
        <v>#REF!</v>
      </c>
      <c r="G3" s="72" t="e">
        <f>'2017 - 2022 Plan'!P8</f>
        <v>#REF!</v>
      </c>
      <c r="H3" s="72" t="e">
        <f>'2017 - 2022 Plan'!Q8</f>
        <v>#REF!</v>
      </c>
      <c r="I3" s="72" t="e">
        <f>'2017 - 2022 Plan'!R8</f>
        <v>#REF!</v>
      </c>
      <c r="J3" s="72" t="e">
        <f>'2017 - 2022 Plan'!S8</f>
        <v>#REF!</v>
      </c>
      <c r="K3" s="72" t="e">
        <f>'2017 - 2022 Plan'!T8</f>
        <v>#REF!</v>
      </c>
      <c r="L3" s="72" t="e">
        <f>'2017 - 2022 Plan'!U8</f>
        <v>#REF!</v>
      </c>
      <c r="M3" s="72" t="e">
        <f>'2017 - 2022 Plan'!V8</f>
        <v>#REF!</v>
      </c>
      <c r="N3" s="72" t="e">
        <f>'2017 - 2022 Plan'!W8</f>
        <v>#REF!</v>
      </c>
      <c r="O3" s="72" t="e">
        <f>'2017 - 2022 Plan'!X8</f>
        <v>#REF!</v>
      </c>
      <c r="P3" s="72" t="e">
        <f>'2017 - 2022 Plan'!Y8</f>
        <v>#REF!</v>
      </c>
      <c r="Q3" s="72">
        <f>'2017 - 2022 Plan'!Z8</f>
        <v>365</v>
      </c>
      <c r="R3" s="72">
        <f>'2017 - 2022 Plan'!AA8</f>
        <v>365</v>
      </c>
      <c r="S3" s="72">
        <f>'2017 - 2022 Plan'!AB8</f>
        <v>386</v>
      </c>
      <c r="T3" s="72">
        <f>'2017 - 2022 Plan'!AC8</f>
        <v>456</v>
      </c>
      <c r="U3" s="72">
        <f>'2017 - 2022 Plan'!AD8</f>
        <v>496</v>
      </c>
      <c r="V3" s="72">
        <f>'2017 - 2022 Plan'!AE8</f>
        <v>496</v>
      </c>
      <c r="W3" s="72">
        <f>'2017 - 2022 Plan'!AF8</f>
        <v>951</v>
      </c>
      <c r="X3" s="72">
        <f>'2017 - 2022 Plan'!AG8</f>
        <v>741</v>
      </c>
      <c r="Y3" s="72">
        <f>'2017 - 2022 Plan'!AH8</f>
        <v>741</v>
      </c>
      <c r="Z3" s="72">
        <f>'2017 - 2022 Plan'!AI8</f>
        <v>771</v>
      </c>
      <c r="AA3" s="72">
        <f>'2017 - 2022 Plan'!AJ8</f>
        <v>771</v>
      </c>
      <c r="AB3" s="72">
        <f>'2017 - 2022 Plan'!AK8</f>
        <v>771</v>
      </c>
      <c r="AC3" s="72">
        <f>'2017 - 2022 Plan'!AL8</f>
        <v>772</v>
      </c>
      <c r="AD3" s="72">
        <f>'2017 - 2022 Plan'!AM8</f>
        <v>772</v>
      </c>
      <c r="AE3" s="72">
        <f>'2017 - 2022 Plan'!AN8</f>
        <v>772</v>
      </c>
      <c r="AF3" s="72">
        <f>'2017 - 2022 Plan'!AO8</f>
        <v>772</v>
      </c>
      <c r="AG3" s="72">
        <f>'2017 - 2022 Plan'!AP8</f>
        <v>772</v>
      </c>
      <c r="AH3" s="72">
        <f>'2017 - 2022 Plan'!AQ8</f>
        <v>842</v>
      </c>
      <c r="AI3" s="72">
        <f>'2017 - 2022 Plan'!AR8</f>
        <v>842</v>
      </c>
      <c r="AJ3" s="72">
        <f>'2017 - 2022 Plan'!AS8</f>
        <v>842</v>
      </c>
      <c r="AK3" s="72">
        <f>'2017 - 2022 Plan'!AT8</f>
        <v>892</v>
      </c>
      <c r="AL3" s="72">
        <f>'2017 - 2022 Plan'!AU8</f>
        <v>892</v>
      </c>
      <c r="AM3" s="72">
        <f>'2017 - 2022 Plan'!AV8</f>
        <v>892</v>
      </c>
      <c r="AN3" s="72">
        <f>'2017 - 2022 Plan'!AW8</f>
        <v>892</v>
      </c>
    </row>
    <row r="4" spans="1:40" s="74" customFormat="1" x14ac:dyDescent="0.2">
      <c r="D4" s="74" t="s">
        <v>74</v>
      </c>
      <c r="E4" s="74">
        <f>1-E5</f>
        <v>0.8</v>
      </c>
      <c r="F4" s="74">
        <f t="shared" ref="F4:AN4" si="0">1-F5</f>
        <v>0.8</v>
      </c>
      <c r="G4" s="74">
        <f t="shared" si="0"/>
        <v>0.8</v>
      </c>
      <c r="H4" s="74">
        <f t="shared" si="0"/>
        <v>0.8</v>
      </c>
      <c r="I4" s="74">
        <f t="shared" si="0"/>
        <v>0.8</v>
      </c>
      <c r="J4" s="74">
        <f t="shared" si="0"/>
        <v>0.8</v>
      </c>
      <c r="K4" s="74">
        <f t="shared" si="0"/>
        <v>0.8</v>
      </c>
      <c r="L4" s="74">
        <f t="shared" si="0"/>
        <v>0.8</v>
      </c>
      <c r="M4" s="74">
        <f t="shared" si="0"/>
        <v>0.8</v>
      </c>
      <c r="N4" s="74">
        <f t="shared" si="0"/>
        <v>0.8</v>
      </c>
      <c r="O4" s="74">
        <f t="shared" si="0"/>
        <v>0.8</v>
      </c>
      <c r="P4" s="74">
        <f t="shared" si="0"/>
        <v>0.8</v>
      </c>
      <c r="Q4" s="74">
        <f t="shared" si="0"/>
        <v>0.8</v>
      </c>
      <c r="R4" s="74">
        <f t="shared" si="0"/>
        <v>0.8</v>
      </c>
      <c r="S4" s="74">
        <f t="shared" si="0"/>
        <v>0.8</v>
      </c>
      <c r="T4" s="74">
        <f t="shared" si="0"/>
        <v>0.8</v>
      </c>
      <c r="U4" s="74">
        <f t="shared" si="0"/>
        <v>0.8</v>
      </c>
      <c r="V4" s="74">
        <f t="shared" si="0"/>
        <v>0.8</v>
      </c>
      <c r="W4" s="74">
        <f t="shared" si="0"/>
        <v>0.8</v>
      </c>
      <c r="X4" s="74">
        <f t="shared" si="0"/>
        <v>0.8</v>
      </c>
      <c r="Y4" s="74">
        <f t="shared" si="0"/>
        <v>0.8</v>
      </c>
      <c r="Z4" s="74">
        <f t="shared" si="0"/>
        <v>0.8</v>
      </c>
      <c r="AA4" s="74">
        <f t="shared" si="0"/>
        <v>0.8</v>
      </c>
      <c r="AB4" s="74">
        <f t="shared" si="0"/>
        <v>0.8</v>
      </c>
      <c r="AC4" s="74">
        <f t="shared" si="0"/>
        <v>0.8</v>
      </c>
      <c r="AD4" s="74">
        <f t="shared" si="0"/>
        <v>0.8</v>
      </c>
      <c r="AE4" s="74">
        <f t="shared" si="0"/>
        <v>0.8</v>
      </c>
      <c r="AF4" s="74">
        <f t="shared" si="0"/>
        <v>0.8</v>
      </c>
      <c r="AG4" s="74">
        <f t="shared" si="0"/>
        <v>0.8</v>
      </c>
      <c r="AH4" s="74">
        <f t="shared" si="0"/>
        <v>0.8</v>
      </c>
      <c r="AI4" s="74">
        <f t="shared" si="0"/>
        <v>0.8</v>
      </c>
      <c r="AJ4" s="74">
        <f t="shared" si="0"/>
        <v>0.8</v>
      </c>
      <c r="AK4" s="74">
        <f t="shared" si="0"/>
        <v>0.8</v>
      </c>
      <c r="AL4" s="74">
        <f t="shared" si="0"/>
        <v>0.8</v>
      </c>
      <c r="AM4" s="74">
        <f t="shared" si="0"/>
        <v>0.8</v>
      </c>
      <c r="AN4" s="74">
        <f t="shared" si="0"/>
        <v>0.8</v>
      </c>
    </row>
    <row r="5" spans="1:40" s="74" customFormat="1" x14ac:dyDescent="0.2">
      <c r="A5" s="163" t="s">
        <v>63</v>
      </c>
      <c r="B5" s="163"/>
      <c r="C5" s="79"/>
      <c r="D5" s="74" t="s">
        <v>75</v>
      </c>
      <c r="E5" s="74">
        <v>0.2</v>
      </c>
      <c r="F5" s="74">
        <v>0.2</v>
      </c>
      <c r="G5" s="74">
        <v>0.2</v>
      </c>
      <c r="H5" s="74">
        <v>0.2</v>
      </c>
      <c r="I5" s="74">
        <v>0.2</v>
      </c>
      <c r="J5" s="74">
        <v>0.2</v>
      </c>
      <c r="K5" s="74">
        <v>0.2</v>
      </c>
      <c r="L5" s="74">
        <v>0.2</v>
      </c>
      <c r="M5" s="74">
        <v>0.2</v>
      </c>
      <c r="N5" s="74">
        <v>0.2</v>
      </c>
      <c r="O5" s="74">
        <v>0.2</v>
      </c>
      <c r="P5" s="74">
        <v>0.2</v>
      </c>
      <c r="Q5" s="74">
        <v>0.2</v>
      </c>
      <c r="R5" s="74">
        <v>0.2</v>
      </c>
      <c r="S5" s="74">
        <v>0.2</v>
      </c>
      <c r="T5" s="74">
        <v>0.2</v>
      </c>
      <c r="U5" s="74">
        <v>0.2</v>
      </c>
      <c r="V5" s="74">
        <v>0.2</v>
      </c>
      <c r="W5" s="74">
        <v>0.2</v>
      </c>
      <c r="X5" s="74">
        <v>0.2</v>
      </c>
      <c r="Y5" s="74">
        <v>0.2</v>
      </c>
      <c r="Z5" s="74">
        <v>0.2</v>
      </c>
      <c r="AA5" s="74">
        <v>0.2</v>
      </c>
      <c r="AB5" s="74">
        <v>0.2</v>
      </c>
      <c r="AC5" s="74">
        <v>0.2</v>
      </c>
      <c r="AD5" s="74">
        <v>0.2</v>
      </c>
      <c r="AE5" s="74">
        <v>0.2</v>
      </c>
      <c r="AF5" s="74">
        <v>0.2</v>
      </c>
      <c r="AG5" s="74">
        <v>0.2</v>
      </c>
      <c r="AH5" s="74">
        <v>0.2</v>
      </c>
      <c r="AI5" s="74">
        <v>0.2</v>
      </c>
      <c r="AJ5" s="74">
        <v>0.2</v>
      </c>
      <c r="AK5" s="74">
        <v>0.2</v>
      </c>
      <c r="AL5" s="74">
        <v>0.2</v>
      </c>
      <c r="AM5" s="74">
        <v>0.2</v>
      </c>
      <c r="AN5" s="74">
        <v>0.2</v>
      </c>
    </row>
    <row r="6" spans="1:40" s="147" customFormat="1" x14ac:dyDescent="0.2">
      <c r="A6" s="147" t="s">
        <v>68</v>
      </c>
      <c r="B6" s="73">
        <f>7+(7/12)*80%</f>
        <v>7.4666666666666668</v>
      </c>
      <c r="D6" s="147" t="s">
        <v>76</v>
      </c>
      <c r="E6" s="147" t="e">
        <f>E$3*E4</f>
        <v>#REF!</v>
      </c>
      <c r="F6" s="147" t="e">
        <f t="shared" ref="F6:AN6" si="1">F$3*F4</f>
        <v>#REF!</v>
      </c>
      <c r="G6" s="147" t="e">
        <f t="shared" si="1"/>
        <v>#REF!</v>
      </c>
      <c r="H6" s="147" t="e">
        <f t="shared" si="1"/>
        <v>#REF!</v>
      </c>
      <c r="I6" s="147" t="e">
        <f t="shared" si="1"/>
        <v>#REF!</v>
      </c>
      <c r="J6" s="147" t="e">
        <f t="shared" si="1"/>
        <v>#REF!</v>
      </c>
      <c r="K6" s="147" t="e">
        <f t="shared" si="1"/>
        <v>#REF!</v>
      </c>
      <c r="L6" s="147" t="e">
        <f t="shared" si="1"/>
        <v>#REF!</v>
      </c>
      <c r="M6" s="147" t="e">
        <f t="shared" si="1"/>
        <v>#REF!</v>
      </c>
      <c r="N6" s="147" t="e">
        <f t="shared" si="1"/>
        <v>#REF!</v>
      </c>
      <c r="O6" s="147" t="e">
        <f t="shared" si="1"/>
        <v>#REF!</v>
      </c>
      <c r="P6" s="147" t="e">
        <f t="shared" si="1"/>
        <v>#REF!</v>
      </c>
      <c r="Q6" s="147">
        <f t="shared" si="1"/>
        <v>292</v>
      </c>
      <c r="R6" s="147">
        <f t="shared" si="1"/>
        <v>292</v>
      </c>
      <c r="S6" s="147">
        <f t="shared" si="1"/>
        <v>308.8</v>
      </c>
      <c r="T6" s="147">
        <f t="shared" si="1"/>
        <v>364.8</v>
      </c>
      <c r="U6" s="147">
        <f t="shared" si="1"/>
        <v>396.8</v>
      </c>
      <c r="V6" s="147">
        <f t="shared" si="1"/>
        <v>396.8</v>
      </c>
      <c r="W6" s="147">
        <f t="shared" si="1"/>
        <v>760.80000000000007</v>
      </c>
      <c r="X6" s="147">
        <f t="shared" si="1"/>
        <v>592.80000000000007</v>
      </c>
      <c r="Y6" s="147">
        <f t="shared" si="1"/>
        <v>592.80000000000007</v>
      </c>
      <c r="Z6" s="147">
        <f t="shared" si="1"/>
        <v>616.80000000000007</v>
      </c>
      <c r="AA6" s="147">
        <f t="shared" si="1"/>
        <v>616.80000000000007</v>
      </c>
      <c r="AB6" s="147">
        <f t="shared" si="1"/>
        <v>616.80000000000007</v>
      </c>
      <c r="AC6" s="147">
        <f t="shared" si="1"/>
        <v>617.6</v>
      </c>
      <c r="AD6" s="147">
        <f t="shared" si="1"/>
        <v>617.6</v>
      </c>
      <c r="AE6" s="147">
        <f t="shared" si="1"/>
        <v>617.6</v>
      </c>
      <c r="AF6" s="147">
        <f t="shared" si="1"/>
        <v>617.6</v>
      </c>
      <c r="AG6" s="147">
        <f t="shared" si="1"/>
        <v>617.6</v>
      </c>
      <c r="AH6" s="147">
        <f t="shared" si="1"/>
        <v>673.6</v>
      </c>
      <c r="AI6" s="147">
        <f t="shared" si="1"/>
        <v>673.6</v>
      </c>
      <c r="AJ6" s="147">
        <f t="shared" si="1"/>
        <v>673.6</v>
      </c>
      <c r="AK6" s="147">
        <f t="shared" si="1"/>
        <v>713.6</v>
      </c>
      <c r="AL6" s="147">
        <f t="shared" si="1"/>
        <v>713.6</v>
      </c>
      <c r="AM6" s="147">
        <f t="shared" si="1"/>
        <v>713.6</v>
      </c>
      <c r="AN6" s="147">
        <f t="shared" si="1"/>
        <v>713.6</v>
      </c>
    </row>
    <row r="7" spans="1:40" s="147" customFormat="1" x14ac:dyDescent="0.2">
      <c r="A7" s="147" t="s">
        <v>67</v>
      </c>
      <c r="B7" s="73">
        <f>9+(9/12)*80%</f>
        <v>9.6</v>
      </c>
      <c r="D7" s="147" t="s">
        <v>77</v>
      </c>
      <c r="E7" s="147" t="e">
        <f>E$3*E5</f>
        <v>#REF!</v>
      </c>
      <c r="F7" s="147" t="e">
        <f t="shared" ref="F7:AN7" si="2">F$3*F5</f>
        <v>#REF!</v>
      </c>
      <c r="G7" s="147" t="e">
        <f t="shared" si="2"/>
        <v>#REF!</v>
      </c>
      <c r="H7" s="147" t="e">
        <f t="shared" si="2"/>
        <v>#REF!</v>
      </c>
      <c r="I7" s="147" t="e">
        <f t="shared" si="2"/>
        <v>#REF!</v>
      </c>
      <c r="J7" s="147" t="e">
        <f t="shared" si="2"/>
        <v>#REF!</v>
      </c>
      <c r="K7" s="147" t="e">
        <f t="shared" si="2"/>
        <v>#REF!</v>
      </c>
      <c r="L7" s="147" t="e">
        <f t="shared" si="2"/>
        <v>#REF!</v>
      </c>
      <c r="M7" s="147" t="e">
        <f t="shared" si="2"/>
        <v>#REF!</v>
      </c>
      <c r="N7" s="147" t="e">
        <f t="shared" si="2"/>
        <v>#REF!</v>
      </c>
      <c r="O7" s="147" t="e">
        <f t="shared" si="2"/>
        <v>#REF!</v>
      </c>
      <c r="P7" s="147" t="e">
        <f t="shared" si="2"/>
        <v>#REF!</v>
      </c>
      <c r="Q7" s="147">
        <f t="shared" si="2"/>
        <v>73</v>
      </c>
      <c r="R7" s="147">
        <f t="shared" si="2"/>
        <v>73</v>
      </c>
      <c r="S7" s="147">
        <f t="shared" si="2"/>
        <v>77.2</v>
      </c>
      <c r="T7" s="147">
        <f t="shared" si="2"/>
        <v>91.2</v>
      </c>
      <c r="U7" s="147">
        <f t="shared" si="2"/>
        <v>99.2</v>
      </c>
      <c r="V7" s="147">
        <f t="shared" si="2"/>
        <v>99.2</v>
      </c>
      <c r="W7" s="147">
        <f t="shared" si="2"/>
        <v>190.20000000000002</v>
      </c>
      <c r="X7" s="147">
        <f t="shared" si="2"/>
        <v>148.20000000000002</v>
      </c>
      <c r="Y7" s="147">
        <f t="shared" si="2"/>
        <v>148.20000000000002</v>
      </c>
      <c r="Z7" s="147">
        <f t="shared" si="2"/>
        <v>154.20000000000002</v>
      </c>
      <c r="AA7" s="147">
        <f t="shared" si="2"/>
        <v>154.20000000000002</v>
      </c>
      <c r="AB7" s="147">
        <f t="shared" si="2"/>
        <v>154.20000000000002</v>
      </c>
      <c r="AC7" s="147">
        <f t="shared" si="2"/>
        <v>154.4</v>
      </c>
      <c r="AD7" s="147">
        <f t="shared" si="2"/>
        <v>154.4</v>
      </c>
      <c r="AE7" s="147">
        <f t="shared" si="2"/>
        <v>154.4</v>
      </c>
      <c r="AF7" s="147">
        <f t="shared" si="2"/>
        <v>154.4</v>
      </c>
      <c r="AG7" s="147">
        <f t="shared" si="2"/>
        <v>154.4</v>
      </c>
      <c r="AH7" s="147">
        <f t="shared" si="2"/>
        <v>168.4</v>
      </c>
      <c r="AI7" s="147">
        <f t="shared" si="2"/>
        <v>168.4</v>
      </c>
      <c r="AJ7" s="147">
        <f t="shared" si="2"/>
        <v>168.4</v>
      </c>
      <c r="AK7" s="147">
        <f t="shared" si="2"/>
        <v>178.4</v>
      </c>
      <c r="AL7" s="147">
        <f t="shared" si="2"/>
        <v>178.4</v>
      </c>
      <c r="AM7" s="147">
        <f t="shared" si="2"/>
        <v>178.4</v>
      </c>
      <c r="AN7" s="147">
        <f t="shared" si="2"/>
        <v>178.4</v>
      </c>
    </row>
    <row r="8" spans="1:40" s="147" customFormat="1" x14ac:dyDescent="0.2">
      <c r="A8" s="147" t="s">
        <v>69</v>
      </c>
      <c r="B8" s="73">
        <f>14+(14/12)*80%</f>
        <v>14.933333333333334</v>
      </c>
      <c r="D8" s="147" t="s">
        <v>80</v>
      </c>
      <c r="E8" s="147">
        <v>15</v>
      </c>
      <c r="F8" s="147">
        <v>15</v>
      </c>
      <c r="G8" s="147">
        <v>15</v>
      </c>
      <c r="H8" s="147">
        <v>15</v>
      </c>
      <c r="I8" s="147">
        <v>15</v>
      </c>
      <c r="J8" s="147">
        <v>15</v>
      </c>
      <c r="K8" s="147">
        <v>15</v>
      </c>
      <c r="L8" s="147">
        <v>15</v>
      </c>
      <c r="M8" s="147">
        <v>15</v>
      </c>
      <c r="N8" s="147">
        <v>15</v>
      </c>
      <c r="O8" s="147">
        <v>15</v>
      </c>
      <c r="P8" s="147">
        <v>15</v>
      </c>
      <c r="Q8" s="147">
        <v>20</v>
      </c>
      <c r="R8" s="147">
        <v>20</v>
      </c>
      <c r="S8" s="147">
        <v>20</v>
      </c>
      <c r="T8" s="147">
        <v>20</v>
      </c>
      <c r="U8" s="147">
        <v>20</v>
      </c>
      <c r="V8" s="147">
        <v>20</v>
      </c>
      <c r="W8" s="147">
        <v>20</v>
      </c>
      <c r="X8" s="147">
        <v>20</v>
      </c>
      <c r="Y8" s="147">
        <v>20</v>
      </c>
      <c r="Z8" s="147">
        <v>20</v>
      </c>
      <c r="AA8" s="147">
        <v>20</v>
      </c>
      <c r="AB8" s="147">
        <v>20</v>
      </c>
      <c r="AC8" s="147">
        <v>25</v>
      </c>
      <c r="AD8" s="147">
        <v>25</v>
      </c>
      <c r="AE8" s="147">
        <v>25</v>
      </c>
      <c r="AF8" s="147">
        <v>25</v>
      </c>
      <c r="AG8" s="147">
        <v>25</v>
      </c>
      <c r="AH8" s="147">
        <v>25</v>
      </c>
      <c r="AI8" s="147">
        <v>25</v>
      </c>
      <c r="AJ8" s="147">
        <v>25</v>
      </c>
      <c r="AK8" s="147">
        <v>25</v>
      </c>
      <c r="AL8" s="147">
        <v>25</v>
      </c>
      <c r="AM8" s="147">
        <v>25</v>
      </c>
      <c r="AN8" s="147">
        <v>25</v>
      </c>
    </row>
    <row r="9" spans="1:40" s="73" customFormat="1" x14ac:dyDescent="0.2">
      <c r="D9" s="73" t="s">
        <v>78</v>
      </c>
      <c r="E9" s="73" t="e">
        <f>E3/E8</f>
        <v>#REF!</v>
      </c>
      <c r="F9" s="73" t="e">
        <f t="shared" ref="F9:AN9" si="3">F3/F8</f>
        <v>#REF!</v>
      </c>
      <c r="G9" s="73" t="e">
        <f t="shared" si="3"/>
        <v>#REF!</v>
      </c>
      <c r="H9" s="73" t="e">
        <f t="shared" si="3"/>
        <v>#REF!</v>
      </c>
      <c r="I9" s="73" t="e">
        <f t="shared" si="3"/>
        <v>#REF!</v>
      </c>
      <c r="J9" s="73" t="e">
        <f t="shared" si="3"/>
        <v>#REF!</v>
      </c>
      <c r="K9" s="73" t="e">
        <f t="shared" si="3"/>
        <v>#REF!</v>
      </c>
      <c r="L9" s="73" t="e">
        <f t="shared" si="3"/>
        <v>#REF!</v>
      </c>
      <c r="M9" s="73" t="e">
        <f t="shared" si="3"/>
        <v>#REF!</v>
      </c>
      <c r="N9" s="73" t="e">
        <f t="shared" si="3"/>
        <v>#REF!</v>
      </c>
      <c r="O9" s="73" t="e">
        <f t="shared" si="3"/>
        <v>#REF!</v>
      </c>
      <c r="P9" s="73" t="e">
        <f t="shared" si="3"/>
        <v>#REF!</v>
      </c>
      <c r="Q9" s="73">
        <f t="shared" si="3"/>
        <v>18.25</v>
      </c>
      <c r="R9" s="73">
        <f t="shared" si="3"/>
        <v>18.25</v>
      </c>
      <c r="S9" s="73">
        <f t="shared" si="3"/>
        <v>19.3</v>
      </c>
      <c r="T9" s="73">
        <f t="shared" si="3"/>
        <v>22.8</v>
      </c>
      <c r="U9" s="73">
        <f t="shared" si="3"/>
        <v>24.8</v>
      </c>
      <c r="V9" s="73">
        <f t="shared" si="3"/>
        <v>24.8</v>
      </c>
      <c r="W9" s="73">
        <f t="shared" si="3"/>
        <v>47.55</v>
      </c>
      <c r="X9" s="73">
        <f t="shared" si="3"/>
        <v>37.049999999999997</v>
      </c>
      <c r="Y9" s="73">
        <f t="shared" si="3"/>
        <v>37.049999999999997</v>
      </c>
      <c r="Z9" s="73">
        <f t="shared" si="3"/>
        <v>38.549999999999997</v>
      </c>
      <c r="AA9" s="73">
        <f t="shared" si="3"/>
        <v>38.549999999999997</v>
      </c>
      <c r="AB9" s="73">
        <f t="shared" si="3"/>
        <v>38.549999999999997</v>
      </c>
      <c r="AC9" s="73">
        <f t="shared" si="3"/>
        <v>30.88</v>
      </c>
      <c r="AD9" s="73">
        <f t="shared" si="3"/>
        <v>30.88</v>
      </c>
      <c r="AE9" s="73">
        <f t="shared" si="3"/>
        <v>30.88</v>
      </c>
      <c r="AF9" s="73">
        <f t="shared" si="3"/>
        <v>30.88</v>
      </c>
      <c r="AG9" s="73">
        <f t="shared" si="3"/>
        <v>30.88</v>
      </c>
      <c r="AH9" s="73">
        <f t="shared" si="3"/>
        <v>33.68</v>
      </c>
      <c r="AI9" s="73">
        <f t="shared" si="3"/>
        <v>33.68</v>
      </c>
      <c r="AJ9" s="73">
        <f t="shared" si="3"/>
        <v>33.68</v>
      </c>
      <c r="AK9" s="73">
        <f t="shared" si="3"/>
        <v>35.68</v>
      </c>
      <c r="AL9" s="73">
        <f t="shared" si="3"/>
        <v>35.68</v>
      </c>
      <c r="AM9" s="73">
        <f t="shared" si="3"/>
        <v>35.68</v>
      </c>
      <c r="AN9" s="73">
        <f t="shared" si="3"/>
        <v>35.68</v>
      </c>
    </row>
    <row r="10" spans="1:40" s="197" customFormat="1" x14ac:dyDescent="0.2">
      <c r="D10" s="197" t="s">
        <v>79</v>
      </c>
      <c r="E10" s="197" t="e">
        <f>E$6*$B$6+E$7*$B$7+E$9*$B$8</f>
        <v>#REF!</v>
      </c>
      <c r="F10" s="197" t="e">
        <f>F$6*$B$6+F$7*$B$7+F$9*$B$8</f>
        <v>#REF!</v>
      </c>
      <c r="G10" s="197" t="e">
        <f t="shared" ref="G10:AN10" si="4">G$6*$B$6+G$7*$B$7+G$9*$B$8</f>
        <v>#REF!</v>
      </c>
      <c r="H10" s="197" t="e">
        <f>H$6*$B$6+H$7*$B$7+H$9*$B$8</f>
        <v>#REF!</v>
      </c>
      <c r="I10" s="197" t="e">
        <f t="shared" si="4"/>
        <v>#REF!</v>
      </c>
      <c r="J10" s="197" t="e">
        <f t="shared" si="4"/>
        <v>#REF!</v>
      </c>
      <c r="K10" s="197" t="e">
        <f t="shared" si="4"/>
        <v>#REF!</v>
      </c>
      <c r="L10" s="197" t="e">
        <f t="shared" si="4"/>
        <v>#REF!</v>
      </c>
      <c r="M10" s="197" t="e">
        <f t="shared" si="4"/>
        <v>#REF!</v>
      </c>
      <c r="N10" s="197" t="e">
        <f t="shared" si="4"/>
        <v>#REF!</v>
      </c>
      <c r="O10" s="197" t="e">
        <f t="shared" si="4"/>
        <v>#REF!</v>
      </c>
      <c r="P10" s="197" t="e">
        <f t="shared" si="4"/>
        <v>#REF!</v>
      </c>
      <c r="Q10" s="197">
        <f t="shared" si="4"/>
        <v>3153.6</v>
      </c>
      <c r="R10" s="197">
        <f t="shared" si="4"/>
        <v>3153.6</v>
      </c>
      <c r="S10" s="197">
        <f t="shared" si="4"/>
        <v>3335.04</v>
      </c>
      <c r="T10" s="197">
        <f t="shared" si="4"/>
        <v>3939.84</v>
      </c>
      <c r="U10" s="197">
        <f t="shared" si="4"/>
        <v>4285.4399999999996</v>
      </c>
      <c r="V10" s="197">
        <f t="shared" si="4"/>
        <v>4285.4399999999996</v>
      </c>
      <c r="W10" s="197">
        <f t="shared" si="4"/>
        <v>8216.64</v>
      </c>
      <c r="X10" s="197">
        <f t="shared" si="4"/>
        <v>6402.2400000000007</v>
      </c>
      <c r="Y10" s="197">
        <f t="shared" si="4"/>
        <v>6402.2400000000007</v>
      </c>
      <c r="Z10" s="197">
        <f t="shared" si="4"/>
        <v>6661.4400000000005</v>
      </c>
      <c r="AA10" s="197">
        <f t="shared" si="4"/>
        <v>6661.4400000000005</v>
      </c>
      <c r="AB10" s="197">
        <f t="shared" si="4"/>
        <v>6661.4400000000005</v>
      </c>
      <c r="AC10" s="197">
        <f t="shared" si="4"/>
        <v>6554.7946666666667</v>
      </c>
      <c r="AD10" s="197">
        <f t="shared" si="4"/>
        <v>6554.7946666666667</v>
      </c>
      <c r="AE10" s="197">
        <f t="shared" si="4"/>
        <v>6554.7946666666667</v>
      </c>
      <c r="AF10" s="197">
        <f t="shared" si="4"/>
        <v>6554.7946666666667</v>
      </c>
      <c r="AG10" s="197">
        <f t="shared" si="4"/>
        <v>6554.7946666666667</v>
      </c>
      <c r="AH10" s="197">
        <f t="shared" si="4"/>
        <v>7149.1413333333339</v>
      </c>
      <c r="AI10" s="197">
        <f t="shared" si="4"/>
        <v>7149.1413333333339</v>
      </c>
      <c r="AJ10" s="197">
        <f t="shared" si="4"/>
        <v>7149.1413333333339</v>
      </c>
      <c r="AK10" s="197">
        <f t="shared" si="4"/>
        <v>7573.6746666666668</v>
      </c>
      <c r="AL10" s="197">
        <f t="shared" si="4"/>
        <v>7573.6746666666668</v>
      </c>
      <c r="AM10" s="197">
        <f t="shared" si="4"/>
        <v>7573.6746666666668</v>
      </c>
      <c r="AN10" s="197">
        <f t="shared" si="4"/>
        <v>7573.6746666666668</v>
      </c>
    </row>
    <row r="13" spans="1:40" x14ac:dyDescent="0.2">
      <c r="D13" s="198" t="s">
        <v>81</v>
      </c>
      <c r="E13" s="198">
        <v>2016</v>
      </c>
      <c r="F13" s="198">
        <v>2017</v>
      </c>
      <c r="G13" s="198">
        <v>2018</v>
      </c>
    </row>
    <row r="14" spans="1:40" x14ac:dyDescent="0.2">
      <c r="D14" s="72" t="s">
        <v>82</v>
      </c>
      <c r="E14" s="73">
        <v>226390.06897856639</v>
      </c>
      <c r="F14" s="73">
        <v>344760.18893620721</v>
      </c>
      <c r="G14" s="73">
        <v>522866.54048016877</v>
      </c>
    </row>
    <row r="15" spans="1:40" x14ac:dyDescent="0.2">
      <c r="D15" s="72" t="s">
        <v>79</v>
      </c>
      <c r="E15" s="147" t="e">
        <f>SUM(E10:P10)</f>
        <v>#REF!</v>
      </c>
      <c r="F15" s="147">
        <f>SUM(Q10:AB10)</f>
        <v>63158.400000000001</v>
      </c>
      <c r="G15" s="147">
        <f>SUM(AC10:AN10)</f>
        <v>84516.09600000002</v>
      </c>
    </row>
    <row r="17" spans="4:7" x14ac:dyDescent="0.2">
      <c r="D17" s="72" t="s">
        <v>83</v>
      </c>
      <c r="E17" s="199" t="e">
        <f>E15/E14</f>
        <v>#REF!</v>
      </c>
      <c r="F17" s="199">
        <f t="shared" ref="F17:G17" si="5">F15/F14</f>
        <v>0.18319516587713244</v>
      </c>
      <c r="G17" s="199">
        <f t="shared" si="5"/>
        <v>0.1616399013071014</v>
      </c>
    </row>
    <row r="18" spans="4:7" x14ac:dyDescent="0.2">
      <c r="D18" s="72" t="s">
        <v>84</v>
      </c>
      <c r="E18" s="199">
        <v>0.25</v>
      </c>
      <c r="F18" s="199">
        <v>0.18</v>
      </c>
      <c r="G18" s="199">
        <v>0.17</v>
      </c>
    </row>
    <row r="19" spans="4:7" x14ac:dyDescent="0.2">
      <c r="D19" s="72" t="s">
        <v>65</v>
      </c>
      <c r="E19" s="199">
        <v>0.08</v>
      </c>
      <c r="F19" s="199">
        <v>0.05</v>
      </c>
      <c r="G19" s="199">
        <v>0.04</v>
      </c>
    </row>
    <row r="20" spans="4:7" x14ac:dyDescent="0.2">
      <c r="D20" s="81" t="s">
        <v>85</v>
      </c>
      <c r="E20" s="200" t="e">
        <f>SUM(E17:E19)</f>
        <v>#REF!</v>
      </c>
      <c r="F20" s="200">
        <f t="shared" ref="F20:G20" si="6">SUM(F17:F19)</f>
        <v>0.4131951658771324</v>
      </c>
      <c r="G20" s="200">
        <f t="shared" si="6"/>
        <v>0.37163990130710139</v>
      </c>
    </row>
    <row r="22" spans="4:7" x14ac:dyDescent="0.2">
      <c r="D22" s="72" t="s">
        <v>86</v>
      </c>
      <c r="E22" s="201">
        <v>0.5</v>
      </c>
      <c r="F22" s="201">
        <v>0.4</v>
      </c>
      <c r="G22" s="201">
        <v>0.35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O18"/>
  <sheetViews>
    <sheetView workbookViewId="0">
      <selection activeCell="C14" sqref="C14"/>
    </sheetView>
  </sheetViews>
  <sheetFormatPr defaultColWidth="8.7109375" defaultRowHeight="12" x14ac:dyDescent="0.2"/>
  <cols>
    <col min="1" max="1" width="10" style="72" bestFit="1" customWidth="1"/>
    <col min="2" max="2" width="15.42578125" style="72" bestFit="1" customWidth="1"/>
    <col min="3" max="3" width="12.5703125" style="72" bestFit="1" customWidth="1"/>
    <col min="4" max="4" width="4.28515625" style="72" bestFit="1" customWidth="1"/>
    <col min="5" max="5" width="12.5703125" style="72" bestFit="1" customWidth="1"/>
    <col min="6" max="6" width="4.28515625" style="72" bestFit="1" customWidth="1"/>
    <col min="7" max="7" width="12.5703125" style="72" bestFit="1" customWidth="1"/>
    <col min="8" max="8" width="4.28515625" style="72" bestFit="1" customWidth="1"/>
    <col min="9" max="9" width="14.140625" style="72" bestFit="1" customWidth="1"/>
    <col min="10" max="10" width="4.28515625" style="72" bestFit="1" customWidth="1"/>
    <col min="11" max="11" width="14.140625" style="72" bestFit="1" customWidth="1"/>
    <col min="12" max="12" width="4.28515625" style="72" bestFit="1" customWidth="1"/>
    <col min="13" max="13" width="14.140625" style="72" bestFit="1" customWidth="1"/>
    <col min="14" max="14" width="4.28515625" style="72" bestFit="1" customWidth="1"/>
    <col min="15" max="15" width="21.42578125" style="72" bestFit="1" customWidth="1"/>
    <col min="16" max="16384" width="8.7109375" style="72"/>
  </cols>
  <sheetData>
    <row r="2" spans="1:15" x14ac:dyDescent="0.2">
      <c r="C2" s="498">
        <f>'2016-2018 Plan_B'!C3</f>
        <v>2017</v>
      </c>
      <c r="D2" s="498"/>
      <c r="E2" s="498">
        <f>'2016-2018 Plan_B'!D3</f>
        <v>2018</v>
      </c>
      <c r="F2" s="498"/>
      <c r="G2" s="498">
        <f>'2016-2018 Plan_B'!E3</f>
        <v>2019</v>
      </c>
      <c r="H2" s="498"/>
      <c r="I2" s="498">
        <f>'2016-2018 Plan_B'!F3</f>
        <v>2020</v>
      </c>
      <c r="J2" s="498"/>
      <c r="K2" s="498">
        <f>'2016-2018 Plan_B'!G3</f>
        <v>2021</v>
      </c>
      <c r="L2" s="498"/>
      <c r="M2" s="498">
        <f>'2016-2018 Plan_B'!H3</f>
        <v>2022</v>
      </c>
    </row>
    <row r="3" spans="1:15" x14ac:dyDescent="0.2">
      <c r="B3" s="72" t="s">
        <v>154</v>
      </c>
      <c r="C3" s="73">
        <f>'2016-2018 Plan_B'!C13</f>
        <v>378097.61986055784</v>
      </c>
      <c r="D3" s="73"/>
      <c r="E3" s="73">
        <f>'2016-2018 Plan_B'!D13</f>
        <v>590739.72807660978</v>
      </c>
      <c r="F3" s="73"/>
      <c r="G3" s="73">
        <f>'2016-2018 Plan_B'!E13</f>
        <v>836714.36250713235</v>
      </c>
      <c r="H3" s="73"/>
      <c r="I3" s="73">
        <f>'2016-2018 Plan_B'!F13</f>
        <v>1042638.7476100777</v>
      </c>
      <c r="J3" s="73"/>
      <c r="K3" s="73">
        <f>'2016-2018 Plan_B'!G13</f>
        <v>1302185.6460452131</v>
      </c>
      <c r="L3" s="73"/>
      <c r="M3" s="73">
        <f>'2016-2018 Plan_B'!H13</f>
        <v>1629414.2465645939</v>
      </c>
    </row>
    <row r="4" spans="1:15" x14ac:dyDescent="0.2">
      <c r="E4" s="74">
        <f>(E3-C3)/C3</f>
        <v>0.56240001800189654</v>
      </c>
      <c r="G4" s="74">
        <f>(G3-E3)/E3</f>
        <v>0.41638410748400428</v>
      </c>
      <c r="I4" s="74">
        <f>(I3-G3)/G3</f>
        <v>0.24611073304145659</v>
      </c>
      <c r="K4" s="74">
        <f>(K3-I3)/I3</f>
        <v>0.24893271905544007</v>
      </c>
      <c r="M4" s="74">
        <f>(M3-K3)/K3</f>
        <v>0.25129181965197234</v>
      </c>
    </row>
    <row r="5" spans="1:15" x14ac:dyDescent="0.2">
      <c r="A5" s="499" t="s">
        <v>162</v>
      </c>
      <c r="B5" s="499" t="s">
        <v>155</v>
      </c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O5" s="72" t="s">
        <v>64</v>
      </c>
    </row>
    <row r="6" spans="1:15" x14ac:dyDescent="0.2">
      <c r="A6" s="72" t="s">
        <v>163</v>
      </c>
      <c r="B6" s="72" t="str">
        <f>'2016-2018 Plan_B'!A18</f>
        <v>VP BANK</v>
      </c>
      <c r="C6" s="73">
        <f>'2016-2018 Plan_B'!C27</f>
        <v>123232.87486055783</v>
      </c>
      <c r="D6" s="500">
        <f>C6/$C$3</f>
        <v>0.32592872419034541</v>
      </c>
      <c r="E6" s="73">
        <f>'2016-2018 Plan_B'!D27</f>
        <v>151335.0976741765</v>
      </c>
      <c r="F6" s="500">
        <f>E6/$E$3</f>
        <v>0.2561789743969119</v>
      </c>
      <c r="G6" s="73">
        <f>'2016-2018 Plan_B'!E27</f>
        <v>190586.51631221929</v>
      </c>
      <c r="H6" s="500">
        <f>G6/$G$3</f>
        <v>0.22777966394785615</v>
      </c>
      <c r="I6" s="73">
        <f>'2016-2018 Plan_B'!F27</f>
        <v>231968.39293380789</v>
      </c>
      <c r="J6" s="500">
        <f>I6/$I$3</f>
        <v>0.22248203748951653</v>
      </c>
      <c r="K6" s="73">
        <f>'2016-2018 Plan_B'!G27</f>
        <v>289917.79538918054</v>
      </c>
      <c r="L6" s="500">
        <f>K6/$K$3</f>
        <v>0.22263937271131179</v>
      </c>
      <c r="M6" s="73">
        <f>'2016-2018 Plan_B'!H27</f>
        <v>469490.85349093238</v>
      </c>
      <c r="N6" s="500">
        <f>M6/$M$3</f>
        <v>0.28813474196680938</v>
      </c>
      <c r="O6" s="72" t="s">
        <v>170</v>
      </c>
    </row>
    <row r="7" spans="1:15" x14ac:dyDescent="0.2">
      <c r="A7" s="72" t="s">
        <v>164</v>
      </c>
      <c r="B7" s="72" t="str">
        <f>'2016-2018 Plan_B'!A31</f>
        <v>ACB PRIORITY</v>
      </c>
      <c r="C7" s="73">
        <f>'2016-2018 Plan_B'!C38</f>
        <v>37007.4</v>
      </c>
      <c r="D7" s="500">
        <f t="shared" ref="D7:D15" si="0">C7/$C$3</f>
        <v>9.7877897283903309E-2</v>
      </c>
      <c r="E7" s="73">
        <f>'2016-2018 Plan_B'!D38</f>
        <v>54638.047440000009</v>
      </c>
      <c r="F7" s="500">
        <f t="shared" ref="F7:F15" si="1">E7/$E$3</f>
        <v>9.2490897163622451E-2</v>
      </c>
      <c r="G7" s="73">
        <f>'2016-2018 Plan_B'!E38</f>
        <v>77923.308125218522</v>
      </c>
      <c r="H7" s="500">
        <f t="shared" ref="H7:H15" si="2">G7/$G$3</f>
        <v>9.3130118971220935E-2</v>
      </c>
      <c r="I7" s="73">
        <f>'2016-2018 Plan_B'!F38</f>
        <v>100644.45399870983</v>
      </c>
      <c r="J7" s="500">
        <f t="shared" ref="J7:J15" si="3">I7/$I$3</f>
        <v>9.6528595574839005E-2</v>
      </c>
      <c r="K7" s="73">
        <f>'2016-2018 Plan_B'!G38</f>
        <v>130832.24443184886</v>
      </c>
      <c r="L7" s="500">
        <f t="shared" ref="L7:L15" si="4">K7/$K$3</f>
        <v>0.10047126907687189</v>
      </c>
      <c r="M7" s="73">
        <f>'2016-2018 Plan_B'!H38</f>
        <v>194105.41092667112</v>
      </c>
      <c r="N7" s="500">
        <f t="shared" ref="N7:N15" si="5">M7/$M$3</f>
        <v>0.11912588301956786</v>
      </c>
      <c r="O7" s="72" t="s">
        <v>169</v>
      </c>
    </row>
    <row r="8" spans="1:15" x14ac:dyDescent="0.2">
      <c r="A8" s="72" t="s">
        <v>163</v>
      </c>
      <c r="B8" s="72" t="str">
        <f>'2016-2018 Plan_B'!A56</f>
        <v>EXIMBANK</v>
      </c>
      <c r="C8" s="73">
        <f>'2016-2018 Plan_B'!C65</f>
        <v>51867.75</v>
      </c>
      <c r="D8" s="500">
        <f t="shared" si="0"/>
        <v>0.1371808423949582</v>
      </c>
      <c r="E8" s="73">
        <f>'2016-2018 Plan_B'!D65</f>
        <v>88715.725421400028</v>
      </c>
      <c r="F8" s="500">
        <f t="shared" si="1"/>
        <v>0.15017734749320089</v>
      </c>
      <c r="G8" s="73">
        <f>'2016-2018 Plan_B'!E65</f>
        <v>115371.03170923195</v>
      </c>
      <c r="H8" s="500">
        <f t="shared" si="2"/>
        <v>0.13788580294418992</v>
      </c>
      <c r="I8" s="73">
        <f>'2016-2018 Plan_B'!F65</f>
        <v>146390.65678238732</v>
      </c>
      <c r="J8" s="500">
        <f t="shared" si="3"/>
        <v>0.14040400581499773</v>
      </c>
      <c r="K8" s="73">
        <f>'2016-2018 Plan_B'!G65</f>
        <v>99864.60228325674</v>
      </c>
      <c r="L8" s="500">
        <f t="shared" si="4"/>
        <v>7.6689988548521715E-2</v>
      </c>
      <c r="M8" s="73">
        <f>'2016-2018 Plan_B'!H65</f>
        <v>0</v>
      </c>
      <c r="N8" s="500">
        <f t="shared" si="5"/>
        <v>0</v>
      </c>
    </row>
    <row r="9" spans="1:15" x14ac:dyDescent="0.2">
      <c r="A9" s="72" t="s">
        <v>163</v>
      </c>
      <c r="B9" s="72" t="str">
        <f>'2016-2018 Plan_B'!A69</f>
        <v>SEA BANK</v>
      </c>
      <c r="C9" s="73">
        <f>'2016-2018 Plan_B'!C78</f>
        <v>37836.824999999997</v>
      </c>
      <c r="D9" s="500">
        <f t="shared" si="0"/>
        <v>0.10007157679002104</v>
      </c>
      <c r="E9" s="73">
        <f>'2016-2018 Plan_B'!D78</f>
        <v>89608.765580179577</v>
      </c>
      <c r="F9" s="500">
        <f t="shared" si="1"/>
        <v>0.15168907950703919</v>
      </c>
      <c r="G9" s="73">
        <f>'2016-2018 Plan_B'!E78</f>
        <v>140778.07483086691</v>
      </c>
      <c r="H9" s="500">
        <f t="shared" si="2"/>
        <v>0.1682510557235318</v>
      </c>
      <c r="I9" s="73">
        <f>'2016-2018 Plan_B'!F78</f>
        <v>181493.71808589227</v>
      </c>
      <c r="J9" s="500">
        <f t="shared" si="3"/>
        <v>0.1740715262135708</v>
      </c>
      <c r="K9" s="73">
        <f>'2016-2018 Plan_B'!G78</f>
        <v>219365.89147020105</v>
      </c>
      <c r="L9" s="500">
        <f t="shared" si="4"/>
        <v>0.16845976772699311</v>
      </c>
      <c r="M9" s="73">
        <f>'2016-2018 Plan_B'!H78</f>
        <v>260820.14821913018</v>
      </c>
      <c r="N9" s="500">
        <f t="shared" si="5"/>
        <v>0.16006988325346685</v>
      </c>
    </row>
    <row r="10" spans="1:15" x14ac:dyDescent="0.2">
      <c r="A10" s="72" t="s">
        <v>163</v>
      </c>
      <c r="B10" s="72" t="str">
        <f>'2016-2018 Plan_B'!A82</f>
        <v>SHB</v>
      </c>
      <c r="C10" s="73">
        <f>'2016-2018 Plan_B'!C91</f>
        <v>41615.324999999997</v>
      </c>
      <c r="D10" s="500">
        <f t="shared" si="0"/>
        <v>0.11006502769138748</v>
      </c>
      <c r="E10" s="73">
        <f>'2016-2018 Plan_B'!D91</f>
        <v>74771.253500000006</v>
      </c>
      <c r="F10" s="500">
        <f t="shared" si="1"/>
        <v>0.12657224484198451</v>
      </c>
      <c r="G10" s="73">
        <f>'2016-2018 Plan_B'!E91</f>
        <v>112282.56682285838</v>
      </c>
      <c r="H10" s="500">
        <f t="shared" si="2"/>
        <v>0.13419462107285299</v>
      </c>
      <c r="I10" s="73">
        <f>'2016-2018 Plan_B'!F91</f>
        <v>134807.16290930985</v>
      </c>
      <c r="J10" s="500">
        <f t="shared" si="3"/>
        <v>0.1292942193241072</v>
      </c>
      <c r="K10" s="73">
        <f>'2016-2018 Plan_B'!G91</f>
        <v>173330.59810234176</v>
      </c>
      <c r="L10" s="500">
        <f t="shared" si="4"/>
        <v>0.13310744027071203</v>
      </c>
      <c r="M10" s="73">
        <f>'2016-2018 Plan_B'!H91</f>
        <v>209895.64142010079</v>
      </c>
      <c r="N10" s="500">
        <f t="shared" si="5"/>
        <v>0.12881662343546965</v>
      </c>
      <c r="O10" s="72" t="s">
        <v>167</v>
      </c>
    </row>
    <row r="11" spans="1:15" x14ac:dyDescent="0.2">
      <c r="A11" s="72" t="s">
        <v>163</v>
      </c>
      <c r="B11" s="72" t="str">
        <f>'2016-2018 Plan_B'!A117</f>
        <v>TPBANK</v>
      </c>
      <c r="C11" s="73">
        <f>'2016-2018 Plan_B'!C126</f>
        <v>20565</v>
      </c>
      <c r="D11" s="500">
        <f t="shared" si="0"/>
        <v>5.4390715306762205E-2</v>
      </c>
      <c r="E11" s="73">
        <f>'2016-2018 Plan_B'!D126</f>
        <v>39901.272599925156</v>
      </c>
      <c r="F11" s="500">
        <f t="shared" si="1"/>
        <v>6.7544589780409323E-2</v>
      </c>
      <c r="G11" s="73">
        <f>'2016-2018 Plan_B'!E126</f>
        <v>66993.797767740267</v>
      </c>
      <c r="H11" s="500">
        <f t="shared" si="2"/>
        <v>8.0067703830253301E-2</v>
      </c>
      <c r="I11" s="73">
        <f>'2016-2018 Plan_B'!F126</f>
        <v>85357.585316906247</v>
      </c>
      <c r="J11" s="500">
        <f t="shared" si="3"/>
        <v>8.1866883915988869E-2</v>
      </c>
      <c r="K11" s="73">
        <f>'2016-2018 Plan_B'!G126</f>
        <v>122650.51539372654</v>
      </c>
      <c r="L11" s="500">
        <f t="shared" si="4"/>
        <v>9.4188194875454809E-2</v>
      </c>
      <c r="M11" s="73">
        <f>'2016-2018 Plan_B'!H126</f>
        <v>150713.00402269769</v>
      </c>
      <c r="N11" s="500">
        <f t="shared" si="5"/>
        <v>9.2495204543875983E-2</v>
      </c>
      <c r="O11" s="72" t="s">
        <v>167</v>
      </c>
    </row>
    <row r="12" spans="1:15" x14ac:dyDescent="0.2">
      <c r="A12" s="72" t="s">
        <v>163</v>
      </c>
      <c r="B12" s="72" t="str">
        <f>'2016-2018 Plan_B'!A131</f>
        <v>CALIFORNIA CFYC</v>
      </c>
      <c r="C12" s="73">
        <f>'2016-2018 Plan_B'!C140</f>
        <v>17876.32</v>
      </c>
      <c r="D12" s="500">
        <f t="shared" si="0"/>
        <v>4.7279641714202736E-2</v>
      </c>
      <c r="E12" s="73">
        <f>'2016-2018 Plan_B'!D140</f>
        <v>28201.279999999999</v>
      </c>
      <c r="F12" s="500">
        <f t="shared" si="1"/>
        <v>4.7738925722535339E-2</v>
      </c>
      <c r="G12" s="73">
        <f>'2016-2018 Plan_B'!E140</f>
        <v>41517.907200000001</v>
      </c>
      <c r="H12" s="500">
        <f t="shared" si="2"/>
        <v>4.9620167957432536E-2</v>
      </c>
      <c r="I12" s="73">
        <f>'2016-2018 Plan_B'!F140</f>
        <v>50500.417409568006</v>
      </c>
      <c r="J12" s="500">
        <f t="shared" si="3"/>
        <v>4.8435201094649868E-2</v>
      </c>
      <c r="K12" s="73">
        <f>'2016-2018 Plan_B'!G140</f>
        <v>67307.740795975697</v>
      </c>
      <c r="L12" s="500">
        <f t="shared" si="4"/>
        <v>5.1688283464336932E-2</v>
      </c>
      <c r="M12" s="73">
        <f>'2016-2018 Plan_B'!H140</f>
        <v>93301.87525910548</v>
      </c>
      <c r="N12" s="500">
        <f t="shared" si="5"/>
        <v>5.7260991461085015E-2</v>
      </c>
      <c r="O12" s="72" t="s">
        <v>168</v>
      </c>
    </row>
    <row r="13" spans="1:15" x14ac:dyDescent="0.2">
      <c r="A13" s="72" t="s">
        <v>163</v>
      </c>
      <c r="B13" s="72" t="str">
        <f>'2016-2018 Plan_B'!A145</f>
        <v>OCB</v>
      </c>
      <c r="C13" s="73">
        <f>'2016-2018 Plan_B'!C154</f>
        <v>20096.125</v>
      </c>
      <c r="D13" s="500">
        <f t="shared" si="0"/>
        <v>5.3150625511505303E-2</v>
      </c>
      <c r="E13" s="73">
        <f>'2016-2018 Plan_B'!D154</f>
        <v>30528.285860928445</v>
      </c>
      <c r="F13" s="500">
        <f t="shared" si="1"/>
        <v>5.1678064653490514E-2</v>
      </c>
      <c r="G13" s="73">
        <f>'2016-2018 Plan_B'!E154</f>
        <v>45005.159738996954</v>
      </c>
      <c r="H13" s="500">
        <f t="shared" si="2"/>
        <v>5.3787961287222817E-2</v>
      </c>
      <c r="I13" s="73">
        <f>'2016-2018 Plan_B'!F154</f>
        <v>55969.160173496413</v>
      </c>
      <c r="J13" s="500">
        <f t="shared" si="3"/>
        <v>5.3680299434284554E-2</v>
      </c>
      <c r="K13" s="73">
        <f>'2016-2018 Plan_B'!G154</f>
        <v>81968.148362595253</v>
      </c>
      <c r="L13" s="500">
        <f t="shared" si="4"/>
        <v>6.2946591840829763E-2</v>
      </c>
      <c r="M13" s="73">
        <f>'2016-2018 Plan_B'!H154</f>
        <v>106808.93827832161</v>
      </c>
      <c r="N13" s="500">
        <f t="shared" si="5"/>
        <v>6.5550512095689753E-2</v>
      </c>
      <c r="O13" s="72" t="s">
        <v>171</v>
      </c>
    </row>
    <row r="14" spans="1:15" x14ac:dyDescent="0.2">
      <c r="A14" s="72" t="s">
        <v>164</v>
      </c>
      <c r="B14" s="72" t="str">
        <f>'2016-2018 Plan_B'!A159</f>
        <v>TBA</v>
      </c>
      <c r="C14" s="73">
        <v>0</v>
      </c>
      <c r="D14" s="500">
        <f t="shared" si="0"/>
        <v>0</v>
      </c>
      <c r="E14" s="73">
        <v>0</v>
      </c>
      <c r="F14" s="500">
        <f t="shared" si="1"/>
        <v>0</v>
      </c>
      <c r="G14" s="73">
        <v>0</v>
      </c>
      <c r="H14" s="500">
        <f t="shared" si="2"/>
        <v>0</v>
      </c>
      <c r="I14" s="73">
        <v>0</v>
      </c>
      <c r="J14" s="500">
        <f t="shared" si="3"/>
        <v>0</v>
      </c>
      <c r="K14" s="73">
        <f>'2016-2018 Plan_B'!G169</f>
        <v>52.044573720765463</v>
      </c>
      <c r="L14" s="500">
        <f t="shared" si="4"/>
        <v>3.9967092156810969E-5</v>
      </c>
      <c r="M14" s="73">
        <f>'2016-2018 Plan_B'!H169</f>
        <v>45.55683848353749</v>
      </c>
      <c r="N14" s="500">
        <f t="shared" si="5"/>
        <v>2.7959027963323695E-5</v>
      </c>
      <c r="O14" s="72" t="s">
        <v>167</v>
      </c>
    </row>
    <row r="15" spans="1:15" x14ac:dyDescent="0.2">
      <c r="A15" s="72" t="s">
        <v>163</v>
      </c>
      <c r="B15" s="72" t="str">
        <f>'2016-2018 Plan_B'!A110</f>
        <v>CREDITLIFE</v>
      </c>
      <c r="C15" s="73">
        <f>'2016-2018 Plan_B'!C111</f>
        <v>28000</v>
      </c>
      <c r="D15" s="500">
        <f t="shared" si="0"/>
        <v>7.4054949116914251E-2</v>
      </c>
      <c r="E15" s="73">
        <f>'2016-2018 Plan_B'!D111</f>
        <v>33040</v>
      </c>
      <c r="F15" s="500">
        <f t="shared" si="1"/>
        <v>5.5929876440805798E-2</v>
      </c>
      <c r="G15" s="73">
        <f>'2016-2018 Plan_B'!E111</f>
        <v>46256</v>
      </c>
      <c r="H15" s="500">
        <f t="shared" si="2"/>
        <v>5.5282904265439456E-2</v>
      </c>
      <c r="I15" s="73">
        <f>'2016-2018 Plan_B'!F111</f>
        <v>55507.199999999997</v>
      </c>
      <c r="J15" s="500">
        <f t="shared" si="3"/>
        <v>5.3237231138045502E-2</v>
      </c>
      <c r="K15" s="73">
        <f>'2016-2018 Plan_B'!G111</f>
        <v>66608.639999999999</v>
      </c>
      <c r="L15" s="500">
        <f t="shared" si="4"/>
        <v>5.1151416237994136E-2</v>
      </c>
      <c r="M15" s="73">
        <f>'2016-2018 Plan_B'!H111</f>
        <v>83260.800000000003</v>
      </c>
      <c r="N15" s="500">
        <f t="shared" si="5"/>
        <v>5.1098608089099794E-2</v>
      </c>
    </row>
    <row r="17" spans="2:14" x14ac:dyDescent="0.2">
      <c r="B17" s="72" t="s">
        <v>165</v>
      </c>
      <c r="C17" s="147">
        <f>C15+C9+C8</f>
        <v>117704.575</v>
      </c>
      <c r="D17" s="74">
        <f>C17/C3</f>
        <v>0.31130736830189348</v>
      </c>
      <c r="E17" s="147">
        <f>E15+E9+E8</f>
        <v>211364.49100157962</v>
      </c>
      <c r="F17" s="74">
        <f>E17/E3</f>
        <v>0.3577963034410459</v>
      </c>
      <c r="G17" s="147">
        <f>G15+G9+G8</f>
        <v>302405.10654009884</v>
      </c>
      <c r="H17" s="74">
        <f>G17/G3</f>
        <v>0.36141976293316114</v>
      </c>
      <c r="I17" s="147">
        <f>I15+I9+I8</f>
        <v>383391.57486827963</v>
      </c>
      <c r="J17" s="74">
        <f>I17/I3</f>
        <v>0.36771276316661411</v>
      </c>
      <c r="K17" s="147">
        <f>K15+K9+K8</f>
        <v>385839.13375345781</v>
      </c>
      <c r="L17" s="74">
        <f>K17/K3</f>
        <v>0.29630117251350896</v>
      </c>
      <c r="M17" s="147">
        <f>M15+M9+M8</f>
        <v>344080.94821913016</v>
      </c>
      <c r="N17" s="74">
        <f>M17/M3</f>
        <v>0.21116849134256663</v>
      </c>
    </row>
    <row r="18" spans="2:14" x14ac:dyDescent="0.2">
      <c r="B18" s="72" t="s">
        <v>166</v>
      </c>
      <c r="C18" s="147">
        <f>C3-C17</f>
        <v>260393.04486055783</v>
      </c>
      <c r="D18" s="74">
        <f>C18/C3</f>
        <v>0.68869263169810646</v>
      </c>
      <c r="E18" s="147">
        <f>E3-E17</f>
        <v>379375.23707503016</v>
      </c>
      <c r="F18" s="74">
        <f>E18/E3</f>
        <v>0.64220369655895404</v>
      </c>
      <c r="G18" s="147">
        <f>G3-G17</f>
        <v>534309.25596703356</v>
      </c>
      <c r="H18" s="74">
        <f>G18/G3</f>
        <v>0.63858023706683886</v>
      </c>
      <c r="I18" s="147">
        <f>I3-I17</f>
        <v>659247.1727417981</v>
      </c>
      <c r="J18" s="74">
        <f>I18/I3</f>
        <v>0.63228723683338595</v>
      </c>
      <c r="K18" s="147">
        <f>K3-K17</f>
        <v>916346.51229175529</v>
      </c>
      <c r="L18" s="74">
        <f>K18/K3</f>
        <v>0.70369882748649104</v>
      </c>
      <c r="M18" s="147">
        <f>M3-M17</f>
        <v>1285333.2983454638</v>
      </c>
      <c r="N18" s="74">
        <f>M18/M3</f>
        <v>0.78883150865743346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CS124"/>
  <sheetViews>
    <sheetView showGridLines="0" tabSelected="1" zoomScale="90" zoomScaleNormal="90" workbookViewId="0">
      <pane xSplit="8" ySplit="3" topLeftCell="W10" activePane="bottomRight" state="frozen"/>
      <selection pane="topRight" activeCell="I1" sqref="I1"/>
      <selection pane="bottomLeft" activeCell="A4" sqref="A4"/>
      <selection pane="bottomRight" activeCell="AF27" sqref="AF27"/>
    </sheetView>
  </sheetViews>
  <sheetFormatPr defaultColWidth="9" defaultRowHeight="12.75" x14ac:dyDescent="0.2"/>
  <cols>
    <col min="1" max="1" width="27" style="510" customWidth="1"/>
    <col min="2" max="2" width="10.7109375" style="504" hidden="1" customWidth="1"/>
    <col min="3" max="3" width="11.5703125" style="504" bestFit="1" customWidth="1"/>
    <col min="4" max="4" width="11.140625" style="504" bestFit="1" customWidth="1"/>
    <col min="5" max="5" width="11.85546875" style="504" bestFit="1" customWidth="1"/>
    <col min="6" max="6" width="12" style="504" bestFit="1" customWidth="1"/>
    <col min="7" max="8" width="11" style="504" bestFit="1" customWidth="1"/>
    <col min="9" max="9" width="9.140625" style="504" customWidth="1"/>
    <col min="10" max="10" width="4.42578125" style="504" customWidth="1"/>
    <col min="11" max="12" width="10.42578125" style="505" customWidth="1"/>
    <col min="13" max="13" width="4.42578125" style="504" customWidth="1"/>
    <col min="14" max="25" width="8.42578125" style="506" customWidth="1"/>
    <col min="26" max="26" width="10.140625" style="506" bestFit="1" customWidth="1"/>
    <col min="27" max="27" width="9.140625" style="506" bestFit="1" customWidth="1"/>
    <col min="28" max="28" width="10.140625" style="506" bestFit="1" customWidth="1"/>
    <col min="29" max="29" width="11.140625" style="506" customWidth="1"/>
    <col min="30" max="30" width="11.42578125" style="506" bestFit="1" customWidth="1"/>
    <col min="31" max="31" width="11.28515625" style="506" bestFit="1" customWidth="1"/>
    <col min="32" max="32" width="11" style="506" bestFit="1" customWidth="1"/>
    <col min="33" max="33" width="11.5703125" style="506" bestFit="1" customWidth="1"/>
    <col min="34" max="34" width="11.42578125" style="506" bestFit="1" customWidth="1"/>
    <col min="35" max="35" width="11.5703125" style="506" bestFit="1" customWidth="1"/>
    <col min="36" max="36" width="11.140625" style="506" bestFit="1" customWidth="1"/>
    <col min="37" max="37" width="12" style="506" bestFit="1" customWidth="1"/>
    <col min="38" max="39" width="8.42578125" style="506" customWidth="1"/>
    <col min="40" max="40" width="9.140625" style="506" bestFit="1" customWidth="1"/>
    <col min="41" max="48" width="8.42578125" style="506" customWidth="1"/>
    <col min="49" max="49" width="8.42578125" style="528" customWidth="1"/>
    <col min="50" max="60" width="9" style="508" customWidth="1"/>
    <col min="61" max="61" width="9" style="509" customWidth="1"/>
    <col min="62" max="71" width="9" style="508" customWidth="1"/>
    <col min="72" max="72" width="9.5703125" style="508" bestFit="1" customWidth="1"/>
    <col min="73" max="73" width="9.5703125" style="509" bestFit="1" customWidth="1"/>
    <col min="74" max="78" width="9" style="508" customWidth="1"/>
    <col min="79" max="79" width="9.5703125" style="508" bestFit="1" customWidth="1"/>
    <col min="80" max="81" width="9" style="508" customWidth="1"/>
    <col min="82" max="84" width="9.5703125" style="508" bestFit="1" customWidth="1"/>
    <col min="85" max="85" width="11.85546875" style="509" bestFit="1" customWidth="1"/>
    <col min="86" max="87" width="9" style="508" customWidth="1"/>
    <col min="88" max="96" width="9.5703125" style="508" bestFit="1" customWidth="1"/>
    <col min="97" max="97" width="9.5703125" style="509" bestFit="1" customWidth="1"/>
    <col min="98" max="16384" width="9" style="510"/>
  </cols>
  <sheetData>
    <row r="1" spans="1:97" x14ac:dyDescent="0.2">
      <c r="A1" s="502"/>
      <c r="B1" s="503"/>
      <c r="C1" s="503"/>
      <c r="D1" s="503"/>
      <c r="E1" s="503"/>
      <c r="F1" s="503"/>
      <c r="G1" s="503"/>
      <c r="H1" s="503"/>
      <c r="Z1" s="506">
        <v>7605.3430000000008</v>
      </c>
      <c r="AA1" s="506">
        <v>10037.48600000001</v>
      </c>
      <c r="AB1" s="506">
        <v>15422.884</v>
      </c>
      <c r="AC1" s="506">
        <v>12658.312</v>
      </c>
      <c r="AD1" s="506">
        <v>16162.520999999999</v>
      </c>
      <c r="AE1" s="506">
        <v>16394.673999999999</v>
      </c>
      <c r="AF1" s="506">
        <v>12857.125</v>
      </c>
      <c r="AG1" s="506">
        <v>20177.54</v>
      </c>
      <c r="AH1" s="506">
        <v>21234.40299999998</v>
      </c>
      <c r="AI1" s="506">
        <v>21739.47</v>
      </c>
      <c r="AO1" s="507"/>
    </row>
    <row r="2" spans="1:97" x14ac:dyDescent="0.2">
      <c r="A2" s="502"/>
      <c r="B2" s="503"/>
      <c r="C2" s="503"/>
      <c r="D2" s="503"/>
      <c r="E2" s="503"/>
      <c r="F2" s="503"/>
      <c r="G2" s="503"/>
      <c r="H2" s="503"/>
      <c r="Z2" s="531">
        <f>(Z4-Z1)/Z1</f>
        <v>0.99464000881635817</v>
      </c>
      <c r="AA2" s="531">
        <f t="shared" ref="AA2:AE2" si="0">(AA4-AA1)/AA1</f>
        <v>-0.23872596897555612</v>
      </c>
      <c r="AB2" s="531">
        <f t="shared" si="0"/>
        <v>0.39651479673229167</v>
      </c>
      <c r="AC2" s="531">
        <f t="shared" si="0"/>
        <v>0.76600758458157769</v>
      </c>
      <c r="AD2" s="531">
        <f t="shared" si="0"/>
        <v>0.73561274877848581</v>
      </c>
      <c r="AE2" s="531">
        <f t="shared" si="0"/>
        <v>0.96207806876794277</v>
      </c>
      <c r="AF2" s="531">
        <f t="shared" ref="AF2" si="1">(AF4-AF1)/AF1</f>
        <v>2.2922883770671905</v>
      </c>
      <c r="AG2" s="531">
        <f t="shared" ref="AG2" si="2">(AG4-AG1)/AG1</f>
        <v>0.26066408491818116</v>
      </c>
      <c r="AH2" s="531">
        <f t="shared" ref="AH2" si="3">(AH4-AH1)/AH1</f>
        <v>0.32107319966969361</v>
      </c>
      <c r="AI2" s="531">
        <f t="shared" ref="AI2" si="4">(AI4-AI1)/AI1</f>
        <v>0.13521971786800671</v>
      </c>
      <c r="AO2" s="507"/>
    </row>
    <row r="3" spans="1:97" s="522" customFormat="1" x14ac:dyDescent="0.2">
      <c r="A3" s="511" t="s">
        <v>181</v>
      </c>
      <c r="B3" s="512">
        <v>2016</v>
      </c>
      <c r="C3" s="512">
        <v>2017</v>
      </c>
      <c r="D3" s="512">
        <v>2018</v>
      </c>
      <c r="E3" s="512">
        <v>2019</v>
      </c>
      <c r="F3" s="512">
        <v>2020</v>
      </c>
      <c r="G3" s="512">
        <v>2021</v>
      </c>
      <c r="H3" s="513">
        <v>2022</v>
      </c>
      <c r="I3" s="514"/>
      <c r="J3" s="515"/>
      <c r="K3" s="516" t="s">
        <v>52</v>
      </c>
      <c r="L3" s="516" t="s">
        <v>53</v>
      </c>
      <c r="M3" s="515"/>
      <c r="N3" s="517">
        <v>42385</v>
      </c>
      <c r="O3" s="517">
        <v>42416</v>
      </c>
      <c r="P3" s="517">
        <v>42445</v>
      </c>
      <c r="Q3" s="517">
        <v>42476</v>
      </c>
      <c r="R3" s="517">
        <v>42506</v>
      </c>
      <c r="S3" s="517">
        <v>42537</v>
      </c>
      <c r="T3" s="517">
        <v>42567</v>
      </c>
      <c r="U3" s="517">
        <v>42598</v>
      </c>
      <c r="V3" s="517">
        <v>42629</v>
      </c>
      <c r="W3" s="517">
        <v>42659</v>
      </c>
      <c r="X3" s="517">
        <v>42690</v>
      </c>
      <c r="Y3" s="517">
        <v>42720</v>
      </c>
      <c r="Z3" s="518">
        <v>42752</v>
      </c>
      <c r="AA3" s="519">
        <v>42783</v>
      </c>
      <c r="AB3" s="519">
        <v>42811</v>
      </c>
      <c r="AC3" s="519">
        <v>42842</v>
      </c>
      <c r="AD3" s="519">
        <v>42872</v>
      </c>
      <c r="AE3" s="519">
        <v>42903</v>
      </c>
      <c r="AF3" s="519">
        <v>42933</v>
      </c>
      <c r="AG3" s="519">
        <v>42964</v>
      </c>
      <c r="AH3" s="519">
        <v>42995</v>
      </c>
      <c r="AI3" s="519">
        <v>43025</v>
      </c>
      <c r="AJ3" s="519">
        <v>43056</v>
      </c>
      <c r="AK3" s="520">
        <v>43086</v>
      </c>
      <c r="AL3" s="518">
        <v>43118</v>
      </c>
      <c r="AM3" s="519">
        <v>43149</v>
      </c>
      <c r="AN3" s="519">
        <v>43177</v>
      </c>
      <c r="AO3" s="519">
        <v>43208</v>
      </c>
      <c r="AP3" s="519">
        <v>43238</v>
      </c>
      <c r="AQ3" s="519">
        <v>43269</v>
      </c>
      <c r="AR3" s="519">
        <v>43299</v>
      </c>
      <c r="AS3" s="519">
        <v>43330</v>
      </c>
      <c r="AT3" s="519">
        <v>43361</v>
      </c>
      <c r="AU3" s="519">
        <v>43391</v>
      </c>
      <c r="AV3" s="519">
        <v>43422</v>
      </c>
      <c r="AW3" s="520">
        <v>43452</v>
      </c>
      <c r="AX3" s="519">
        <v>43483</v>
      </c>
      <c r="AY3" s="519">
        <v>43514</v>
      </c>
      <c r="AZ3" s="519">
        <v>43542</v>
      </c>
      <c r="BA3" s="519">
        <v>43573</v>
      </c>
      <c r="BB3" s="519">
        <v>43603</v>
      </c>
      <c r="BC3" s="519">
        <v>43634</v>
      </c>
      <c r="BD3" s="519">
        <v>43664</v>
      </c>
      <c r="BE3" s="519">
        <v>43695</v>
      </c>
      <c r="BF3" s="519">
        <v>43726</v>
      </c>
      <c r="BG3" s="519">
        <v>43756</v>
      </c>
      <c r="BH3" s="519">
        <v>43787</v>
      </c>
      <c r="BI3" s="520">
        <v>43817</v>
      </c>
      <c r="BJ3" s="519">
        <v>43848</v>
      </c>
      <c r="BK3" s="519">
        <v>43879</v>
      </c>
      <c r="BL3" s="519">
        <v>43908</v>
      </c>
      <c r="BM3" s="519">
        <v>43939</v>
      </c>
      <c r="BN3" s="519">
        <v>43969</v>
      </c>
      <c r="BO3" s="519">
        <v>44000</v>
      </c>
      <c r="BP3" s="519">
        <v>44030</v>
      </c>
      <c r="BQ3" s="519">
        <v>44061</v>
      </c>
      <c r="BR3" s="519">
        <v>44092</v>
      </c>
      <c r="BS3" s="519">
        <v>44122</v>
      </c>
      <c r="BT3" s="519">
        <v>44153</v>
      </c>
      <c r="BU3" s="520">
        <v>44183</v>
      </c>
      <c r="BV3" s="519">
        <v>44214</v>
      </c>
      <c r="BW3" s="519">
        <v>44245</v>
      </c>
      <c r="BX3" s="519">
        <v>44273</v>
      </c>
      <c r="BY3" s="519">
        <v>44304</v>
      </c>
      <c r="BZ3" s="519">
        <v>44334</v>
      </c>
      <c r="CA3" s="519">
        <v>44365</v>
      </c>
      <c r="CB3" s="519">
        <v>44395</v>
      </c>
      <c r="CC3" s="519">
        <v>44426</v>
      </c>
      <c r="CD3" s="519">
        <v>44457</v>
      </c>
      <c r="CE3" s="519">
        <v>44487</v>
      </c>
      <c r="CF3" s="519">
        <v>44518</v>
      </c>
      <c r="CG3" s="520">
        <v>44548</v>
      </c>
      <c r="CH3" s="517">
        <v>44579</v>
      </c>
      <c r="CI3" s="517">
        <v>44610</v>
      </c>
      <c r="CJ3" s="517">
        <v>44638</v>
      </c>
      <c r="CK3" s="517">
        <v>44669</v>
      </c>
      <c r="CL3" s="517">
        <v>44699</v>
      </c>
      <c r="CM3" s="517">
        <v>44730</v>
      </c>
      <c r="CN3" s="517">
        <v>44760</v>
      </c>
      <c r="CO3" s="517">
        <v>44791</v>
      </c>
      <c r="CP3" s="517">
        <v>44822</v>
      </c>
      <c r="CQ3" s="517">
        <v>44852</v>
      </c>
      <c r="CR3" s="517">
        <v>44883</v>
      </c>
      <c r="CS3" s="521">
        <v>44913</v>
      </c>
    </row>
    <row r="4" spans="1:97" s="525" customFormat="1" x14ac:dyDescent="0.2">
      <c r="A4" s="523"/>
      <c r="B4" s="524">
        <f t="shared" ref="B4:AG4" si="5">B14+B120</f>
        <v>0</v>
      </c>
      <c r="C4" s="524">
        <f t="shared" si="5"/>
        <v>306024.43128571426</v>
      </c>
      <c r="D4" s="524">
        <f t="shared" si="5"/>
        <v>485554.5370303808</v>
      </c>
      <c r="E4" s="524">
        <f t="shared" si="5"/>
        <v>714383.15773013525</v>
      </c>
      <c r="F4" s="524">
        <f t="shared" si="5"/>
        <v>954403.90521470178</v>
      </c>
      <c r="G4" s="524">
        <f t="shared" si="5"/>
        <v>1145680.7752905958</v>
      </c>
      <c r="H4" s="524">
        <f t="shared" si="5"/>
        <v>1405918.8839040962</v>
      </c>
      <c r="I4" s="524">
        <f t="shared" si="5"/>
        <v>0</v>
      </c>
      <c r="J4" s="524">
        <f t="shared" si="5"/>
        <v>0</v>
      </c>
      <c r="K4" s="524" t="e">
        <f t="shared" si="5"/>
        <v>#DIV/0!</v>
      </c>
      <c r="L4" s="524">
        <f t="shared" si="5"/>
        <v>0.53316602794255319</v>
      </c>
      <c r="M4" s="524">
        <f t="shared" si="5"/>
        <v>0</v>
      </c>
      <c r="N4" s="524" t="e">
        <f t="shared" si="5"/>
        <v>#REF!</v>
      </c>
      <c r="O4" s="524" t="e">
        <f t="shared" si="5"/>
        <v>#REF!</v>
      </c>
      <c r="P4" s="524" t="e">
        <f t="shared" si="5"/>
        <v>#REF!</v>
      </c>
      <c r="Q4" s="524" t="e">
        <f t="shared" si="5"/>
        <v>#REF!</v>
      </c>
      <c r="R4" s="524" t="e">
        <f t="shared" si="5"/>
        <v>#REF!</v>
      </c>
      <c r="S4" s="524" t="e">
        <f t="shared" si="5"/>
        <v>#REF!</v>
      </c>
      <c r="T4" s="524" t="e">
        <f t="shared" si="5"/>
        <v>#REF!</v>
      </c>
      <c r="U4" s="524" t="e">
        <f t="shared" si="5"/>
        <v>#REF!</v>
      </c>
      <c r="V4" s="524" t="e">
        <f t="shared" si="5"/>
        <v>#REF!</v>
      </c>
      <c r="W4" s="524" t="e">
        <f t="shared" si="5"/>
        <v>#REF!</v>
      </c>
      <c r="X4" s="524" t="e">
        <f t="shared" si="5"/>
        <v>#REF!</v>
      </c>
      <c r="Y4" s="524" t="e">
        <f t="shared" si="5"/>
        <v>#REF!</v>
      </c>
      <c r="Z4" s="524">
        <f t="shared" si="5"/>
        <v>15169.92142857143</v>
      </c>
      <c r="AA4" s="524">
        <f t="shared" si="5"/>
        <v>7641.2774285714286</v>
      </c>
      <c r="AB4" s="524">
        <f t="shared" si="5"/>
        <v>21538.285714285714</v>
      </c>
      <c r="AC4" s="524">
        <f t="shared" si="5"/>
        <v>22354.674999999999</v>
      </c>
      <c r="AD4" s="524">
        <f t="shared" si="5"/>
        <v>28051.877499999999</v>
      </c>
      <c r="AE4" s="524">
        <f t="shared" si="5"/>
        <v>32167.630300000001</v>
      </c>
      <c r="AF4" s="524">
        <f t="shared" si="5"/>
        <v>42329.3632</v>
      </c>
      <c r="AG4" s="524">
        <f t="shared" si="5"/>
        <v>25437.1</v>
      </c>
      <c r="AH4" s="524">
        <f t="shared" ref="AH4:BM4" si="6">AH14+AH120</f>
        <v>28052.200714285715</v>
      </c>
      <c r="AI4" s="524">
        <f t="shared" si="6"/>
        <v>24679.074999999997</v>
      </c>
      <c r="AJ4" s="524">
        <f t="shared" si="6"/>
        <v>28058.799999999999</v>
      </c>
      <c r="AK4" s="524">
        <f t="shared" si="6"/>
        <v>30544.224999999999</v>
      </c>
      <c r="AL4" s="524">
        <f t="shared" si="6"/>
        <v>25481.396027833336</v>
      </c>
      <c r="AM4" s="524">
        <f t="shared" si="6"/>
        <v>21522.184753333338</v>
      </c>
      <c r="AN4" s="524">
        <f t="shared" si="6"/>
        <v>29465.839909813341</v>
      </c>
      <c r="AO4" s="524">
        <f t="shared" si="6"/>
        <v>30968.546024590942</v>
      </c>
      <c r="AP4" s="524">
        <f t="shared" si="6"/>
        <v>34125.173941693065</v>
      </c>
      <c r="AQ4" s="524">
        <f t="shared" si="6"/>
        <v>41799.040570076075</v>
      </c>
      <c r="AR4" s="524">
        <f t="shared" si="6"/>
        <v>40602.615899275479</v>
      </c>
      <c r="AS4" s="524">
        <f t="shared" si="6"/>
        <v>43403.527086758571</v>
      </c>
      <c r="AT4" s="524">
        <f t="shared" si="6"/>
        <v>50207.087569441421</v>
      </c>
      <c r="AU4" s="524">
        <f t="shared" si="6"/>
        <v>50709.792996446231</v>
      </c>
      <c r="AV4" s="524">
        <f t="shared" si="6"/>
        <v>56299.052228223183</v>
      </c>
      <c r="AW4" s="752">
        <f t="shared" si="6"/>
        <v>60970.280022895815</v>
      </c>
      <c r="AX4" s="524">
        <f t="shared" si="6"/>
        <v>38522.224291225277</v>
      </c>
      <c r="AY4" s="524">
        <f t="shared" si="6"/>
        <v>32977.546609758756</v>
      </c>
      <c r="AZ4" s="524">
        <f t="shared" si="6"/>
        <v>47197.685925972612</v>
      </c>
      <c r="BA4" s="524">
        <f t="shared" si="6"/>
        <v>47626.718360215273</v>
      </c>
      <c r="BB4" s="524">
        <f t="shared" si="6"/>
        <v>51698.966757751368</v>
      </c>
      <c r="BC4" s="524">
        <f t="shared" si="6"/>
        <v>57936.265516258885</v>
      </c>
      <c r="BD4" s="524">
        <f t="shared" si="6"/>
        <v>60588.989826160949</v>
      </c>
      <c r="BE4" s="524">
        <f t="shared" si="6"/>
        <v>65988.976528502681</v>
      </c>
      <c r="BF4" s="524">
        <f t="shared" si="6"/>
        <v>72053.718216881083</v>
      </c>
      <c r="BG4" s="524">
        <f t="shared" si="6"/>
        <v>72135.018045296238</v>
      </c>
      <c r="BH4" s="524">
        <f t="shared" si="6"/>
        <v>80054.441620653597</v>
      </c>
      <c r="BI4" s="752">
        <f t="shared" si="6"/>
        <v>87602.60603145849</v>
      </c>
      <c r="BJ4" s="524">
        <f t="shared" si="6"/>
        <v>50840.499488849709</v>
      </c>
      <c r="BK4" s="524">
        <f t="shared" si="6"/>
        <v>45396.301096982854</v>
      </c>
      <c r="BL4" s="524">
        <f t="shared" si="6"/>
        <v>59814.641596203066</v>
      </c>
      <c r="BM4" s="524">
        <f t="shared" si="6"/>
        <v>64706.367693802815</v>
      </c>
      <c r="BN4" s="524">
        <f t="shared" ref="BN4:CS4" si="7">BN14+BN120</f>
        <v>70614.713837768664</v>
      </c>
      <c r="BO4" s="524">
        <f t="shared" si="7"/>
        <v>78333.504849825913</v>
      </c>
      <c r="BP4" s="524">
        <f t="shared" si="7"/>
        <v>77948.086773707444</v>
      </c>
      <c r="BQ4" s="524">
        <f t="shared" si="7"/>
        <v>84929.023195617236</v>
      </c>
      <c r="BR4" s="524">
        <f t="shared" si="7"/>
        <v>98595.488581571073</v>
      </c>
      <c r="BS4" s="524">
        <f t="shared" si="7"/>
        <v>98226.695119142314</v>
      </c>
      <c r="BT4" s="524">
        <f t="shared" si="7"/>
        <v>107682.84393392182</v>
      </c>
      <c r="BU4" s="752">
        <f t="shared" si="7"/>
        <v>117315.73904730873</v>
      </c>
      <c r="BV4" s="524">
        <f t="shared" si="7"/>
        <v>71056.419175652278</v>
      </c>
      <c r="BW4" s="524">
        <f t="shared" si="7"/>
        <v>64399.81589218117</v>
      </c>
      <c r="BX4" s="524">
        <f t="shared" si="7"/>
        <v>85168.342017724426</v>
      </c>
      <c r="BY4" s="524">
        <f t="shared" si="7"/>
        <v>89023.234520096987</v>
      </c>
      <c r="BZ4" s="524">
        <f t="shared" si="7"/>
        <v>94608.193930785405</v>
      </c>
      <c r="CA4" s="524">
        <f t="shared" si="7"/>
        <v>106240.88094703374</v>
      </c>
      <c r="CB4" s="524">
        <f t="shared" si="7"/>
        <v>84377.017884720219</v>
      </c>
      <c r="CC4" s="524">
        <f t="shared" si="7"/>
        <v>93438.046983095774</v>
      </c>
      <c r="CD4" s="524">
        <f t="shared" si="7"/>
        <v>102039.93609209334</v>
      </c>
      <c r="CE4" s="524">
        <f t="shared" si="7"/>
        <v>103605.41789852828</v>
      </c>
      <c r="CF4" s="524">
        <f t="shared" si="7"/>
        <v>120109.79686293488</v>
      </c>
      <c r="CG4" s="752">
        <f t="shared" si="7"/>
        <v>131613.67308574935</v>
      </c>
      <c r="CH4" s="524">
        <f t="shared" si="7"/>
        <v>92712.601446217042</v>
      </c>
      <c r="CI4" s="524">
        <f t="shared" si="7"/>
        <v>98417.192317571549</v>
      </c>
      <c r="CJ4" s="524">
        <f t="shared" si="7"/>
        <v>112751.95965299883</v>
      </c>
      <c r="CK4" s="524">
        <f t="shared" si="7"/>
        <v>120990.59564120634</v>
      </c>
      <c r="CL4" s="524">
        <f t="shared" si="7"/>
        <v>127238.2424442686</v>
      </c>
      <c r="CM4" s="524">
        <f t="shared" si="7"/>
        <v>133833.5597959751</v>
      </c>
      <c r="CN4" s="524">
        <f t="shared" si="7"/>
        <v>143616.26049313214</v>
      </c>
      <c r="CO4" s="524">
        <f t="shared" si="7"/>
        <v>110909.2487577334</v>
      </c>
      <c r="CP4" s="524">
        <f t="shared" si="7"/>
        <v>107617.08983990173</v>
      </c>
      <c r="CQ4" s="524">
        <f t="shared" si="7"/>
        <v>115925.97318686348</v>
      </c>
      <c r="CR4" s="524">
        <f t="shared" si="7"/>
        <v>119062.66936412</v>
      </c>
      <c r="CS4" s="524">
        <f t="shared" si="7"/>
        <v>122843.49096410767</v>
      </c>
    </row>
    <row r="5" spans="1:97" x14ac:dyDescent="0.2">
      <c r="A5" s="526"/>
      <c r="B5" s="503"/>
      <c r="C5" s="503"/>
      <c r="D5" s="503"/>
      <c r="E5" s="503"/>
      <c r="F5" s="503"/>
      <c r="G5" s="503"/>
      <c r="H5" s="503"/>
    </row>
    <row r="6" spans="1:97" s="522" customFormat="1" x14ac:dyDescent="0.2">
      <c r="A6" s="511" t="s">
        <v>180</v>
      </c>
      <c r="B6" s="512">
        <v>2016</v>
      </c>
      <c r="C6" s="512">
        <v>2017</v>
      </c>
      <c r="D6" s="512">
        <v>2018</v>
      </c>
      <c r="E6" s="512">
        <v>2019</v>
      </c>
      <c r="F6" s="512">
        <v>2020</v>
      </c>
      <c r="G6" s="512">
        <v>2021</v>
      </c>
      <c r="H6" s="513">
        <v>2022</v>
      </c>
      <c r="I6" s="514"/>
      <c r="J6" s="515"/>
      <c r="K6" s="516" t="s">
        <v>52</v>
      </c>
      <c r="L6" s="516" t="s">
        <v>53</v>
      </c>
      <c r="M6" s="515"/>
      <c r="N6" s="517">
        <v>42385</v>
      </c>
      <c r="O6" s="517">
        <v>42416</v>
      </c>
      <c r="P6" s="517">
        <v>42445</v>
      </c>
      <c r="Q6" s="517">
        <v>42476</v>
      </c>
      <c r="R6" s="517">
        <v>42506</v>
      </c>
      <c r="S6" s="517">
        <v>42537</v>
      </c>
      <c r="T6" s="517">
        <v>42567</v>
      </c>
      <c r="U6" s="517">
        <v>42598</v>
      </c>
      <c r="V6" s="517">
        <v>42629</v>
      </c>
      <c r="W6" s="517">
        <v>42659</v>
      </c>
      <c r="X6" s="517">
        <v>42690</v>
      </c>
      <c r="Y6" s="517">
        <v>42720</v>
      </c>
      <c r="Z6" s="518">
        <v>42752</v>
      </c>
      <c r="AA6" s="519">
        <v>42783</v>
      </c>
      <c r="AB6" s="519">
        <v>42811</v>
      </c>
      <c r="AC6" s="519">
        <v>42842</v>
      </c>
      <c r="AD6" s="519">
        <v>42872</v>
      </c>
      <c r="AE6" s="519">
        <v>42903</v>
      </c>
      <c r="AF6" s="519">
        <v>42933</v>
      </c>
      <c r="AG6" s="519">
        <v>42964</v>
      </c>
      <c r="AH6" s="519">
        <v>42995</v>
      </c>
      <c r="AI6" s="519">
        <v>43025</v>
      </c>
      <c r="AJ6" s="519">
        <v>43056</v>
      </c>
      <c r="AK6" s="520">
        <v>43086</v>
      </c>
      <c r="AL6" s="519">
        <v>43118</v>
      </c>
      <c r="AM6" s="519">
        <v>43149</v>
      </c>
      <c r="AN6" s="519">
        <v>43177</v>
      </c>
      <c r="AO6" s="519">
        <v>43208</v>
      </c>
      <c r="AP6" s="519">
        <v>43238</v>
      </c>
      <c r="AQ6" s="519">
        <v>43269</v>
      </c>
      <c r="AR6" s="519">
        <v>43299</v>
      </c>
      <c r="AS6" s="519">
        <v>43330</v>
      </c>
      <c r="AT6" s="519">
        <v>43361</v>
      </c>
      <c r="AU6" s="519">
        <v>43391</v>
      </c>
      <c r="AV6" s="519">
        <v>43422</v>
      </c>
      <c r="AW6" s="520">
        <v>43452</v>
      </c>
      <c r="AX6" s="519">
        <v>43483</v>
      </c>
      <c r="AY6" s="519">
        <v>43514</v>
      </c>
      <c r="AZ6" s="519">
        <v>43542</v>
      </c>
      <c r="BA6" s="519">
        <v>43573</v>
      </c>
      <c r="BB6" s="519">
        <v>43603</v>
      </c>
      <c r="BC6" s="519">
        <v>43634</v>
      </c>
      <c r="BD6" s="519">
        <v>43664</v>
      </c>
      <c r="BE6" s="519">
        <v>43695</v>
      </c>
      <c r="BF6" s="519">
        <v>43726</v>
      </c>
      <c r="BG6" s="519">
        <v>43756</v>
      </c>
      <c r="BH6" s="519">
        <v>43787</v>
      </c>
      <c r="BI6" s="520">
        <v>43817</v>
      </c>
      <c r="BJ6" s="519">
        <v>43848</v>
      </c>
      <c r="BK6" s="519">
        <v>43879</v>
      </c>
      <c r="BL6" s="519">
        <v>43908</v>
      </c>
      <c r="BM6" s="519">
        <v>43939</v>
      </c>
      <c r="BN6" s="519">
        <v>43969</v>
      </c>
      <c r="BO6" s="519">
        <v>44000</v>
      </c>
      <c r="BP6" s="519">
        <v>44030</v>
      </c>
      <c r="BQ6" s="519">
        <v>44061</v>
      </c>
      <c r="BR6" s="519">
        <v>44092</v>
      </c>
      <c r="BS6" s="519">
        <v>44122</v>
      </c>
      <c r="BT6" s="519">
        <v>44153</v>
      </c>
      <c r="BU6" s="520">
        <v>44183</v>
      </c>
      <c r="BV6" s="519">
        <v>44214</v>
      </c>
      <c r="BW6" s="519">
        <v>44245</v>
      </c>
      <c r="BX6" s="519">
        <v>44273</v>
      </c>
      <c r="BY6" s="519">
        <v>44304</v>
      </c>
      <c r="BZ6" s="519">
        <v>44334</v>
      </c>
      <c r="CA6" s="519">
        <v>44365</v>
      </c>
      <c r="CB6" s="519">
        <v>44395</v>
      </c>
      <c r="CC6" s="519">
        <v>44426</v>
      </c>
      <c r="CD6" s="519">
        <v>44457</v>
      </c>
      <c r="CE6" s="519">
        <v>44487</v>
      </c>
      <c r="CF6" s="519">
        <v>44518</v>
      </c>
      <c r="CG6" s="520">
        <v>44548</v>
      </c>
      <c r="CH6" s="517">
        <v>44579</v>
      </c>
      <c r="CI6" s="517">
        <v>44610</v>
      </c>
      <c r="CJ6" s="517">
        <v>44638</v>
      </c>
      <c r="CK6" s="517">
        <v>44669</v>
      </c>
      <c r="CL6" s="517">
        <v>44699</v>
      </c>
      <c r="CM6" s="517">
        <v>44730</v>
      </c>
      <c r="CN6" s="517">
        <v>44760</v>
      </c>
      <c r="CO6" s="517">
        <v>44791</v>
      </c>
      <c r="CP6" s="517">
        <v>44822</v>
      </c>
      <c r="CQ6" s="517">
        <v>44852</v>
      </c>
      <c r="CR6" s="517">
        <v>44883</v>
      </c>
      <c r="CS6" s="521">
        <v>44913</v>
      </c>
    </row>
    <row r="7" spans="1:97" x14ac:dyDescent="0.2">
      <c r="A7" s="527" t="s">
        <v>5</v>
      </c>
      <c r="B7" s="506"/>
      <c r="C7" s="506">
        <f>AVERAGE(Z7:AK7)</f>
        <v>587.5</v>
      </c>
      <c r="D7" s="506">
        <f>AVERAGE(AL7:AW7)</f>
        <v>807.5</v>
      </c>
      <c r="E7" s="506">
        <f>AVERAGE(AX7:BI7)</f>
        <v>919.20833333333337</v>
      </c>
      <c r="F7" s="506">
        <f>AVERAGE(BJ7:BU7)</f>
        <v>1091.6666666666667</v>
      </c>
      <c r="G7" s="506">
        <f>AVERAGE(BV7:CG7)</f>
        <v>1081.0833333333333</v>
      </c>
      <c r="H7" s="528">
        <f>AVERAGE(CH7:CS7)</f>
        <v>1002.46725</v>
      </c>
      <c r="I7" s="506"/>
      <c r="K7" s="505" t="e">
        <f>C7/B7-1</f>
        <v>#DIV/0!</v>
      </c>
      <c r="L7" s="505">
        <f>D7/C7-1</f>
        <v>0.37446808510638308</v>
      </c>
      <c r="N7" s="506" t="e">
        <f>N20+#REF!+N46+N59+#REF!+#REF!+N120</f>
        <v>#REF!</v>
      </c>
      <c r="O7" s="506" t="e">
        <f>O20+#REF!+O46+O59+#REF!+#REF!+O120</f>
        <v>#REF!</v>
      </c>
      <c r="P7" s="506" t="e">
        <f>P20+#REF!+P46+P59+#REF!+#REF!+P120</f>
        <v>#REF!</v>
      </c>
      <c r="Q7" s="506" t="e">
        <f>Q20+#REF!+Q46+Q59+#REF!+#REF!+Q120</f>
        <v>#REF!</v>
      </c>
      <c r="R7" s="506" t="e">
        <f>R20+#REF!+R46+R59+#REF!+#REF!+R120</f>
        <v>#REF!</v>
      </c>
      <c r="S7" s="506" t="e">
        <f>S20+#REF!+S46+S59+#REF!+#REF!+S120</f>
        <v>#REF!</v>
      </c>
      <c r="T7" s="506" t="e">
        <f>T20+#REF!+T46+T59+#REF!+#REF!+T120</f>
        <v>#REF!</v>
      </c>
      <c r="U7" s="506" t="e">
        <f>U20+#REF!+U46+U59+#REF!+#REF!+U120</f>
        <v>#REF!</v>
      </c>
      <c r="V7" s="506" t="e">
        <f>V20+#REF!+V46+U59+#REF!+#REF!+V120</f>
        <v>#REF!</v>
      </c>
      <c r="W7" s="506" t="e">
        <f>W20+#REF!+W46+V59+#REF!+#REF!+W120</f>
        <v>#REF!</v>
      </c>
      <c r="X7" s="506" t="e">
        <f>X20+#REF!+X46+W59+#REF!+#REF!+X120</f>
        <v>#REF!</v>
      </c>
      <c r="Y7" s="506" t="e">
        <f>Y20+#REF!+Y46+X59+#REF!+#REF!+Y120</f>
        <v>#REF!</v>
      </c>
      <c r="Z7" s="529">
        <f>Z20+Z33+Z46+Z59+Z85+Z98+Z72</f>
        <v>330</v>
      </c>
      <c r="AA7" s="506">
        <f t="shared" ref="AA7:AK7" si="8">AA20+AA33+AA46+AA59+AA85+AA98+AA72</f>
        <v>330</v>
      </c>
      <c r="AB7" s="506">
        <f t="shared" si="8"/>
        <v>351</v>
      </c>
      <c r="AC7" s="506">
        <f t="shared" si="8"/>
        <v>421</v>
      </c>
      <c r="AD7" s="506">
        <f t="shared" si="8"/>
        <v>451</v>
      </c>
      <c r="AE7" s="506">
        <f t="shared" si="8"/>
        <v>451</v>
      </c>
      <c r="AF7" s="506">
        <f t="shared" si="8"/>
        <v>921</v>
      </c>
      <c r="AG7" s="506">
        <f t="shared" si="8"/>
        <v>741</v>
      </c>
      <c r="AH7" s="506">
        <f t="shared" si="8"/>
        <v>741</v>
      </c>
      <c r="AI7" s="506">
        <f t="shared" si="8"/>
        <v>771</v>
      </c>
      <c r="AJ7" s="506">
        <f t="shared" si="8"/>
        <v>771</v>
      </c>
      <c r="AK7" s="528">
        <f t="shared" si="8"/>
        <v>771</v>
      </c>
      <c r="AL7" s="506">
        <f t="shared" ref="AL7:BQ7" si="9">AL20+AL33+AL46+AL59+AL85</f>
        <v>750</v>
      </c>
      <c r="AM7" s="506">
        <f t="shared" si="9"/>
        <v>750</v>
      </c>
      <c r="AN7" s="506">
        <f t="shared" si="9"/>
        <v>750</v>
      </c>
      <c r="AO7" s="506">
        <f t="shared" si="9"/>
        <v>750</v>
      </c>
      <c r="AP7" s="506">
        <f t="shared" si="9"/>
        <v>750</v>
      </c>
      <c r="AQ7" s="506">
        <f t="shared" si="9"/>
        <v>820</v>
      </c>
      <c r="AR7" s="506">
        <f t="shared" si="9"/>
        <v>820</v>
      </c>
      <c r="AS7" s="506">
        <f t="shared" si="9"/>
        <v>820</v>
      </c>
      <c r="AT7" s="506">
        <f t="shared" si="9"/>
        <v>870</v>
      </c>
      <c r="AU7" s="506">
        <f t="shared" si="9"/>
        <v>870</v>
      </c>
      <c r="AV7" s="506">
        <f t="shared" si="9"/>
        <v>870</v>
      </c>
      <c r="AW7" s="528">
        <f t="shared" si="9"/>
        <v>870</v>
      </c>
      <c r="AX7" s="506">
        <f t="shared" si="9"/>
        <v>875</v>
      </c>
      <c r="AY7" s="506">
        <f t="shared" si="9"/>
        <v>890.5</v>
      </c>
      <c r="AZ7" s="506">
        <f t="shared" si="9"/>
        <v>890.5</v>
      </c>
      <c r="BA7" s="506">
        <f t="shared" si="9"/>
        <v>890.5</v>
      </c>
      <c r="BB7" s="506">
        <f t="shared" si="9"/>
        <v>890.5</v>
      </c>
      <c r="BC7" s="506">
        <f t="shared" si="9"/>
        <v>890.5</v>
      </c>
      <c r="BD7" s="506">
        <f t="shared" si="9"/>
        <v>940.5</v>
      </c>
      <c r="BE7" s="506">
        <f t="shared" si="9"/>
        <v>940.5</v>
      </c>
      <c r="BF7" s="506">
        <f t="shared" si="9"/>
        <v>940.5</v>
      </c>
      <c r="BG7" s="506">
        <f t="shared" si="9"/>
        <v>960.5</v>
      </c>
      <c r="BH7" s="506">
        <f t="shared" si="9"/>
        <v>960.5</v>
      </c>
      <c r="BI7" s="528">
        <f t="shared" si="9"/>
        <v>960.5</v>
      </c>
      <c r="BJ7" s="506">
        <f t="shared" si="9"/>
        <v>1028</v>
      </c>
      <c r="BK7" s="506">
        <f t="shared" si="9"/>
        <v>1028</v>
      </c>
      <c r="BL7" s="506">
        <f t="shared" si="9"/>
        <v>1028</v>
      </c>
      <c r="BM7" s="506">
        <f t="shared" si="9"/>
        <v>1078</v>
      </c>
      <c r="BN7" s="506">
        <f t="shared" si="9"/>
        <v>1078</v>
      </c>
      <c r="BO7" s="506">
        <f t="shared" si="9"/>
        <v>1078</v>
      </c>
      <c r="BP7" s="506">
        <f t="shared" si="9"/>
        <v>1097</v>
      </c>
      <c r="BQ7" s="506">
        <f t="shared" si="9"/>
        <v>1097</v>
      </c>
      <c r="BR7" s="506">
        <f t="shared" ref="BR7:CS7" si="10">BR20+BR33+BR46+BR59+BR85</f>
        <v>1147</v>
      </c>
      <c r="BS7" s="506">
        <f t="shared" si="10"/>
        <v>1147</v>
      </c>
      <c r="BT7" s="506">
        <f t="shared" si="10"/>
        <v>1147</v>
      </c>
      <c r="BU7" s="528">
        <f t="shared" si="10"/>
        <v>1147</v>
      </c>
      <c r="BV7" s="506">
        <f t="shared" si="10"/>
        <v>1208</v>
      </c>
      <c r="BW7" s="506">
        <f t="shared" si="10"/>
        <v>1208</v>
      </c>
      <c r="BX7" s="506">
        <f t="shared" si="10"/>
        <v>1208</v>
      </c>
      <c r="BY7" s="506">
        <f t="shared" si="10"/>
        <v>1208</v>
      </c>
      <c r="BZ7" s="506">
        <f t="shared" si="10"/>
        <v>1208</v>
      </c>
      <c r="CA7" s="506">
        <f t="shared" si="10"/>
        <v>1208</v>
      </c>
      <c r="CB7" s="506">
        <f t="shared" si="10"/>
        <v>928</v>
      </c>
      <c r="CC7" s="506">
        <f t="shared" si="10"/>
        <v>939.4</v>
      </c>
      <c r="CD7" s="506">
        <f t="shared" si="10"/>
        <v>939.4</v>
      </c>
      <c r="CE7" s="506">
        <f t="shared" si="10"/>
        <v>939.4</v>
      </c>
      <c r="CF7" s="506">
        <f t="shared" si="10"/>
        <v>989.4</v>
      </c>
      <c r="CG7" s="528">
        <f t="shared" si="10"/>
        <v>989.4</v>
      </c>
      <c r="CH7" s="506">
        <f t="shared" si="10"/>
        <v>989.4</v>
      </c>
      <c r="CI7" s="506">
        <f t="shared" si="10"/>
        <v>1001.37</v>
      </c>
      <c r="CJ7" s="506">
        <f t="shared" si="10"/>
        <v>1001.37</v>
      </c>
      <c r="CK7" s="506">
        <f t="shared" si="10"/>
        <v>1001.37</v>
      </c>
      <c r="CL7" s="506">
        <f t="shared" si="10"/>
        <v>1001.37</v>
      </c>
      <c r="CM7" s="506">
        <f t="shared" si="10"/>
        <v>1001.37</v>
      </c>
      <c r="CN7" s="506">
        <f t="shared" si="10"/>
        <v>1001.37</v>
      </c>
      <c r="CO7" s="506">
        <f t="shared" si="10"/>
        <v>1006.3974000000001</v>
      </c>
      <c r="CP7" s="506">
        <f t="shared" si="10"/>
        <v>1006.3974000000001</v>
      </c>
      <c r="CQ7" s="506">
        <f t="shared" si="10"/>
        <v>1006.3974000000001</v>
      </c>
      <c r="CR7" s="506">
        <f t="shared" si="10"/>
        <v>1006.3974000000001</v>
      </c>
      <c r="CS7" s="528">
        <f t="shared" si="10"/>
        <v>1006.3974000000001</v>
      </c>
    </row>
    <row r="8" spans="1:97" x14ac:dyDescent="0.2">
      <c r="A8" s="527" t="s">
        <v>8</v>
      </c>
      <c r="B8" s="506"/>
      <c r="C8" s="506">
        <f>AVERAGE(Z8:AK8)</f>
        <v>609.16666666666663</v>
      </c>
      <c r="D8" s="506">
        <f>AVERAGE(AL8:AW8)</f>
        <v>829.5</v>
      </c>
      <c r="E8" s="506">
        <f>AVERAGE(AX8:BI8)</f>
        <v>1011.1291666666666</v>
      </c>
      <c r="F8" s="506">
        <f>AVERAGE(BJ8:BU8)</f>
        <v>1155.041666666667</v>
      </c>
      <c r="G8" s="506">
        <f>AVERAGE(BV8:CG8)</f>
        <v>1168.2441666666668</v>
      </c>
      <c r="H8" s="528">
        <f>AVERAGE(CH8:CS8)</f>
        <v>977.22052499999984</v>
      </c>
      <c r="I8" s="506"/>
      <c r="K8" s="505" t="e">
        <f t="shared" ref="K8:K16" si="11">C8/B8-1</f>
        <v>#DIV/0!</v>
      </c>
      <c r="L8" s="505">
        <f t="shared" ref="L8:L16" si="12">D8/C8-1</f>
        <v>0.36169630642954864</v>
      </c>
      <c r="N8" s="506" t="e">
        <f>N21+#REF!+N47+N60+#REF!+#REF!+N122+N34</f>
        <v>#REF!</v>
      </c>
      <c r="O8" s="506" t="e">
        <f>O21+#REF!+O47+O60+#REF!+#REF!+O122+O34</f>
        <v>#REF!</v>
      </c>
      <c r="P8" s="506" t="e">
        <f>P21+#REF!+P47+P60+#REF!+#REF!+P122+P34</f>
        <v>#REF!</v>
      </c>
      <c r="Q8" s="506" t="e">
        <f>Q21+#REF!+Q47+Q60+#REF!+#REF!+Q122+Q34</f>
        <v>#REF!</v>
      </c>
      <c r="R8" s="506" t="e">
        <f>R21+#REF!+R47+R60+#REF!+#REF!+R122+R34</f>
        <v>#REF!</v>
      </c>
      <c r="S8" s="506" t="e">
        <f>S21+#REF!+S47+S60+#REF!+#REF!+S122+S34</f>
        <v>#REF!</v>
      </c>
      <c r="T8" s="506" t="e">
        <f>T21+#REF!+T47+T60+#REF!+#REF!+T122+T34</f>
        <v>#REF!</v>
      </c>
      <c r="U8" s="506" t="e">
        <f>U21+#REF!+U47+U60+#REF!+#REF!+U122+U34</f>
        <v>#REF!</v>
      </c>
      <c r="V8" s="506" t="e">
        <f>V21+#REF!+V47+U60+#REF!+#REF!+V122+V34</f>
        <v>#REF!</v>
      </c>
      <c r="W8" s="506" t="e">
        <f>W21+#REF!+W47+V60+#REF!+#REF!+W122+W34</f>
        <v>#REF!</v>
      </c>
      <c r="X8" s="506" t="e">
        <f>X21+#REF!+X47+W60+#REF!+#REF!+X122+X34</f>
        <v>#REF!</v>
      </c>
      <c r="Y8" s="506" t="e">
        <f>Y21+#REF!+Y47+X60+#REF!+#REF!+Y122+Y34</f>
        <v>#REF!</v>
      </c>
      <c r="Z8" s="529">
        <f>Z21+Z34+Z47+Z60+Z86+Z73</f>
        <v>365</v>
      </c>
      <c r="AA8" s="506">
        <f t="shared" ref="AA8:AK8" si="13">AA21+AA34+AA47+AA60+AA86+AA73</f>
        <v>365</v>
      </c>
      <c r="AB8" s="506">
        <f t="shared" si="13"/>
        <v>386</v>
      </c>
      <c r="AC8" s="506">
        <f t="shared" si="13"/>
        <v>456</v>
      </c>
      <c r="AD8" s="506">
        <f t="shared" si="13"/>
        <v>496</v>
      </c>
      <c r="AE8" s="506">
        <f t="shared" si="13"/>
        <v>496</v>
      </c>
      <c r="AF8" s="506">
        <f t="shared" si="13"/>
        <v>951</v>
      </c>
      <c r="AG8" s="506">
        <f t="shared" si="13"/>
        <v>741</v>
      </c>
      <c r="AH8" s="506">
        <f t="shared" si="13"/>
        <v>741</v>
      </c>
      <c r="AI8" s="506">
        <f t="shared" si="13"/>
        <v>771</v>
      </c>
      <c r="AJ8" s="506">
        <f t="shared" si="13"/>
        <v>771</v>
      </c>
      <c r="AK8" s="528">
        <f t="shared" si="13"/>
        <v>771</v>
      </c>
      <c r="AL8" s="506">
        <f t="shared" ref="AL8:BQ8" si="14">AL21+AL34+AL47+AL60+AL86</f>
        <v>772</v>
      </c>
      <c r="AM8" s="506">
        <f t="shared" si="14"/>
        <v>772</v>
      </c>
      <c r="AN8" s="506">
        <f t="shared" si="14"/>
        <v>772</v>
      </c>
      <c r="AO8" s="506">
        <f t="shared" si="14"/>
        <v>772</v>
      </c>
      <c r="AP8" s="506">
        <f t="shared" si="14"/>
        <v>772</v>
      </c>
      <c r="AQ8" s="506">
        <f t="shared" si="14"/>
        <v>842</v>
      </c>
      <c r="AR8" s="506">
        <f t="shared" si="14"/>
        <v>842</v>
      </c>
      <c r="AS8" s="506">
        <f t="shared" si="14"/>
        <v>842</v>
      </c>
      <c r="AT8" s="506">
        <f t="shared" si="14"/>
        <v>892</v>
      </c>
      <c r="AU8" s="506">
        <f t="shared" si="14"/>
        <v>892</v>
      </c>
      <c r="AV8" s="506">
        <f t="shared" si="14"/>
        <v>892</v>
      </c>
      <c r="AW8" s="528">
        <f t="shared" si="14"/>
        <v>892</v>
      </c>
      <c r="AX8" s="506">
        <f t="shared" si="14"/>
        <v>962.5</v>
      </c>
      <c r="AY8" s="506">
        <f t="shared" si="14"/>
        <v>979.55000000000007</v>
      </c>
      <c r="AZ8" s="506">
        <f t="shared" si="14"/>
        <v>979.55000000000007</v>
      </c>
      <c r="BA8" s="506">
        <f t="shared" si="14"/>
        <v>979.55000000000007</v>
      </c>
      <c r="BB8" s="506">
        <f t="shared" si="14"/>
        <v>979.55000000000007</v>
      </c>
      <c r="BC8" s="506">
        <f t="shared" si="14"/>
        <v>979.55000000000007</v>
      </c>
      <c r="BD8" s="506">
        <f t="shared" si="14"/>
        <v>1034.5500000000002</v>
      </c>
      <c r="BE8" s="506">
        <f t="shared" si="14"/>
        <v>1034.5500000000002</v>
      </c>
      <c r="BF8" s="506">
        <f t="shared" si="14"/>
        <v>1034.5500000000002</v>
      </c>
      <c r="BG8" s="506">
        <f t="shared" si="14"/>
        <v>1056.55</v>
      </c>
      <c r="BH8" s="506">
        <f t="shared" si="14"/>
        <v>1056.55</v>
      </c>
      <c r="BI8" s="528">
        <f t="shared" si="14"/>
        <v>1056.55</v>
      </c>
      <c r="BJ8" s="506">
        <f t="shared" si="14"/>
        <v>1088.8</v>
      </c>
      <c r="BK8" s="506">
        <f t="shared" si="14"/>
        <v>1088.8</v>
      </c>
      <c r="BL8" s="506">
        <f t="shared" si="14"/>
        <v>1088.8</v>
      </c>
      <c r="BM8" s="506">
        <f t="shared" si="14"/>
        <v>1140.3</v>
      </c>
      <c r="BN8" s="506">
        <f t="shared" si="14"/>
        <v>1140.3</v>
      </c>
      <c r="BO8" s="506">
        <f t="shared" si="14"/>
        <v>1140.3</v>
      </c>
      <c r="BP8" s="506">
        <f t="shared" si="14"/>
        <v>1161.2</v>
      </c>
      <c r="BQ8" s="506">
        <f t="shared" si="14"/>
        <v>1161.2</v>
      </c>
      <c r="BR8" s="506">
        <f t="shared" ref="BR8:CS8" si="15">BR21+BR34+BR47+BR60+BR86</f>
        <v>1212.7</v>
      </c>
      <c r="BS8" s="506">
        <f t="shared" si="15"/>
        <v>1212.7</v>
      </c>
      <c r="BT8" s="506">
        <f t="shared" si="15"/>
        <v>1212.7</v>
      </c>
      <c r="BU8" s="528">
        <f t="shared" si="15"/>
        <v>1212.7</v>
      </c>
      <c r="BV8" s="506">
        <f t="shared" si="15"/>
        <v>1308.2800000000002</v>
      </c>
      <c r="BW8" s="506">
        <f t="shared" si="15"/>
        <v>1308.2800000000002</v>
      </c>
      <c r="BX8" s="506">
        <f t="shared" si="15"/>
        <v>1308.2800000000002</v>
      </c>
      <c r="BY8" s="506">
        <f t="shared" si="15"/>
        <v>1308.2800000000002</v>
      </c>
      <c r="BZ8" s="506">
        <f t="shared" si="15"/>
        <v>1308.2800000000002</v>
      </c>
      <c r="CA8" s="506">
        <f t="shared" si="15"/>
        <v>1308.2800000000002</v>
      </c>
      <c r="CB8" s="506">
        <f t="shared" si="15"/>
        <v>1000.2800000000001</v>
      </c>
      <c r="CC8" s="506">
        <f t="shared" si="15"/>
        <v>1011.7940000000001</v>
      </c>
      <c r="CD8" s="506">
        <f t="shared" si="15"/>
        <v>1011.7940000000001</v>
      </c>
      <c r="CE8" s="506">
        <f t="shared" si="15"/>
        <v>1011.7940000000001</v>
      </c>
      <c r="CF8" s="506">
        <f t="shared" si="15"/>
        <v>1066.7940000000001</v>
      </c>
      <c r="CG8" s="528">
        <f t="shared" si="15"/>
        <v>1066.7940000000001</v>
      </c>
      <c r="CH8" s="506">
        <f t="shared" si="15"/>
        <v>965.46</v>
      </c>
      <c r="CI8" s="506">
        <f t="shared" si="15"/>
        <v>976.23299999999995</v>
      </c>
      <c r="CJ8" s="506">
        <f t="shared" si="15"/>
        <v>976.23299999999995</v>
      </c>
      <c r="CK8" s="506">
        <f t="shared" si="15"/>
        <v>976.23299999999995</v>
      </c>
      <c r="CL8" s="506">
        <f t="shared" si="15"/>
        <v>976.23299999999995</v>
      </c>
      <c r="CM8" s="506">
        <f t="shared" si="15"/>
        <v>976.23299999999995</v>
      </c>
      <c r="CN8" s="506">
        <f t="shared" si="15"/>
        <v>976.23299999999995</v>
      </c>
      <c r="CO8" s="506">
        <f t="shared" si="15"/>
        <v>980.75765999999999</v>
      </c>
      <c r="CP8" s="506">
        <f t="shared" si="15"/>
        <v>980.75765999999999</v>
      </c>
      <c r="CQ8" s="506">
        <f t="shared" si="15"/>
        <v>980.75765999999999</v>
      </c>
      <c r="CR8" s="506">
        <f t="shared" si="15"/>
        <v>980.75765999999999</v>
      </c>
      <c r="CS8" s="528">
        <f t="shared" si="15"/>
        <v>980.75765999999999</v>
      </c>
    </row>
    <row r="9" spans="1:97" s="534" customFormat="1" x14ac:dyDescent="0.2">
      <c r="A9" s="530" t="s">
        <v>6</v>
      </c>
      <c r="B9" s="531"/>
      <c r="C9" s="531">
        <f>SUM(Z10:AK10)/SUM(Z8:AK8)</f>
        <v>0.79236586107311135</v>
      </c>
      <c r="D9" s="531">
        <f>SUM(AL10:AW10)/SUM(AL8:AW8)</f>
        <v>0.72719340466144256</v>
      </c>
      <c r="E9" s="531">
        <f>AVERAGE(AX9:BI9)</f>
        <v>0.75438838048751633</v>
      </c>
      <c r="F9" s="531">
        <f>AVERAGE(BJ9:BU9)</f>
        <v>0.7848396668569001</v>
      </c>
      <c r="G9" s="531">
        <f>AVERAGE(BV9:CG9)</f>
        <v>0.80154266488813841</v>
      </c>
      <c r="H9" s="532">
        <f>AVERAGE(CH9:CS9)</f>
        <v>0.80158117836685516</v>
      </c>
      <c r="I9" s="531"/>
      <c r="J9" s="505"/>
      <c r="K9" s="505" t="e">
        <f t="shared" si="11"/>
        <v>#DIV/0!</v>
      </c>
      <c r="L9" s="505">
        <f t="shared" si="12"/>
        <v>-8.2250459810831456E-2</v>
      </c>
      <c r="M9" s="505"/>
      <c r="N9" s="531" t="e">
        <f t="shared" ref="N9:Z9" si="16">N10/N8</f>
        <v>#REF!</v>
      </c>
      <c r="O9" s="531" t="e">
        <f t="shared" si="16"/>
        <v>#REF!</v>
      </c>
      <c r="P9" s="531" t="e">
        <f t="shared" si="16"/>
        <v>#REF!</v>
      </c>
      <c r="Q9" s="531" t="e">
        <f t="shared" si="16"/>
        <v>#REF!</v>
      </c>
      <c r="R9" s="531" t="e">
        <f t="shared" si="16"/>
        <v>#REF!</v>
      </c>
      <c r="S9" s="531" t="e">
        <f t="shared" si="16"/>
        <v>#REF!</v>
      </c>
      <c r="T9" s="531" t="e">
        <f t="shared" si="16"/>
        <v>#REF!</v>
      </c>
      <c r="U9" s="531" t="e">
        <f t="shared" si="16"/>
        <v>#REF!</v>
      </c>
      <c r="V9" s="531" t="e">
        <f t="shared" si="16"/>
        <v>#REF!</v>
      </c>
      <c r="W9" s="531" t="e">
        <f t="shared" si="16"/>
        <v>#REF!</v>
      </c>
      <c r="X9" s="531" t="e">
        <f t="shared" si="16"/>
        <v>#REF!</v>
      </c>
      <c r="Y9" s="531" t="e">
        <f t="shared" si="16"/>
        <v>#REF!</v>
      </c>
      <c r="Z9" s="533">
        <f t="shared" si="16"/>
        <v>0.77794085670798008</v>
      </c>
      <c r="AA9" s="531">
        <f t="shared" ref="AA9:AK9" si="17">AA10/AA8</f>
        <v>0.58958469232441835</v>
      </c>
      <c r="AB9" s="531">
        <f t="shared" si="17"/>
        <v>0.84170367628916842</v>
      </c>
      <c r="AC9" s="531">
        <f t="shared" si="17"/>
        <v>0.75471491228070176</v>
      </c>
      <c r="AD9" s="531">
        <f t="shared" si="17"/>
        <v>0.79516129032258065</v>
      </c>
      <c r="AE9" s="531">
        <f t="shared" si="17"/>
        <v>0.8617943548387097</v>
      </c>
      <c r="AF9" s="531">
        <f t="shared" si="17"/>
        <v>0.75783385909568879</v>
      </c>
      <c r="AG9" s="531">
        <f t="shared" si="17"/>
        <v>0.7836707152496627</v>
      </c>
      <c r="AH9" s="531">
        <f t="shared" si="17"/>
        <v>0.82510121457489871</v>
      </c>
      <c r="AI9" s="531">
        <f t="shared" si="17"/>
        <v>0.76939040207522702</v>
      </c>
      <c r="AJ9" s="531">
        <f t="shared" si="17"/>
        <v>0.82068741893644614</v>
      </c>
      <c r="AK9" s="532">
        <f t="shared" si="17"/>
        <v>0.86044098573281447</v>
      </c>
      <c r="AL9" s="531">
        <f t="shared" ref="AL9:CL9" si="18">AL10/AL8</f>
        <v>0.67088503886010364</v>
      </c>
      <c r="AM9" s="531">
        <f t="shared" si="18"/>
        <v>0.59378562176165806</v>
      </c>
      <c r="AN9" s="531">
        <f t="shared" si="18"/>
        <v>0.71221165803108821</v>
      </c>
      <c r="AO9" s="531">
        <f t="shared" si="18"/>
        <v>0.70036658031088084</v>
      </c>
      <c r="AP9" s="531">
        <f t="shared" si="18"/>
        <v>0.72775032383419691</v>
      </c>
      <c r="AQ9" s="531">
        <f t="shared" si="18"/>
        <v>0.77209471496437054</v>
      </c>
      <c r="AR9" s="531">
        <f t="shared" si="18"/>
        <v>0.73328176959619962</v>
      </c>
      <c r="AS9" s="531">
        <f t="shared" si="18"/>
        <v>0.72812707838479818</v>
      </c>
      <c r="AT9" s="531">
        <f t="shared" si="18"/>
        <v>0.74935341928251131</v>
      </c>
      <c r="AU9" s="531">
        <f t="shared" si="18"/>
        <v>0.74094534753363239</v>
      </c>
      <c r="AV9" s="531">
        <f t="shared" si="18"/>
        <v>0.77551961883408072</v>
      </c>
      <c r="AW9" s="532">
        <f t="shared" si="18"/>
        <v>0.79383828475336327</v>
      </c>
      <c r="AX9" s="531">
        <f t="shared" si="18"/>
        <v>0.69752359102537154</v>
      </c>
      <c r="AY9" s="531">
        <f t="shared" si="18"/>
        <v>0.60369314991577772</v>
      </c>
      <c r="AZ9" s="531">
        <f t="shared" si="18"/>
        <v>0.7730488489612577</v>
      </c>
      <c r="BA9" s="531">
        <f t="shared" si="18"/>
        <v>0.72673385738349239</v>
      </c>
      <c r="BB9" s="531">
        <f t="shared" si="18"/>
        <v>0.74371406513194838</v>
      </c>
      <c r="BC9" s="531">
        <f t="shared" si="18"/>
        <v>0.78877947782144864</v>
      </c>
      <c r="BD9" s="531">
        <f t="shared" si="18"/>
        <v>0.75467836257309928</v>
      </c>
      <c r="BE9" s="531">
        <f t="shared" si="18"/>
        <v>0.77298245614035077</v>
      </c>
      <c r="BF9" s="531">
        <f t="shared" si="18"/>
        <v>0.79999999999999993</v>
      </c>
      <c r="BG9" s="531">
        <f t="shared" si="18"/>
        <v>0.7639367412805832</v>
      </c>
      <c r="BH9" s="531">
        <f t="shared" si="18"/>
        <v>0.7990327954190527</v>
      </c>
      <c r="BI9" s="532">
        <f t="shared" si="18"/>
        <v>0.82853722019781362</v>
      </c>
      <c r="BJ9" s="531">
        <f t="shared" si="18"/>
        <v>0.72574633502133745</v>
      </c>
      <c r="BK9" s="531">
        <f t="shared" si="18"/>
        <v>0.66770005969875101</v>
      </c>
      <c r="BL9" s="531">
        <f t="shared" si="18"/>
        <v>0.78098548861131523</v>
      </c>
      <c r="BM9" s="531">
        <f t="shared" si="18"/>
        <v>0.7581578882750154</v>
      </c>
      <c r="BN9" s="531">
        <f t="shared" si="18"/>
        <v>0.77999876574585647</v>
      </c>
      <c r="BO9" s="531">
        <f t="shared" si="18"/>
        <v>0.81850520696308005</v>
      </c>
      <c r="BP9" s="531">
        <f t="shared" si="18"/>
        <v>0.77528827936617306</v>
      </c>
      <c r="BQ9" s="531">
        <f t="shared" si="18"/>
        <v>0.79484584912159828</v>
      </c>
      <c r="BR9" s="531">
        <f t="shared" si="18"/>
        <v>0.83307495670817178</v>
      </c>
      <c r="BS9" s="531">
        <f t="shared" si="18"/>
        <v>0.80221013317390955</v>
      </c>
      <c r="BT9" s="531">
        <f t="shared" si="18"/>
        <v>0.83006637925290672</v>
      </c>
      <c r="BU9" s="532">
        <f t="shared" si="18"/>
        <v>0.85149666034468552</v>
      </c>
      <c r="BV9" s="531">
        <f t="shared" si="18"/>
        <v>0.74106496924597742</v>
      </c>
      <c r="BW9" s="531">
        <f t="shared" si="18"/>
        <v>0.69871567092723263</v>
      </c>
      <c r="BX9" s="531">
        <f t="shared" si="18"/>
        <v>0.81636859082153657</v>
      </c>
      <c r="BY9" s="531">
        <f t="shared" si="18"/>
        <v>0.80191281682820204</v>
      </c>
      <c r="BZ9" s="531">
        <f t="shared" si="18"/>
        <v>0.80007648883457683</v>
      </c>
      <c r="CA9" s="531">
        <f t="shared" si="18"/>
        <v>0.84830507648437259</v>
      </c>
      <c r="CB9" s="531">
        <f t="shared" si="18"/>
        <v>0.7844582516895271</v>
      </c>
      <c r="CC9" s="531">
        <f t="shared" si="18"/>
        <v>0.81156618837431338</v>
      </c>
      <c r="CD9" s="531">
        <f t="shared" si="18"/>
        <v>0.83546374064285811</v>
      </c>
      <c r="CE9" s="531">
        <f t="shared" si="18"/>
        <v>0.79961741224004101</v>
      </c>
      <c r="CF9" s="531">
        <f t="shared" si="18"/>
        <v>0.82914864538045774</v>
      </c>
      <c r="CG9" s="532">
        <f t="shared" si="18"/>
        <v>0.85181412718856686</v>
      </c>
      <c r="CH9" s="531">
        <f t="shared" si="18"/>
        <v>0.71867638213932261</v>
      </c>
      <c r="CI9" s="531">
        <f t="shared" si="18"/>
        <v>0.72285632304802938</v>
      </c>
      <c r="CJ9" s="531">
        <f t="shared" si="18"/>
        <v>0.79299270589552884</v>
      </c>
      <c r="CK9" s="531">
        <f t="shared" si="18"/>
        <v>0.81334014187145898</v>
      </c>
      <c r="CL9" s="531">
        <f t="shared" si="18"/>
        <v>0.81714143954772278</v>
      </c>
      <c r="CM9" s="531">
        <f t="shared" ref="CM9:CS9" si="19">CM10/CM8</f>
        <v>0.82101876317751177</v>
      </c>
      <c r="CN9" s="531">
        <f t="shared" si="19"/>
        <v>0.84159430682811731</v>
      </c>
      <c r="CO9" s="531">
        <f t="shared" si="19"/>
        <v>0.81858128133304608</v>
      </c>
      <c r="CP9" s="531">
        <f t="shared" si="19"/>
        <v>0.77152426217094239</v>
      </c>
      <c r="CQ9" s="531">
        <f t="shared" si="19"/>
        <v>0.82523514384256758</v>
      </c>
      <c r="CR9" s="531">
        <f t="shared" si="19"/>
        <v>0.83243531577137619</v>
      </c>
      <c r="CS9" s="532">
        <f t="shared" si="19"/>
        <v>0.84357807477663938</v>
      </c>
    </row>
    <row r="10" spans="1:97" x14ac:dyDescent="0.2">
      <c r="A10" s="527" t="s">
        <v>7</v>
      </c>
      <c r="B10" s="506"/>
      <c r="C10" s="506">
        <f>SUM(Z10:AK10)</f>
        <v>5792.1944444444443</v>
      </c>
      <c r="D10" s="506">
        <f>SUM(AL10:AW10)</f>
        <v>7238.4831499999991</v>
      </c>
      <c r="E10" s="506">
        <f>SUM(AX10:BI10)</f>
        <v>9167.8082453619209</v>
      </c>
      <c r="F10" s="506">
        <f>SUM(BJ10:BU10)</f>
        <v>10900.404431271232</v>
      </c>
      <c r="G10" s="506">
        <f>SUM(BV10:CG10)</f>
        <v>11210.768050201283</v>
      </c>
      <c r="H10" s="528">
        <f>SUM(CH10:CS10)</f>
        <v>9401.1296674846199</v>
      </c>
      <c r="I10" s="506"/>
      <c r="K10" s="505" t="e">
        <f t="shared" si="11"/>
        <v>#DIV/0!</v>
      </c>
      <c r="L10" s="505">
        <f t="shared" si="12"/>
        <v>0.24969615910300735</v>
      </c>
      <c r="N10" s="506" t="e">
        <f>N23+#REF!+N49+N62+#REF!+#REF!+N36+N88</f>
        <v>#REF!</v>
      </c>
      <c r="O10" s="506" t="e">
        <f>O23+#REF!+O49+O62+#REF!+#REF!+O36+O88</f>
        <v>#REF!</v>
      </c>
      <c r="P10" s="506" t="e">
        <f>P23+#REF!+P49+P62+#REF!+#REF!+P36+P88</f>
        <v>#REF!</v>
      </c>
      <c r="Q10" s="506" t="e">
        <f>Q23+#REF!+Q49+Q62+#REF!+#REF!+Q36+Q88</f>
        <v>#REF!</v>
      </c>
      <c r="R10" s="506" t="e">
        <f>R23+#REF!+R49+R62+#REF!+#REF!+R36+R88</f>
        <v>#REF!</v>
      </c>
      <c r="S10" s="506" t="e">
        <f>S23+#REF!+S49+S62+#REF!+#REF!+S36+S88</f>
        <v>#REF!</v>
      </c>
      <c r="T10" s="506" t="e">
        <f>T23+#REF!+T49+T62+#REF!+#REF!+T36+T88</f>
        <v>#REF!</v>
      </c>
      <c r="U10" s="506" t="e">
        <f>U23+#REF!+U49+U62+#REF!+#REF!+U36+U88</f>
        <v>#REF!</v>
      </c>
      <c r="V10" s="506" t="e">
        <f>V23+#REF!+V49+V62+#REF!+#REF!+V36+V88</f>
        <v>#REF!</v>
      </c>
      <c r="W10" s="506" t="e">
        <f>W23+#REF!+W49+W62+#REF!+#REF!+W36+W88</f>
        <v>#REF!</v>
      </c>
      <c r="X10" s="506" t="e">
        <f>X23+#REF!+X49+X62+#REF!+#REF!+X36+X88</f>
        <v>#REF!</v>
      </c>
      <c r="Y10" s="506" t="e">
        <f>Y23+#REF!+Y49+Y62+#REF!+#REF!+Y36+Y88</f>
        <v>#REF!</v>
      </c>
      <c r="Z10" s="529">
        <f>Z23+Z36+Z49+Z62+Z88+Z99+Z101+Z75</f>
        <v>283.94841269841271</v>
      </c>
      <c r="AA10" s="506">
        <f t="shared" ref="AA10:AK10" si="20">AA23+AA36+AA49+AA62+AA88+AA99+AA101+AA75</f>
        <v>215.19841269841271</v>
      </c>
      <c r="AB10" s="506">
        <f t="shared" si="20"/>
        <v>324.897619047619</v>
      </c>
      <c r="AC10" s="506">
        <f t="shared" si="20"/>
        <v>344.15</v>
      </c>
      <c r="AD10" s="506">
        <f t="shared" si="20"/>
        <v>394.4</v>
      </c>
      <c r="AE10" s="506">
        <f t="shared" si="20"/>
        <v>427.45</v>
      </c>
      <c r="AF10" s="506">
        <f t="shared" si="20"/>
        <v>720.7</v>
      </c>
      <c r="AG10" s="506">
        <f t="shared" si="20"/>
        <v>580.70000000000005</v>
      </c>
      <c r="AH10" s="506">
        <f t="shared" si="20"/>
        <v>611.4</v>
      </c>
      <c r="AI10" s="506">
        <f t="shared" si="20"/>
        <v>593.20000000000005</v>
      </c>
      <c r="AJ10" s="506">
        <f t="shared" si="20"/>
        <v>632.75</v>
      </c>
      <c r="AK10" s="528">
        <f t="shared" si="20"/>
        <v>663.4</v>
      </c>
      <c r="AL10" s="506">
        <f t="shared" ref="AL10:BQ10" si="21">AL23+AL36+AL49+AL62+AL88</f>
        <v>517.92325000000005</v>
      </c>
      <c r="AM10" s="506">
        <f t="shared" si="21"/>
        <v>458.40250000000003</v>
      </c>
      <c r="AN10" s="506">
        <f t="shared" si="21"/>
        <v>549.82740000000013</v>
      </c>
      <c r="AO10" s="506">
        <f t="shared" si="21"/>
        <v>540.68299999999999</v>
      </c>
      <c r="AP10" s="506">
        <f t="shared" si="21"/>
        <v>561.82325000000003</v>
      </c>
      <c r="AQ10" s="506">
        <f t="shared" si="21"/>
        <v>650.10374999999999</v>
      </c>
      <c r="AR10" s="506">
        <f t="shared" si="21"/>
        <v>617.42325000000005</v>
      </c>
      <c r="AS10" s="506">
        <f t="shared" si="21"/>
        <v>613.08300000000008</v>
      </c>
      <c r="AT10" s="506">
        <f t="shared" si="21"/>
        <v>668.42325000000005</v>
      </c>
      <c r="AU10" s="506">
        <f t="shared" si="21"/>
        <v>660.92325000000005</v>
      </c>
      <c r="AV10" s="506">
        <f t="shared" si="21"/>
        <v>691.76350000000002</v>
      </c>
      <c r="AW10" s="528">
        <f t="shared" si="21"/>
        <v>708.10374999999999</v>
      </c>
      <c r="AX10" s="506">
        <f t="shared" si="21"/>
        <v>671.36645636192009</v>
      </c>
      <c r="AY10" s="506">
        <f t="shared" si="21"/>
        <v>591.34762500000011</v>
      </c>
      <c r="AZ10" s="506">
        <f t="shared" si="21"/>
        <v>757.24</v>
      </c>
      <c r="BA10" s="506">
        <f t="shared" si="21"/>
        <v>711.87215000000003</v>
      </c>
      <c r="BB10" s="506">
        <f t="shared" si="21"/>
        <v>728.50511250000011</v>
      </c>
      <c r="BC10" s="506">
        <f t="shared" si="21"/>
        <v>772.6489375000001</v>
      </c>
      <c r="BD10" s="506">
        <f t="shared" si="21"/>
        <v>780.75250000000005</v>
      </c>
      <c r="BE10" s="506">
        <f t="shared" si="21"/>
        <v>799.68900000000008</v>
      </c>
      <c r="BF10" s="506">
        <f t="shared" si="21"/>
        <v>827.6400000000001</v>
      </c>
      <c r="BG10" s="506">
        <f t="shared" si="21"/>
        <v>807.13736400000016</v>
      </c>
      <c r="BH10" s="506">
        <f t="shared" si="21"/>
        <v>844.21810000000005</v>
      </c>
      <c r="BI10" s="528">
        <f t="shared" si="21"/>
        <v>875.39099999999996</v>
      </c>
      <c r="BJ10" s="506">
        <f t="shared" si="21"/>
        <v>790.1926095712322</v>
      </c>
      <c r="BK10" s="506">
        <f t="shared" si="21"/>
        <v>726.99182500000006</v>
      </c>
      <c r="BL10" s="506">
        <f t="shared" si="21"/>
        <v>850.33699999999999</v>
      </c>
      <c r="BM10" s="506">
        <f t="shared" si="21"/>
        <v>864.52744000000007</v>
      </c>
      <c r="BN10" s="506">
        <f t="shared" si="21"/>
        <v>889.43259258000012</v>
      </c>
      <c r="BO10" s="506">
        <f t="shared" si="21"/>
        <v>933.34148750000008</v>
      </c>
      <c r="BP10" s="506">
        <f t="shared" si="21"/>
        <v>900.26475000000016</v>
      </c>
      <c r="BQ10" s="506">
        <f t="shared" si="21"/>
        <v>922.97500000000002</v>
      </c>
      <c r="BR10" s="506">
        <f t="shared" ref="BR10:CS10" si="22">BR23+BR36+BR49+BR62+BR88</f>
        <v>1010.27</v>
      </c>
      <c r="BS10" s="506">
        <f t="shared" si="22"/>
        <v>972.84022850000008</v>
      </c>
      <c r="BT10" s="506">
        <f t="shared" si="22"/>
        <v>1006.6214981200001</v>
      </c>
      <c r="BU10" s="528">
        <f t="shared" si="22"/>
        <v>1032.6100000000001</v>
      </c>
      <c r="BV10" s="506">
        <f t="shared" si="22"/>
        <v>969.5204779651275</v>
      </c>
      <c r="BW10" s="506">
        <f t="shared" si="22"/>
        <v>914.11573796068001</v>
      </c>
      <c r="BX10" s="506">
        <f t="shared" si="22"/>
        <v>1068.0387000000001</v>
      </c>
      <c r="BY10" s="506">
        <f t="shared" si="22"/>
        <v>1049.1265000000003</v>
      </c>
      <c r="BZ10" s="506">
        <f t="shared" si="22"/>
        <v>1046.7240688125003</v>
      </c>
      <c r="CA10" s="506">
        <f t="shared" si="22"/>
        <v>1109.8205654629751</v>
      </c>
      <c r="CB10" s="506">
        <f t="shared" si="22"/>
        <v>784.67790000000025</v>
      </c>
      <c r="CC10" s="506">
        <f t="shared" si="22"/>
        <v>821.13780000000008</v>
      </c>
      <c r="CD10" s="506">
        <f t="shared" si="22"/>
        <v>845.31720000000007</v>
      </c>
      <c r="CE10" s="506">
        <f t="shared" si="22"/>
        <v>809.04810000000009</v>
      </c>
      <c r="CF10" s="506">
        <f t="shared" si="22"/>
        <v>884.53080000000011</v>
      </c>
      <c r="CG10" s="528">
        <f t="shared" si="22"/>
        <v>908.7102000000001</v>
      </c>
      <c r="CH10" s="506">
        <f t="shared" si="22"/>
        <v>693.85329990023047</v>
      </c>
      <c r="CI10" s="506">
        <f t="shared" si="22"/>
        <v>705.67619681814688</v>
      </c>
      <c r="CJ10" s="506">
        <f t="shared" si="22"/>
        <v>774.14564825450975</v>
      </c>
      <c r="CK10" s="506">
        <f t="shared" si="22"/>
        <v>794.00948671959998</v>
      </c>
      <c r="CL10" s="506">
        <f t="shared" si="22"/>
        <v>797.72043895399202</v>
      </c>
      <c r="CM10" s="506">
        <f t="shared" si="22"/>
        <v>801.50561023307182</v>
      </c>
      <c r="CN10" s="506">
        <f t="shared" si="22"/>
        <v>821.59213493773336</v>
      </c>
      <c r="CO10" s="506">
        <f t="shared" si="22"/>
        <v>802.82986199999993</v>
      </c>
      <c r="CP10" s="506">
        <f t="shared" si="22"/>
        <v>756.67832999999996</v>
      </c>
      <c r="CQ10" s="506">
        <f t="shared" si="22"/>
        <v>809.3556886248</v>
      </c>
      <c r="CR10" s="506">
        <f t="shared" si="22"/>
        <v>816.41731239729597</v>
      </c>
      <c r="CS10" s="528">
        <f t="shared" si="22"/>
        <v>827.34565864524188</v>
      </c>
    </row>
    <row r="11" spans="1:97" s="540" customFormat="1" x14ac:dyDescent="0.2">
      <c r="A11" s="535" t="s">
        <v>9</v>
      </c>
      <c r="B11" s="536"/>
      <c r="C11" s="536">
        <f t="shared" ref="C11:H11" si="23">C13/C10</f>
        <v>2.9248180741323337</v>
      </c>
      <c r="D11" s="536">
        <f t="shared" si="23"/>
        <v>3.4460274672487934</v>
      </c>
      <c r="E11" s="536">
        <f t="shared" si="23"/>
        <v>3.7993587226085355</v>
      </c>
      <c r="F11" s="536">
        <f t="shared" si="23"/>
        <v>4.0473077276431981</v>
      </c>
      <c r="G11" s="536">
        <f t="shared" si="23"/>
        <v>4.4875270832971026</v>
      </c>
      <c r="H11" s="537">
        <f t="shared" si="23"/>
        <v>6.2137019277415089</v>
      </c>
      <c r="I11" s="536"/>
      <c r="J11" s="538"/>
      <c r="K11" s="505" t="e">
        <f t="shared" si="11"/>
        <v>#DIV/0!</v>
      </c>
      <c r="L11" s="505">
        <f t="shared" si="12"/>
        <v>0.17820232913839607</v>
      </c>
      <c r="M11" s="538"/>
      <c r="N11" s="536" t="e">
        <f t="shared" ref="N11:Z11" si="24">N13/N10</f>
        <v>#REF!</v>
      </c>
      <c r="O11" s="536" t="e">
        <f t="shared" si="24"/>
        <v>#REF!</v>
      </c>
      <c r="P11" s="536" t="e">
        <f t="shared" si="24"/>
        <v>#REF!</v>
      </c>
      <c r="Q11" s="536" t="e">
        <f t="shared" si="24"/>
        <v>#REF!</v>
      </c>
      <c r="R11" s="536" t="e">
        <f t="shared" si="24"/>
        <v>#REF!</v>
      </c>
      <c r="S11" s="536" t="e">
        <f t="shared" si="24"/>
        <v>#REF!</v>
      </c>
      <c r="T11" s="536" t="e">
        <f t="shared" si="24"/>
        <v>#REF!</v>
      </c>
      <c r="U11" s="536" t="e">
        <f t="shared" si="24"/>
        <v>#REF!</v>
      </c>
      <c r="V11" s="536" t="e">
        <f t="shared" si="24"/>
        <v>#REF!</v>
      </c>
      <c r="W11" s="536" t="e">
        <f t="shared" si="24"/>
        <v>#REF!</v>
      </c>
      <c r="X11" s="536" t="e">
        <f t="shared" si="24"/>
        <v>#REF!</v>
      </c>
      <c r="Y11" s="536" t="e">
        <f t="shared" si="24"/>
        <v>#REF!</v>
      </c>
      <c r="Z11" s="539">
        <f t="shared" si="24"/>
        <v>2.9883865557962404</v>
      </c>
      <c r="AA11" s="536">
        <f t="shared" ref="AA11:AK11" si="25">AA13/AA10</f>
        <v>1.9591148810621428</v>
      </c>
      <c r="AB11" s="536">
        <f t="shared" si="25"/>
        <v>3.6425198658429649</v>
      </c>
      <c r="AC11" s="536">
        <f t="shared" si="25"/>
        <v>3.5549721074928105</v>
      </c>
      <c r="AD11" s="536">
        <f t="shared" si="25"/>
        <v>3.7600077674748058</v>
      </c>
      <c r="AE11" s="536">
        <f t="shared" si="25"/>
        <v>4.0464987457922303</v>
      </c>
      <c r="AF11" s="536">
        <f t="shared" si="25"/>
        <v>3.2066423296574533</v>
      </c>
      <c r="AG11" s="536">
        <f t="shared" si="25"/>
        <v>2.42963336531444</v>
      </c>
      <c r="AH11" s="536">
        <f t="shared" si="25"/>
        <v>2.57108691475718</v>
      </c>
      <c r="AI11" s="536">
        <f t="shared" si="25"/>
        <v>2.3651047854520546</v>
      </c>
      <c r="AJ11" s="536">
        <f t="shared" si="25"/>
        <v>2.5365091907960338</v>
      </c>
      <c r="AK11" s="537">
        <f t="shared" si="25"/>
        <v>2.6373563795933408</v>
      </c>
      <c r="AL11" s="536">
        <f t="shared" ref="AL11:CL11" si="26">AL13/AL10</f>
        <v>2.4649052152032178</v>
      </c>
      <c r="AM11" s="536">
        <f t="shared" si="26"/>
        <v>2.2871160170374289</v>
      </c>
      <c r="AN11" s="536">
        <f t="shared" si="26"/>
        <v>2.7020890410336049</v>
      </c>
      <c r="AO11" s="536">
        <f t="shared" si="26"/>
        <v>2.8920105306806398</v>
      </c>
      <c r="AP11" s="536">
        <f t="shared" si="26"/>
        <v>3.0921294306905254</v>
      </c>
      <c r="AQ11" s="536">
        <f t="shared" si="26"/>
        <v>3.3175458339626567</v>
      </c>
      <c r="AR11" s="536">
        <f t="shared" si="26"/>
        <v>3.3771719134066678</v>
      </c>
      <c r="AS11" s="536">
        <f t="shared" si="26"/>
        <v>3.6495484267089577</v>
      </c>
      <c r="AT11" s="536">
        <f t="shared" si="26"/>
        <v>3.8961612202854972</v>
      </c>
      <c r="AU11" s="536">
        <f t="shared" si="26"/>
        <v>3.9759850931789815</v>
      </c>
      <c r="AV11" s="536">
        <f t="shared" si="26"/>
        <v>4.2395850561840325</v>
      </c>
      <c r="AW11" s="537">
        <f t="shared" si="26"/>
        <v>4.5023361787279335</v>
      </c>
      <c r="AX11" s="536">
        <f t="shared" si="26"/>
        <v>2.7174494059623995</v>
      </c>
      <c r="AY11" s="536">
        <f t="shared" si="26"/>
        <v>2.5992457533756057</v>
      </c>
      <c r="AZ11" s="536">
        <f t="shared" si="26"/>
        <v>2.9990338665891927</v>
      </c>
      <c r="BA11" s="536">
        <f t="shared" si="26"/>
        <v>3.2171269964269862</v>
      </c>
      <c r="BB11" s="536">
        <f t="shared" si="26"/>
        <v>3.4308225294687831</v>
      </c>
      <c r="BC11" s="536">
        <f t="shared" si="26"/>
        <v>3.6529593408885441</v>
      </c>
      <c r="BD11" s="536">
        <f t="shared" si="26"/>
        <v>3.7856053651158219</v>
      </c>
      <c r="BE11" s="536">
        <f t="shared" si="26"/>
        <v>4.0439087103020865</v>
      </c>
      <c r="BF11" s="536">
        <f t="shared" si="26"/>
        <v>4.284252107653125</v>
      </c>
      <c r="BG11" s="536">
        <f t="shared" si="26"/>
        <v>4.3961163967011121</v>
      </c>
      <c r="BH11" s="536">
        <f t="shared" si="26"/>
        <v>4.6870005050182364</v>
      </c>
      <c r="BI11" s="537">
        <f t="shared" si="26"/>
        <v>4.9656697165245065</v>
      </c>
      <c r="BJ11" s="536">
        <f t="shared" si="26"/>
        <v>2.8819898341469758</v>
      </c>
      <c r="BK11" s="536">
        <f t="shared" si="26"/>
        <v>2.7737128906796178</v>
      </c>
      <c r="BL11" s="536">
        <f t="shared" si="26"/>
        <v>3.1932119304092388</v>
      </c>
      <c r="BM11" s="536">
        <f t="shared" si="26"/>
        <v>3.409726784543277</v>
      </c>
      <c r="BN11" s="536">
        <f t="shared" si="26"/>
        <v>3.6392766118528419</v>
      </c>
      <c r="BO11" s="536">
        <f t="shared" si="26"/>
        <v>3.8724262353093657</v>
      </c>
      <c r="BP11" s="536">
        <f t="shared" si="26"/>
        <v>3.99750918220778</v>
      </c>
      <c r="BQ11" s="536">
        <f t="shared" si="26"/>
        <v>4.2666800762271473</v>
      </c>
      <c r="BR11" s="536">
        <f t="shared" si="26"/>
        <v>4.5607703083919588</v>
      </c>
      <c r="BS11" s="536">
        <f t="shared" si="26"/>
        <v>4.7174079950108174</v>
      </c>
      <c r="BT11" s="536">
        <f t="shared" si="26"/>
        <v>5.0169564258313732</v>
      </c>
      <c r="BU11" s="537">
        <f t="shared" si="26"/>
        <v>5.3507868181296319</v>
      </c>
      <c r="BV11" s="536">
        <f t="shared" si="26"/>
        <v>3.1261115473477092</v>
      </c>
      <c r="BW11" s="536">
        <f t="shared" si="26"/>
        <v>3.0127812309502739</v>
      </c>
      <c r="BX11" s="536">
        <f t="shared" si="26"/>
        <v>3.4493209941883096</v>
      </c>
      <c r="BY11" s="536">
        <f t="shared" si="26"/>
        <v>3.6849855998119976</v>
      </c>
      <c r="BZ11" s="536">
        <f t="shared" si="26"/>
        <v>3.9332292824741284</v>
      </c>
      <c r="CA11" s="536">
        <f t="shared" si="26"/>
        <v>4.1919522247866947</v>
      </c>
      <c r="CB11" s="536">
        <f t="shared" si="26"/>
        <v>4.7055261627458167</v>
      </c>
      <c r="CC11" s="536">
        <f t="shared" si="26"/>
        <v>5.018051517836466</v>
      </c>
      <c r="CD11" s="536">
        <f t="shared" si="26"/>
        <v>5.3611074314678353</v>
      </c>
      <c r="CE11" s="536">
        <f t="shared" si="26"/>
        <v>5.6753880878903198</v>
      </c>
      <c r="CF11" s="536">
        <f t="shared" si="26"/>
        <v>6.0593748484301484</v>
      </c>
      <c r="CG11" s="537">
        <f t="shared" si="26"/>
        <v>6.5019456392928676</v>
      </c>
      <c r="CH11" s="536">
        <f t="shared" si="26"/>
        <v>5.488208698721996</v>
      </c>
      <c r="CI11" s="536">
        <f t="shared" si="26"/>
        <v>5.7626191336580961</v>
      </c>
      <c r="CJ11" s="536">
        <f t="shared" si="26"/>
        <v>6.0507500903410021</v>
      </c>
      <c r="CK11" s="536">
        <f t="shared" si="26"/>
        <v>6.3532875948580516</v>
      </c>
      <c r="CL11" s="536">
        <f t="shared" si="26"/>
        <v>6.6709519746009542</v>
      </c>
      <c r="CM11" s="536">
        <f t="shared" ref="CM11:CS11" si="27">CM13/CM10</f>
        <v>7.0044995733310023</v>
      </c>
      <c r="CN11" s="536">
        <f t="shared" si="27"/>
        <v>7.3547245519975517</v>
      </c>
      <c r="CO11" s="536">
        <f t="shared" si="27"/>
        <v>5.7038427618482226</v>
      </c>
      <c r="CP11" s="536">
        <f t="shared" si="27"/>
        <v>5.8179196170851863</v>
      </c>
      <c r="CQ11" s="536">
        <f t="shared" si="27"/>
        <v>5.9342780094268912</v>
      </c>
      <c r="CR11" s="536">
        <f t="shared" si="27"/>
        <v>6.0529635696154287</v>
      </c>
      <c r="CS11" s="537">
        <f t="shared" si="27"/>
        <v>6.174022841007738</v>
      </c>
    </row>
    <row r="12" spans="1:97" s="540" customFormat="1" x14ac:dyDescent="0.2">
      <c r="A12" s="535" t="s">
        <v>10</v>
      </c>
      <c r="B12" s="536"/>
      <c r="C12" s="536">
        <f t="shared" ref="C12:E12" si="28">C14/C13</f>
        <v>17.73168007452368</v>
      </c>
      <c r="D12" s="536">
        <f t="shared" si="28"/>
        <v>18.463531108520623</v>
      </c>
      <c r="E12" s="536">
        <f t="shared" si="28"/>
        <v>19.504685643415314</v>
      </c>
      <c r="F12" s="536">
        <f>F14/F13</f>
        <v>20.522654108243373</v>
      </c>
      <c r="G12" s="536">
        <f>G14/G13</f>
        <v>21.584783322896445</v>
      </c>
      <c r="H12" s="537">
        <f>H14/H13</f>
        <v>22.839411312541046</v>
      </c>
      <c r="I12" s="536"/>
      <c r="J12" s="538"/>
      <c r="K12" s="505" t="e">
        <f t="shared" si="11"/>
        <v>#DIV/0!</v>
      </c>
      <c r="L12" s="505">
        <f t="shared" si="12"/>
        <v>4.1273643045728337E-2</v>
      </c>
      <c r="M12" s="538"/>
      <c r="N12" s="536" t="e">
        <f t="shared" ref="N12:T12" si="29">N14/N13</f>
        <v>#REF!</v>
      </c>
      <c r="O12" s="536" t="e">
        <f t="shared" si="29"/>
        <v>#REF!</v>
      </c>
      <c r="P12" s="536" t="e">
        <f t="shared" si="29"/>
        <v>#REF!</v>
      </c>
      <c r="Q12" s="536" t="e">
        <f t="shared" si="29"/>
        <v>#REF!</v>
      </c>
      <c r="R12" s="536" t="e">
        <f t="shared" si="29"/>
        <v>#REF!</v>
      </c>
      <c r="S12" s="536" t="e">
        <f t="shared" si="29"/>
        <v>#REF!</v>
      </c>
      <c r="T12" s="536" t="e">
        <f t="shared" si="29"/>
        <v>#REF!</v>
      </c>
      <c r="U12" s="536" t="e">
        <f t="shared" ref="U12" si="30">U14/U13</f>
        <v>#REF!</v>
      </c>
      <c r="V12" s="536" t="e">
        <f t="shared" ref="V12:Z12" si="31">V14/V13</f>
        <v>#REF!</v>
      </c>
      <c r="W12" s="536" t="e">
        <f t="shared" si="31"/>
        <v>#REF!</v>
      </c>
      <c r="X12" s="536" t="e">
        <f t="shared" si="31"/>
        <v>#REF!</v>
      </c>
      <c r="Y12" s="536" t="e">
        <f t="shared" si="31"/>
        <v>#REF!</v>
      </c>
      <c r="Z12" s="539">
        <f t="shared" si="31"/>
        <v>17.877513398243497</v>
      </c>
      <c r="AA12" s="536">
        <f t="shared" ref="AA12:AK12" si="32">AA14/AA13</f>
        <v>18.124540317085014</v>
      </c>
      <c r="AB12" s="536">
        <f t="shared" si="32"/>
        <v>18.199634910692609</v>
      </c>
      <c r="AC12" s="536">
        <f t="shared" si="32"/>
        <v>18.271928572679641</v>
      </c>
      <c r="AD12" s="536">
        <f t="shared" si="32"/>
        <v>18.441742239672578</v>
      </c>
      <c r="AE12" s="536">
        <f t="shared" si="32"/>
        <v>18.1906220131286</v>
      </c>
      <c r="AF12" s="536">
        <f t="shared" si="32"/>
        <v>18.011737168278554</v>
      </c>
      <c r="AG12" s="536">
        <f t="shared" si="32"/>
        <v>17.530341409412848</v>
      </c>
      <c r="AH12" s="536">
        <f t="shared" si="32"/>
        <v>17.39764785985853</v>
      </c>
      <c r="AI12" s="536">
        <f t="shared" si="32"/>
        <v>17.088855356087237</v>
      </c>
      <c r="AJ12" s="536">
        <f t="shared" si="32"/>
        <v>17.043897699120297</v>
      </c>
      <c r="AK12" s="537">
        <f t="shared" si="32"/>
        <v>17.055381796705319</v>
      </c>
      <c r="AL12" s="536">
        <f t="shared" ref="AL12:CL12" si="33">AL14/AL13</f>
        <v>18.327965949725893</v>
      </c>
      <c r="AM12" s="536">
        <f t="shared" si="33"/>
        <v>18.54109706255997</v>
      </c>
      <c r="AN12" s="536">
        <f t="shared" si="33"/>
        <v>18.430926446824785</v>
      </c>
      <c r="AO12" s="536">
        <f t="shared" si="33"/>
        <v>18.472810915401638</v>
      </c>
      <c r="AP12" s="536">
        <f t="shared" si="33"/>
        <v>18.444211074926514</v>
      </c>
      <c r="AQ12" s="536">
        <f t="shared" si="33"/>
        <v>18.414617309541207</v>
      </c>
      <c r="AR12" s="536">
        <f t="shared" si="33"/>
        <v>18.473196141093897</v>
      </c>
      <c r="AS12" s="536">
        <f t="shared" si="33"/>
        <v>18.467322975499375</v>
      </c>
      <c r="AT12" s="536">
        <f t="shared" si="33"/>
        <v>18.478683761960589</v>
      </c>
      <c r="AU12" s="536">
        <f t="shared" si="33"/>
        <v>18.504479510991761</v>
      </c>
      <c r="AV12" s="536">
        <f t="shared" si="33"/>
        <v>18.486054321273059</v>
      </c>
      <c r="AW12" s="537">
        <f t="shared" si="33"/>
        <v>18.470736917745995</v>
      </c>
      <c r="AX12" s="536">
        <f t="shared" si="33"/>
        <v>19.516264076896714</v>
      </c>
      <c r="AY12" s="536">
        <f t="shared" si="33"/>
        <v>19.557416697954988</v>
      </c>
      <c r="AZ12" s="536">
        <f t="shared" si="33"/>
        <v>19.498566861530996</v>
      </c>
      <c r="BA12" s="536">
        <f t="shared" si="33"/>
        <v>19.522478994705001</v>
      </c>
      <c r="BB12" s="536">
        <f t="shared" si="33"/>
        <v>19.517824843971333</v>
      </c>
      <c r="BC12" s="536">
        <f t="shared" si="33"/>
        <v>19.493524558568843</v>
      </c>
      <c r="BD12" s="536">
        <f t="shared" si="33"/>
        <v>19.512760949808627</v>
      </c>
      <c r="BE12" s="536">
        <f t="shared" si="33"/>
        <v>19.503666896943166</v>
      </c>
      <c r="BF12" s="536">
        <f t="shared" si="33"/>
        <v>19.498192933363072</v>
      </c>
      <c r="BG12" s="536">
        <f t="shared" si="33"/>
        <v>19.507634783959343</v>
      </c>
      <c r="BH12" s="536">
        <f t="shared" si="33"/>
        <v>19.494740024786395</v>
      </c>
      <c r="BI12" s="537">
        <f t="shared" si="33"/>
        <v>19.481904144218802</v>
      </c>
      <c r="BJ12" s="536">
        <f t="shared" si="33"/>
        <v>20.53159900331638</v>
      </c>
      <c r="BK12" s="536">
        <f t="shared" si="33"/>
        <v>20.487801700742896</v>
      </c>
      <c r="BL12" s="536">
        <f t="shared" si="33"/>
        <v>20.524870148914594</v>
      </c>
      <c r="BM12" s="536">
        <f t="shared" si="33"/>
        <v>20.565501614244354</v>
      </c>
      <c r="BN12" s="536">
        <f t="shared" si="33"/>
        <v>20.554098280098433</v>
      </c>
      <c r="BO12" s="536">
        <f t="shared" si="33"/>
        <v>20.54346689603317</v>
      </c>
      <c r="BP12" s="536">
        <f t="shared" si="33"/>
        <v>20.524733977033009</v>
      </c>
      <c r="BQ12" s="536">
        <f t="shared" si="33"/>
        <v>20.529428218515644</v>
      </c>
      <c r="BR12" s="536">
        <f t="shared" si="33"/>
        <v>20.512188999590133</v>
      </c>
      <c r="BS12" s="536">
        <f t="shared" si="33"/>
        <v>20.513735085973721</v>
      </c>
      <c r="BT12" s="536">
        <f t="shared" si="33"/>
        <v>20.514038844136209</v>
      </c>
      <c r="BU12" s="537">
        <f t="shared" si="33"/>
        <v>20.493529409265822</v>
      </c>
      <c r="BV12" s="536">
        <f t="shared" si="33"/>
        <v>21.800883186383484</v>
      </c>
      <c r="BW12" s="536">
        <f t="shared" si="33"/>
        <v>21.574976778725407</v>
      </c>
      <c r="BX12" s="536">
        <f t="shared" si="33"/>
        <v>21.766149419960279</v>
      </c>
      <c r="BY12" s="536">
        <f t="shared" si="33"/>
        <v>21.738546058210595</v>
      </c>
      <c r="BZ12" s="536">
        <f t="shared" si="33"/>
        <v>21.769832866341069</v>
      </c>
      <c r="CA12" s="536">
        <f t="shared" si="33"/>
        <v>21.765340241061505</v>
      </c>
      <c r="CB12" s="536">
        <f t="shared" si="33"/>
        <v>21.502822039822803</v>
      </c>
      <c r="CC12" s="536">
        <f t="shared" si="33"/>
        <v>21.467328565245804</v>
      </c>
      <c r="CD12" s="536">
        <f t="shared" si="33"/>
        <v>21.416984752002627</v>
      </c>
      <c r="CE12" s="536">
        <f t="shared" si="33"/>
        <v>21.478878959618275</v>
      </c>
      <c r="CF12" s="536">
        <f t="shared" si="33"/>
        <v>21.480316268044596</v>
      </c>
      <c r="CG12" s="537">
        <f t="shared" si="33"/>
        <v>21.432594684431486</v>
      </c>
      <c r="CH12" s="536">
        <f t="shared" si="33"/>
        <v>22.776873579034447</v>
      </c>
      <c r="CI12" s="536">
        <f t="shared" si="33"/>
        <v>22.731639335427033</v>
      </c>
      <c r="CJ12" s="536">
        <f t="shared" si="33"/>
        <v>22.794677691939018</v>
      </c>
      <c r="CK12" s="536">
        <f t="shared" si="33"/>
        <v>22.799283478285879</v>
      </c>
      <c r="CL12" s="536">
        <f t="shared" si="33"/>
        <v>22.786619404964636</v>
      </c>
      <c r="CM12" s="536">
        <f t="shared" ref="CM12:CS12" si="34">CM14/CM13</f>
        <v>22.773822860419237</v>
      </c>
      <c r="CN12" s="536">
        <f t="shared" si="34"/>
        <v>22.778047270558087</v>
      </c>
      <c r="CO12" s="536">
        <f t="shared" si="34"/>
        <v>22.914679032044958</v>
      </c>
      <c r="CP12" s="536">
        <f t="shared" si="34"/>
        <v>23.087757602704226</v>
      </c>
      <c r="CQ12" s="536">
        <f t="shared" si="34"/>
        <v>22.891798580942517</v>
      </c>
      <c r="CR12" s="536">
        <f t="shared" si="34"/>
        <v>22.883553590324102</v>
      </c>
      <c r="CS12" s="537">
        <f t="shared" si="34"/>
        <v>22.878685256671577</v>
      </c>
    </row>
    <row r="13" spans="1:97" x14ac:dyDescent="0.2">
      <c r="A13" s="527" t="s">
        <v>15</v>
      </c>
      <c r="B13" s="506"/>
      <c r="C13" s="506">
        <f>SUM(Z13:AK13)</f>
        <v>16941.115000000002</v>
      </c>
      <c r="D13" s="506">
        <f>SUM(AL13:AW13)</f>
        <v>24944.011756117565</v>
      </c>
      <c r="E13" s="506">
        <f>SUM(AX13:BI13)</f>
        <v>34831.792224218269</v>
      </c>
      <c r="F13" s="506">
        <f>SUM(BJ13:BU13)</f>
        <v>44117.291089120219</v>
      </c>
      <c r="G13" s="541">
        <f>SUM(BV13:CG13)</f>
        <v>50308.625249840108</v>
      </c>
      <c r="H13" s="542">
        <f>SUM(CH13:CS13)</f>
        <v>58415.817537797077</v>
      </c>
      <c r="I13" s="506"/>
      <c r="K13" s="505" t="e">
        <f t="shared" si="11"/>
        <v>#DIV/0!</v>
      </c>
      <c r="L13" s="505">
        <f t="shared" si="12"/>
        <v>0.47239492537047068</v>
      </c>
      <c r="N13" s="507" t="e">
        <f>N26+#REF!+N52+N65+#REF!+#REF!+N39+N91</f>
        <v>#REF!</v>
      </c>
      <c r="O13" s="507" t="e">
        <f>O26+#REF!+O52+O65+#REF!+#REF!+O39+O91</f>
        <v>#REF!</v>
      </c>
      <c r="P13" s="507" t="e">
        <f>P26+#REF!+P52+P65+#REF!+#REF!+P39+P91</f>
        <v>#REF!</v>
      </c>
      <c r="Q13" s="507" t="e">
        <f>Q26+#REF!+Q52+Q65+#REF!+#REF!+Q39+Q91</f>
        <v>#REF!</v>
      </c>
      <c r="R13" s="507" t="e">
        <f>R26+#REF!+R52+R65+#REF!+#REF!+R39+R91</f>
        <v>#REF!</v>
      </c>
      <c r="S13" s="507" t="e">
        <f>S26+#REF!+S52+S65+#REF!+#REF!+S39+S91</f>
        <v>#REF!</v>
      </c>
      <c r="T13" s="507" t="e">
        <f>T26+#REF!+T52+T65+#REF!+#REF!+T39+T91</f>
        <v>#REF!</v>
      </c>
      <c r="U13" s="507" t="e">
        <f>U26+#REF!+U52+U65+#REF!+#REF!+U39+U91</f>
        <v>#REF!</v>
      </c>
      <c r="V13" s="507" t="e">
        <f>V26+#REF!+V52+V65+#REF!+#REF!+V39+V91</f>
        <v>#REF!</v>
      </c>
      <c r="W13" s="507" t="e">
        <f>W26+#REF!+W52+W65+#REF!+#REF!+W39+W91</f>
        <v>#REF!</v>
      </c>
      <c r="X13" s="507" t="e">
        <f>X26+#REF!+X52+X65+#REF!+#REF!+X39+X91</f>
        <v>#REF!</v>
      </c>
      <c r="Y13" s="507" t="e">
        <f>Y26+#REF!+Y52+Y65+#REF!+#REF!+Y39+Y91</f>
        <v>#REF!</v>
      </c>
      <c r="Z13" s="529">
        <f>Z26+Z39+Z52+Z65+Z91+Z104+Z78</f>
        <v>848.54761904761904</v>
      </c>
      <c r="AA13" s="506">
        <f t="shared" ref="AA13:AK13" si="35">AA26+AA39+AA52+AA65+AA91+AA104+AA78</f>
        <v>421.59841269841274</v>
      </c>
      <c r="AB13" s="506">
        <f t="shared" si="35"/>
        <v>1183.4460317460318</v>
      </c>
      <c r="AC13" s="506">
        <f t="shared" si="35"/>
        <v>1223.4436507936507</v>
      </c>
      <c r="AD13" s="506">
        <f t="shared" si="35"/>
        <v>1482.9470634920633</v>
      </c>
      <c r="AE13" s="506">
        <f t="shared" si="35"/>
        <v>1729.6758888888889</v>
      </c>
      <c r="AF13" s="506">
        <f t="shared" si="35"/>
        <v>2311.0271269841269</v>
      </c>
      <c r="AG13" s="506">
        <f t="shared" si="35"/>
        <v>1410.8880952380953</v>
      </c>
      <c r="AH13" s="506">
        <f t="shared" si="35"/>
        <v>1571.9625396825397</v>
      </c>
      <c r="AI13" s="506">
        <f t="shared" si="35"/>
        <v>1402.9801587301588</v>
      </c>
      <c r="AJ13" s="506">
        <f t="shared" si="35"/>
        <v>1604.9761904761904</v>
      </c>
      <c r="AK13" s="528">
        <f t="shared" si="35"/>
        <v>1749.6222222222223</v>
      </c>
      <c r="AL13" s="506">
        <f t="shared" ref="AL13:BQ13" si="36">AL26+AL39+AL52+AL65+AL91</f>
        <v>1276.6317200000001</v>
      </c>
      <c r="AM13" s="506">
        <f t="shared" si="36"/>
        <v>1048.4197000000001</v>
      </c>
      <c r="AN13" s="506">
        <f t="shared" si="36"/>
        <v>1485.6825920000006</v>
      </c>
      <c r="AO13" s="506">
        <f t="shared" si="36"/>
        <v>1563.6609297600003</v>
      </c>
      <c r="AP13" s="506">
        <f t="shared" si="36"/>
        <v>1737.2302061712007</v>
      </c>
      <c r="AQ13" s="506">
        <f t="shared" si="36"/>
        <v>2156.7489874560006</v>
      </c>
      <c r="AR13" s="506">
        <f t="shared" si="36"/>
        <v>2085.1444585842637</v>
      </c>
      <c r="AS13" s="506">
        <f t="shared" si="36"/>
        <v>2237.4760980920082</v>
      </c>
      <c r="AT13" s="506">
        <f t="shared" si="36"/>
        <v>2604.2847453871982</v>
      </c>
      <c r="AU13" s="506">
        <f t="shared" si="36"/>
        <v>2627.8209897354054</v>
      </c>
      <c r="AV13" s="506">
        <f t="shared" si="36"/>
        <v>2932.7901970135631</v>
      </c>
      <c r="AW13" s="528">
        <f t="shared" si="36"/>
        <v>3188.1211319179201</v>
      </c>
      <c r="AX13" s="506">
        <f t="shared" si="36"/>
        <v>1824.404378023781</v>
      </c>
      <c r="AY13" s="506">
        <f t="shared" si="36"/>
        <v>1537.0578030500005</v>
      </c>
      <c r="AZ13" s="506">
        <f t="shared" si="36"/>
        <v>2270.9884051360004</v>
      </c>
      <c r="BA13" s="506">
        <f t="shared" si="36"/>
        <v>2290.183111769521</v>
      </c>
      <c r="BB13" s="506">
        <f t="shared" si="36"/>
        <v>2499.3717527981908</v>
      </c>
      <c r="BC13" s="506">
        <f t="shared" si="36"/>
        <v>2822.4551534682341</v>
      </c>
      <c r="BD13" s="506">
        <f t="shared" si="36"/>
        <v>2955.6208528275911</v>
      </c>
      <c r="BE13" s="506">
        <f t="shared" si="36"/>
        <v>3233.8693126327653</v>
      </c>
      <c r="BF13" s="506">
        <f t="shared" si="36"/>
        <v>3545.8184143780327</v>
      </c>
      <c r="BG13" s="506">
        <f t="shared" si="36"/>
        <v>3548.2698002705147</v>
      </c>
      <c r="BH13" s="506">
        <f t="shared" si="36"/>
        <v>3956.8506610455365</v>
      </c>
      <c r="BI13" s="528">
        <f t="shared" si="36"/>
        <v>4346.9025788181043</v>
      </c>
      <c r="BJ13" s="506">
        <f t="shared" si="36"/>
        <v>2277.3270678023614</v>
      </c>
      <c r="BK13" s="506">
        <f t="shared" si="36"/>
        <v>2016.4665964212008</v>
      </c>
      <c r="BL13" s="506">
        <f t="shared" si="36"/>
        <v>2715.3062532684007</v>
      </c>
      <c r="BM13" s="506">
        <f t="shared" si="36"/>
        <v>2947.8023681406312</v>
      </c>
      <c r="BN13" s="506">
        <f t="shared" si="36"/>
        <v>3236.8912319960318</v>
      </c>
      <c r="BO13" s="506">
        <f t="shared" si="36"/>
        <v>3614.2960626976687</v>
      </c>
      <c r="BP13" s="506">
        <f t="shared" si="36"/>
        <v>3598.8166045429921</v>
      </c>
      <c r="BQ13" s="506">
        <f t="shared" si="36"/>
        <v>3938.0390433557513</v>
      </c>
      <c r="BR13" s="506">
        <f t="shared" ref="BR13:CS13" si="37">BR26+BR39+BR52+BR65+BR91</f>
        <v>4607.6094194591442</v>
      </c>
      <c r="BS13" s="506">
        <f t="shared" si="37"/>
        <v>4589.2842717940512</v>
      </c>
      <c r="BT13" s="506">
        <f t="shared" si="37"/>
        <v>5050.1761933731377</v>
      </c>
      <c r="BU13" s="528">
        <f t="shared" si="37"/>
        <v>5525.2759762688402</v>
      </c>
      <c r="BV13" s="506">
        <f t="shared" si="37"/>
        <v>3030.8291615568555</v>
      </c>
      <c r="BW13" s="506">
        <f t="shared" si="37"/>
        <v>2754.0307382441956</v>
      </c>
      <c r="BX13" s="506">
        <f t="shared" si="37"/>
        <v>3684.00831051559</v>
      </c>
      <c r="BY13" s="506">
        <f t="shared" si="37"/>
        <v>3866.016044881163</v>
      </c>
      <c r="BZ13" s="506">
        <f t="shared" si="37"/>
        <v>4117.0057581237907</v>
      </c>
      <c r="CA13" s="506">
        <f t="shared" si="37"/>
        <v>4652.3147885065464</v>
      </c>
      <c r="CB13" s="506">
        <f t="shared" si="37"/>
        <v>3692.3223877784467</v>
      </c>
      <c r="CC13" s="506">
        <f t="shared" si="37"/>
        <v>4120.5117836428972</v>
      </c>
      <c r="CD13" s="506">
        <f t="shared" si="37"/>
        <v>4531.8363228675826</v>
      </c>
      <c r="CE13" s="506">
        <f t="shared" si="37"/>
        <v>4591.6619492702966</v>
      </c>
      <c r="CF13" s="506">
        <f t="shared" si="37"/>
        <v>5359.7036821817983</v>
      </c>
      <c r="CG13" s="528">
        <f t="shared" si="37"/>
        <v>5908.3843222709502</v>
      </c>
      <c r="CH13" s="506">
        <f t="shared" si="37"/>
        <v>3808.0117161494068</v>
      </c>
      <c r="CI13" s="506">
        <f t="shared" si="37"/>
        <v>4066.5431539513297</v>
      </c>
      <c r="CJ13" s="506">
        <f t="shared" si="37"/>
        <v>4684.1618511130682</v>
      </c>
      <c r="CK13" s="506">
        <f t="shared" si="37"/>
        <v>5044.5706221752434</v>
      </c>
      <c r="CL13" s="506">
        <f t="shared" si="37"/>
        <v>5321.5547374196731</v>
      </c>
      <c r="CM13" s="506">
        <f t="shared" si="37"/>
        <v>5614.1457048999564</v>
      </c>
      <c r="CN13" s="506">
        <f t="shared" si="37"/>
        <v>6042.5838465546331</v>
      </c>
      <c r="CO13" s="506">
        <f t="shared" si="37"/>
        <v>4579.2152973643069</v>
      </c>
      <c r="CP13" s="506">
        <f t="shared" si="37"/>
        <v>4402.2936999302583</v>
      </c>
      <c r="CQ13" s="506">
        <f t="shared" si="37"/>
        <v>4802.941664810709</v>
      </c>
      <c r="CR13" s="506">
        <f t="shared" si="37"/>
        <v>4941.744249544171</v>
      </c>
      <c r="CS13" s="528">
        <f t="shared" si="37"/>
        <v>5108.0509938843143</v>
      </c>
    </row>
    <row r="14" spans="1:97" s="547" customFormat="1" x14ac:dyDescent="0.2">
      <c r="A14" s="543" t="s">
        <v>11</v>
      </c>
      <c r="B14" s="541"/>
      <c r="C14" s="541">
        <f>SUM(Z14:AK14)</f>
        <v>300394.43128571426</v>
      </c>
      <c r="D14" s="541">
        <f>SUM(AL14:AW14)</f>
        <v>460554.5370303808</v>
      </c>
      <c r="E14" s="541">
        <f>SUM(AX14:BI14)</f>
        <v>679383.15773013525</v>
      </c>
      <c r="F14" s="541">
        <f>SUM(BJ14:BU14)</f>
        <v>905403.90521470178</v>
      </c>
      <c r="G14" s="541">
        <f>SUM(BV14:CG14)</f>
        <v>1085900.7752905958</v>
      </c>
      <c r="H14" s="542">
        <f>SUM(CH14:CS14)</f>
        <v>1334182.8839040962</v>
      </c>
      <c r="I14" s="541"/>
      <c r="J14" s="544"/>
      <c r="K14" s="545" t="e">
        <f t="shared" si="11"/>
        <v>#DIV/0!</v>
      </c>
      <c r="L14" s="545">
        <f t="shared" si="12"/>
        <v>0.53316602794255319</v>
      </c>
      <c r="M14" s="544"/>
      <c r="N14" s="541" t="e">
        <f>N27+#REF!+N53+N66+#REF!+#REF!+N40+N121+N122+N123+N92</f>
        <v>#REF!</v>
      </c>
      <c r="O14" s="541" t="e">
        <f>O27+#REF!+O53+O66+#REF!+#REF!+O40+O121+O122+O123+O92</f>
        <v>#REF!</v>
      </c>
      <c r="P14" s="541" t="e">
        <f>P27+#REF!+P53+P66+#REF!+#REF!+P40+P121+P122+P123+P92</f>
        <v>#REF!</v>
      </c>
      <c r="Q14" s="541" t="e">
        <f>Q27+#REF!+Q53+Q66+#REF!+#REF!+Q40+Q121+Q122+Q123+Q92</f>
        <v>#REF!</v>
      </c>
      <c r="R14" s="541" t="e">
        <f>R27+#REF!+R53+R66+#REF!+#REF!+R40+R121+R122+R123+R92</f>
        <v>#REF!</v>
      </c>
      <c r="S14" s="541" t="e">
        <f>S27+#REF!+S53+S66+#REF!+#REF!+S40+S121+S122+S123+S92</f>
        <v>#REF!</v>
      </c>
      <c r="T14" s="541" t="e">
        <f>T27+#REF!+T53+T66+#REF!+#REF!+T40+T121+T122+T123+T92</f>
        <v>#REF!</v>
      </c>
      <c r="U14" s="541" t="e">
        <f>U27+#REF!+U53+U66+#REF!+#REF!+U40+U121+U122+U123+U92</f>
        <v>#REF!</v>
      </c>
      <c r="V14" s="541" t="e">
        <f>V27+#REF!+V53+V66+#REF!+#REF!+V40+V121+V122+V123+V92</f>
        <v>#REF!</v>
      </c>
      <c r="W14" s="541" t="e">
        <f>W27+#REF!+W53+W66+#REF!+#REF!+W40+W121+W122+W123+W92</f>
        <v>#REF!</v>
      </c>
      <c r="X14" s="541" t="e">
        <f>X27+#REF!+X53+X66+#REF!+#REF!+X40+X121+X122+X123+X92</f>
        <v>#REF!</v>
      </c>
      <c r="Y14" s="541" t="e">
        <f>Y27+#REF!+Y53+Y66+#REF!+#REF!+Y40+Y121+Y122+Y123+Y92</f>
        <v>#REF!</v>
      </c>
      <c r="Z14" s="546">
        <f>Z27+Z40+Z53+Z66+Z92+Z105+Z79</f>
        <v>15169.92142857143</v>
      </c>
      <c r="AA14" s="541">
        <f t="shared" ref="AA14:AK14" si="38">AA27+AA40+AA53+AA66+AA92+AA105+AA79</f>
        <v>7641.2774285714286</v>
      </c>
      <c r="AB14" s="541">
        <f t="shared" si="38"/>
        <v>21538.285714285714</v>
      </c>
      <c r="AC14" s="541">
        <f t="shared" si="38"/>
        <v>22354.674999999999</v>
      </c>
      <c r="AD14" s="541">
        <f t="shared" si="38"/>
        <v>27348.127499999999</v>
      </c>
      <c r="AE14" s="541">
        <f t="shared" si="38"/>
        <v>31463.880300000001</v>
      </c>
      <c r="AF14" s="541">
        <f t="shared" si="38"/>
        <v>41625.6132</v>
      </c>
      <c r="AG14" s="541">
        <f t="shared" si="38"/>
        <v>24733.35</v>
      </c>
      <c r="AH14" s="541">
        <f t="shared" si="38"/>
        <v>27348.450714285715</v>
      </c>
      <c r="AI14" s="541">
        <f t="shared" si="38"/>
        <v>23975.324999999997</v>
      </c>
      <c r="AJ14" s="541">
        <f t="shared" si="38"/>
        <v>27355.05</v>
      </c>
      <c r="AK14" s="542">
        <f t="shared" si="38"/>
        <v>29840.474999999999</v>
      </c>
      <c r="AL14" s="541">
        <f t="shared" ref="AL14:BQ14" si="39">AL27+AL40+AL53+AL66+AL92</f>
        <v>23398.062694500004</v>
      </c>
      <c r="AM14" s="541">
        <f t="shared" si="39"/>
        <v>19438.851420000006</v>
      </c>
      <c r="AN14" s="541">
        <f t="shared" si="39"/>
        <v>27382.506576480009</v>
      </c>
      <c r="AO14" s="541">
        <f t="shared" si="39"/>
        <v>28885.21269125761</v>
      </c>
      <c r="AP14" s="541">
        <f t="shared" si="39"/>
        <v>32041.840608359729</v>
      </c>
      <c r="AQ14" s="541">
        <f t="shared" si="39"/>
        <v>39715.707236742739</v>
      </c>
      <c r="AR14" s="541">
        <f t="shared" si="39"/>
        <v>38519.282565942143</v>
      </c>
      <c r="AS14" s="541">
        <f t="shared" si="39"/>
        <v>41320.193753425236</v>
      </c>
      <c r="AT14" s="541">
        <f t="shared" si="39"/>
        <v>48123.754236108085</v>
      </c>
      <c r="AU14" s="541">
        <f t="shared" si="39"/>
        <v>48626.459663112895</v>
      </c>
      <c r="AV14" s="541">
        <f t="shared" si="39"/>
        <v>54215.718894889847</v>
      </c>
      <c r="AW14" s="542">
        <f t="shared" si="39"/>
        <v>58886.946689562479</v>
      </c>
      <c r="AX14" s="541">
        <f t="shared" si="39"/>
        <v>35605.557624558613</v>
      </c>
      <c r="AY14" s="541">
        <f t="shared" si="39"/>
        <v>30060.879943092088</v>
      </c>
      <c r="AZ14" s="541">
        <f t="shared" si="39"/>
        <v>44281.019259305947</v>
      </c>
      <c r="BA14" s="541">
        <f t="shared" si="39"/>
        <v>44710.051693548608</v>
      </c>
      <c r="BB14" s="541">
        <f t="shared" si="39"/>
        <v>48782.300091084704</v>
      </c>
      <c r="BC14" s="541">
        <f t="shared" si="39"/>
        <v>55019.598849592221</v>
      </c>
      <c r="BD14" s="541">
        <f t="shared" si="39"/>
        <v>57672.323159494284</v>
      </c>
      <c r="BE14" s="541">
        <f t="shared" si="39"/>
        <v>63072.309861836009</v>
      </c>
      <c r="BF14" s="541">
        <f t="shared" si="39"/>
        <v>69137.051550214412</v>
      </c>
      <c r="BG14" s="541">
        <f t="shared" si="39"/>
        <v>69218.351378629566</v>
      </c>
      <c r="BH14" s="541">
        <f t="shared" si="39"/>
        <v>77137.774953986926</v>
      </c>
      <c r="BI14" s="542">
        <f t="shared" si="39"/>
        <v>84685.939364791819</v>
      </c>
      <c r="BJ14" s="541">
        <f t="shared" si="39"/>
        <v>46757.166155516374</v>
      </c>
      <c r="BK14" s="541">
        <f t="shared" si="39"/>
        <v>41312.967763649518</v>
      </c>
      <c r="BL14" s="541">
        <f t="shared" si="39"/>
        <v>55731.30826286973</v>
      </c>
      <c r="BM14" s="541">
        <f t="shared" si="39"/>
        <v>60623.034360469479</v>
      </c>
      <c r="BN14" s="541">
        <f t="shared" si="39"/>
        <v>66531.380504435336</v>
      </c>
      <c r="BO14" s="541">
        <f t="shared" si="39"/>
        <v>74250.171516492584</v>
      </c>
      <c r="BP14" s="541">
        <f t="shared" si="39"/>
        <v>73864.753440374116</v>
      </c>
      <c r="BQ14" s="541">
        <f t="shared" si="39"/>
        <v>80845.689862283907</v>
      </c>
      <c r="BR14" s="541">
        <f t="shared" ref="BR14:CS14" si="40">BR27+BR40+BR53+BR66+BR92</f>
        <v>94512.155248237745</v>
      </c>
      <c r="BS14" s="541">
        <f t="shared" si="40"/>
        <v>94143.361785808986</v>
      </c>
      <c r="BT14" s="541">
        <f t="shared" si="40"/>
        <v>103599.51060058849</v>
      </c>
      <c r="BU14" s="542">
        <f t="shared" si="40"/>
        <v>113232.4057139754</v>
      </c>
      <c r="BV14" s="541">
        <f t="shared" si="40"/>
        <v>66074.752508985606</v>
      </c>
      <c r="BW14" s="541">
        <f t="shared" si="40"/>
        <v>59418.149225514506</v>
      </c>
      <c r="BX14" s="541">
        <f t="shared" si="40"/>
        <v>80186.675351057755</v>
      </c>
      <c r="BY14" s="541">
        <f t="shared" si="40"/>
        <v>84041.567853430315</v>
      </c>
      <c r="BZ14" s="541">
        <f t="shared" si="40"/>
        <v>89626.527264118733</v>
      </c>
      <c r="CA14" s="541">
        <f t="shared" si="40"/>
        <v>101259.21428036707</v>
      </c>
      <c r="CB14" s="541">
        <f t="shared" si="40"/>
        <v>79395.351218053547</v>
      </c>
      <c r="CC14" s="541">
        <f t="shared" si="40"/>
        <v>88456.380316429102</v>
      </c>
      <c r="CD14" s="541">
        <f t="shared" si="40"/>
        <v>97058.269425426668</v>
      </c>
      <c r="CE14" s="541">
        <f t="shared" si="40"/>
        <v>98623.751231861606</v>
      </c>
      <c r="CF14" s="541">
        <f t="shared" si="40"/>
        <v>115128.1301962682</v>
      </c>
      <c r="CG14" s="542">
        <f t="shared" si="40"/>
        <v>126632.0064190827</v>
      </c>
      <c r="CH14" s="541">
        <f t="shared" si="40"/>
        <v>86734.601446217042</v>
      </c>
      <c r="CI14" s="541">
        <f t="shared" si="40"/>
        <v>92439.192317571549</v>
      </c>
      <c r="CJ14" s="541">
        <f t="shared" si="40"/>
        <v>106773.95965299883</v>
      </c>
      <c r="CK14" s="541">
        <f t="shared" si="40"/>
        <v>115012.59564120634</v>
      </c>
      <c r="CL14" s="541">
        <f t="shared" si="40"/>
        <v>121260.2424442686</v>
      </c>
      <c r="CM14" s="541">
        <f t="shared" si="40"/>
        <v>127855.5597959751</v>
      </c>
      <c r="CN14" s="541">
        <f t="shared" si="40"/>
        <v>137638.26049313214</v>
      </c>
      <c r="CO14" s="541">
        <f t="shared" si="40"/>
        <v>104931.2487577334</v>
      </c>
      <c r="CP14" s="541">
        <f t="shared" si="40"/>
        <v>101639.08983990173</v>
      </c>
      <c r="CQ14" s="541">
        <f t="shared" si="40"/>
        <v>109947.97318686348</v>
      </c>
      <c r="CR14" s="541">
        <f t="shared" si="40"/>
        <v>113084.66936412</v>
      </c>
      <c r="CS14" s="542">
        <f t="shared" si="40"/>
        <v>116865.49096410767</v>
      </c>
    </row>
    <row r="15" spans="1:97" x14ac:dyDescent="0.2">
      <c r="A15" s="527" t="s">
        <v>12</v>
      </c>
      <c r="B15" s="506"/>
      <c r="C15" s="506">
        <f>C14/C10</f>
        <v>51.861938366699022</v>
      </c>
      <c r="D15" s="506">
        <f>D14/D10</f>
        <v>63.625835342364631</v>
      </c>
      <c r="E15" s="506">
        <f>SUM(AX14:BI14)/SUM(AX10:BI10)</f>
        <v>74.105297531047455</v>
      </c>
      <c r="F15" s="506">
        <f>SUM(BJ14:BU14)/SUM(BJ10:BU10)</f>
        <v>83.061496564041832</v>
      </c>
      <c r="G15" s="506">
        <f>SUM(BV14:CG14)/SUM(BV10:CG10)</f>
        <v>96.862299748597437</v>
      </c>
      <c r="H15" s="528">
        <f>SUM(BW14:CH14)/SUM(CH10:CS10)</f>
        <v>117.70506985506779</v>
      </c>
      <c r="I15" s="506"/>
      <c r="K15" s="505" t="e">
        <f t="shared" si="11"/>
        <v>#DIV/0!</v>
      </c>
      <c r="L15" s="505">
        <f t="shared" si="12"/>
        <v>0.22683103150689998</v>
      </c>
      <c r="N15" s="506" t="e">
        <f t="shared" ref="N15:Z15" si="41">N14/N10</f>
        <v>#REF!</v>
      </c>
      <c r="O15" s="506" t="e">
        <f t="shared" si="41"/>
        <v>#REF!</v>
      </c>
      <c r="P15" s="506" t="e">
        <f t="shared" si="41"/>
        <v>#REF!</v>
      </c>
      <c r="Q15" s="506" t="e">
        <f t="shared" si="41"/>
        <v>#REF!</v>
      </c>
      <c r="R15" s="506" t="e">
        <f t="shared" si="41"/>
        <v>#REF!</v>
      </c>
      <c r="S15" s="506" t="e">
        <f t="shared" si="41"/>
        <v>#REF!</v>
      </c>
      <c r="T15" s="506" t="e">
        <f t="shared" si="41"/>
        <v>#REF!</v>
      </c>
      <c r="U15" s="506" t="e">
        <f t="shared" si="41"/>
        <v>#REF!</v>
      </c>
      <c r="V15" s="506" t="e">
        <f t="shared" si="41"/>
        <v>#REF!</v>
      </c>
      <c r="W15" s="506" t="e">
        <f t="shared" si="41"/>
        <v>#REF!</v>
      </c>
      <c r="X15" s="506" t="e">
        <f t="shared" si="41"/>
        <v>#REF!</v>
      </c>
      <c r="Y15" s="506" t="e">
        <f t="shared" si="41"/>
        <v>#REF!</v>
      </c>
      <c r="Z15" s="529">
        <f t="shared" si="41"/>
        <v>53.42492069037803</v>
      </c>
      <c r="AA15" s="506">
        <f t="shared" ref="AA15:AK15" si="42">AA14/AA10</f>
        <v>35.508056647612023</v>
      </c>
      <c r="AB15" s="506">
        <f t="shared" si="42"/>
        <v>66.292531713286976</v>
      </c>
      <c r="AC15" s="506">
        <f t="shared" si="42"/>
        <v>64.956196425977041</v>
      </c>
      <c r="AD15" s="506">
        <f t="shared" si="42"/>
        <v>69.341094066937117</v>
      </c>
      <c r="AE15" s="506">
        <f t="shared" si="42"/>
        <v>73.60832916130542</v>
      </c>
      <c r="AF15" s="506">
        <f t="shared" si="42"/>
        <v>57.757198834466486</v>
      </c>
      <c r="AG15" s="506">
        <f t="shared" si="42"/>
        <v>42.592302393662813</v>
      </c>
      <c r="AH15" s="506">
        <f t="shared" si="42"/>
        <v>44.730864760035516</v>
      </c>
      <c r="AI15" s="506">
        <f t="shared" si="42"/>
        <v>40.416933580579901</v>
      </c>
      <c r="AJ15" s="506">
        <f t="shared" si="42"/>
        <v>43.232003160806002</v>
      </c>
      <c r="AK15" s="528">
        <f t="shared" si="42"/>
        <v>44.981119987940907</v>
      </c>
      <c r="AL15" s="506">
        <f t="shared" ref="AL15:CL15" si="43">AL14/AL10</f>
        <v>45.176698853546355</v>
      </c>
      <c r="AM15" s="506">
        <f t="shared" si="43"/>
        <v>42.405640065226528</v>
      </c>
      <c r="AN15" s="506">
        <f t="shared" si="43"/>
        <v>49.802004368061695</v>
      </c>
      <c r="AO15" s="506">
        <f t="shared" si="43"/>
        <v>53.423563698613812</v>
      </c>
      <c r="AP15" s="506">
        <f t="shared" si="43"/>
        <v>57.031887890648399</v>
      </c>
      <c r="AQ15" s="506">
        <f t="shared" si="43"/>
        <v>61.091336939285057</v>
      </c>
      <c r="AR15" s="506">
        <f t="shared" si="43"/>
        <v>62.387159158554752</v>
      </c>
      <c r="AS15" s="506">
        <f t="shared" si="43"/>
        <v>67.397389510759936</v>
      </c>
      <c r="AT15" s="506">
        <f t="shared" si="43"/>
        <v>71.995931075270164</v>
      </c>
      <c r="AU15" s="506">
        <f t="shared" si="43"/>
        <v>73.573534692739116</v>
      </c>
      <c r="AV15" s="506">
        <f t="shared" si="43"/>
        <v>78.373199648275531</v>
      </c>
      <c r="AW15" s="528">
        <f t="shared" si="43"/>
        <v>83.161467072533483</v>
      </c>
      <c r="AX15" s="506">
        <f t="shared" si="43"/>
        <v>53.034460222368295</v>
      </c>
      <c r="AY15" s="506">
        <f t="shared" si="43"/>
        <v>50.834532299156663</v>
      </c>
      <c r="AZ15" s="506">
        <f t="shared" si="43"/>
        <v>58.476862367685207</v>
      </c>
      <c r="BA15" s="506">
        <f t="shared" si="43"/>
        <v>62.806294211044225</v>
      </c>
      <c r="BB15" s="506">
        <f t="shared" si="43"/>
        <v>66.962193200922385</v>
      </c>
      <c r="BC15" s="506">
        <f t="shared" si="43"/>
        <v>71.209052623064295</v>
      </c>
      <c r="BD15" s="506">
        <f t="shared" si="43"/>
        <v>73.86761253981804</v>
      </c>
      <c r="BE15" s="506">
        <f t="shared" si="43"/>
        <v>78.871048447378925</v>
      </c>
      <c r="BF15" s="506">
        <f t="shared" si="43"/>
        <v>83.535174170188014</v>
      </c>
      <c r="BG15" s="506">
        <f t="shared" si="43"/>
        <v>85.757833134620626</v>
      </c>
      <c r="BH15" s="506">
        <f t="shared" si="43"/>
        <v>91.371856341373061</v>
      </c>
      <c r="BI15" s="528">
        <f t="shared" si="43"/>
        <v>96.740701429180589</v>
      </c>
      <c r="BJ15" s="506">
        <f t="shared" si="43"/>
        <v>59.171859606339979</v>
      </c>
      <c r="BK15" s="506">
        <f t="shared" si="43"/>
        <v>56.827279679038362</v>
      </c>
      <c r="BL15" s="506">
        <f t="shared" si="43"/>
        <v>65.540260229614532</v>
      </c>
      <c r="BM15" s="506">
        <f t="shared" si="43"/>
        <v>70.122741691656969</v>
      </c>
      <c r="BN15" s="506">
        <f t="shared" si="43"/>
        <v>74.802049148486944</v>
      </c>
      <c r="BO15" s="506">
        <f t="shared" si="43"/>
        <v>79.553060172408308</v>
      </c>
      <c r="BP15" s="506">
        <f t="shared" si="43"/>
        <v>82.047812535561462</v>
      </c>
      <c r="BQ15" s="506">
        <f t="shared" si="43"/>
        <v>87.592502356276071</v>
      </c>
      <c r="BR15" s="506">
        <f t="shared" si="43"/>
        <v>93.551382549454843</v>
      </c>
      <c r="BS15" s="506">
        <f t="shared" si="43"/>
        <v>96.771657902106355</v>
      </c>
      <c r="BT15" s="506">
        <f t="shared" si="43"/>
        <v>102.91803899884356</v>
      </c>
      <c r="BU15" s="528">
        <f t="shared" si="43"/>
        <v>109.65650702005151</v>
      </c>
      <c r="BV15" s="506">
        <f t="shared" si="43"/>
        <v>68.151992671331939</v>
      </c>
      <c r="BW15" s="506">
        <f t="shared" si="43"/>
        <v>65.000685097131907</v>
      </c>
      <c r="BX15" s="506">
        <f t="shared" si="43"/>
        <v>75.07843615690868</v>
      </c>
      <c r="BY15" s="506">
        <f t="shared" si="43"/>
        <v>80.1062291853559</v>
      </c>
      <c r="BZ15" s="506">
        <f t="shared" si="43"/>
        <v>85.625744104460381</v>
      </c>
      <c r="CA15" s="506">
        <f t="shared" si="43"/>
        <v>91.239266446757156</v>
      </c>
      <c r="CB15" s="506">
        <f t="shared" si="43"/>
        <v>101.18209168125357</v>
      </c>
      <c r="CC15" s="506">
        <f t="shared" si="43"/>
        <v>107.72416069072584</v>
      </c>
      <c r="CD15" s="506">
        <f t="shared" si="43"/>
        <v>114.81875611359459</v>
      </c>
      <c r="CE15" s="506">
        <f t="shared" si="43"/>
        <v>121.90097378865558</v>
      </c>
      <c r="CF15" s="506">
        <f t="shared" si="43"/>
        <v>130.15728813091437</v>
      </c>
      <c r="CG15" s="528">
        <f t="shared" si="43"/>
        <v>139.3535655471708</v>
      </c>
      <c r="CH15" s="506">
        <f t="shared" si="43"/>
        <v>125.00423570614805</v>
      </c>
      <c r="CI15" s="506">
        <f t="shared" si="43"/>
        <v>130.99377977374681</v>
      </c>
      <c r="CJ15" s="506">
        <f t="shared" si="43"/>
        <v>137.92489810379402</v>
      </c>
      <c r="CK15" s="506">
        <f t="shared" si="43"/>
        <v>144.8504048942458</v>
      </c>
      <c r="CL15" s="506">
        <f t="shared" si="43"/>
        <v>152.00844371402926</v>
      </c>
      <c r="CM15" s="506">
        <f t="shared" ref="CM15:CS15" si="44">CM14/CM10</f>
        <v>159.51923250892239</v>
      </c>
      <c r="CN15" s="506">
        <f t="shared" si="44"/>
        <v>167.52626350733436</v>
      </c>
      <c r="CO15" s="506">
        <f t="shared" si="44"/>
        <v>130.70172613700487</v>
      </c>
      <c r="CP15" s="506">
        <f t="shared" si="44"/>
        <v>134.32271787128056</v>
      </c>
      <c r="CQ15" s="506">
        <f t="shared" si="44"/>
        <v>135.84629691511691</v>
      </c>
      <c r="CR15" s="506">
        <f t="shared" si="44"/>
        <v>138.51331622557413</v>
      </c>
      <c r="CS15" s="528">
        <f t="shared" si="44"/>
        <v>141.25352534691731</v>
      </c>
    </row>
    <row r="16" spans="1:97" x14ac:dyDescent="0.2">
      <c r="A16" s="527" t="s">
        <v>13</v>
      </c>
      <c r="B16" s="506"/>
      <c r="C16" s="506">
        <f>SUM(Z14:AK14)/SUM(Z8:AK8)</f>
        <v>41.093629450850102</v>
      </c>
      <c r="D16" s="506">
        <f>SUM(AL14:AW14)/SUM(AL8:AW8)</f>
        <v>46.268287827042478</v>
      </c>
      <c r="E16" s="506">
        <f>SUM(AX14:BH14)/SUM(AX8:BH8)</f>
        <v>53.687570494298406</v>
      </c>
      <c r="F16" s="506">
        <f>SUM(BJ14:BT14)/SUM(BJ8:BT8)</f>
        <v>62.633145645940495</v>
      </c>
      <c r="G16" s="506">
        <f>SUM(BK14:BU14)/SUM(BK8:BU8)</f>
        <v>67.230418742938312</v>
      </c>
      <c r="H16" s="528">
        <f>SUM(CH14:CS14)/SUM(CH8:CS8)</f>
        <v>113.77361009891604</v>
      </c>
      <c r="I16" s="506"/>
      <c r="K16" s="505" t="e">
        <f t="shared" si="11"/>
        <v>#DIV/0!</v>
      </c>
      <c r="L16" s="505">
        <f t="shared" si="12"/>
        <v>0.12592361505526073</v>
      </c>
      <c r="N16" s="506" t="e">
        <f t="shared" ref="N16:Z16" si="45">N14/N8</f>
        <v>#REF!</v>
      </c>
      <c r="O16" s="506" t="e">
        <f t="shared" si="45"/>
        <v>#REF!</v>
      </c>
      <c r="P16" s="506" t="e">
        <f t="shared" si="45"/>
        <v>#REF!</v>
      </c>
      <c r="Q16" s="506" t="e">
        <f t="shared" si="45"/>
        <v>#REF!</v>
      </c>
      <c r="R16" s="506" t="e">
        <f t="shared" si="45"/>
        <v>#REF!</v>
      </c>
      <c r="S16" s="506" t="e">
        <f t="shared" si="45"/>
        <v>#REF!</v>
      </c>
      <c r="T16" s="506" t="e">
        <f t="shared" si="45"/>
        <v>#REF!</v>
      </c>
      <c r="U16" s="506" t="e">
        <f t="shared" si="45"/>
        <v>#REF!</v>
      </c>
      <c r="V16" s="506" t="e">
        <f t="shared" si="45"/>
        <v>#REF!</v>
      </c>
      <c r="W16" s="506" t="e">
        <f t="shared" si="45"/>
        <v>#REF!</v>
      </c>
      <c r="X16" s="506" t="e">
        <f t="shared" si="45"/>
        <v>#REF!</v>
      </c>
      <c r="Y16" s="506" t="e">
        <f t="shared" si="45"/>
        <v>#REF!</v>
      </c>
      <c r="Z16" s="529">
        <f t="shared" si="45"/>
        <v>41.561428571428571</v>
      </c>
      <c r="AA16" s="506">
        <f t="shared" ref="AA16:AK16" si="46">AA14/AA8</f>
        <v>20.935006653620352</v>
      </c>
      <c r="AB16" s="506">
        <f t="shared" si="46"/>
        <v>55.798667653589931</v>
      </c>
      <c r="AC16" s="506">
        <f t="shared" si="46"/>
        <v>49.023410087719299</v>
      </c>
      <c r="AD16" s="506">
        <f t="shared" si="46"/>
        <v>55.137353830645161</v>
      </c>
      <c r="AE16" s="506">
        <f t="shared" si="46"/>
        <v>63.435242540322584</v>
      </c>
      <c r="AF16" s="506">
        <f t="shared" si="46"/>
        <v>43.770360883280759</v>
      </c>
      <c r="AG16" s="506">
        <f t="shared" si="46"/>
        <v>33.378340080971661</v>
      </c>
      <c r="AH16" s="506">
        <f t="shared" si="46"/>
        <v>36.907490842490844</v>
      </c>
      <c r="AI16" s="506">
        <f t="shared" si="46"/>
        <v>31.096400778210114</v>
      </c>
      <c r="AJ16" s="506">
        <f t="shared" si="46"/>
        <v>35.479961089494161</v>
      </c>
      <c r="AK16" s="528">
        <f t="shared" si="46"/>
        <v>38.703599221789879</v>
      </c>
      <c r="AL16" s="506">
        <f t="shared" ref="AL16:CL16" si="47">AL14/AL8</f>
        <v>30.308371365932647</v>
      </c>
      <c r="AM16" s="506">
        <f t="shared" si="47"/>
        <v>25.179859352331615</v>
      </c>
      <c r="AN16" s="506">
        <f t="shared" si="47"/>
        <v>35.469568104248715</v>
      </c>
      <c r="AO16" s="506">
        <f t="shared" si="47"/>
        <v>37.416078615618666</v>
      </c>
      <c r="AP16" s="506">
        <f t="shared" si="47"/>
        <v>41.504974881294984</v>
      </c>
      <c r="AQ16" s="506">
        <f t="shared" si="47"/>
        <v>47.16829838092962</v>
      </c>
      <c r="AR16" s="506">
        <f t="shared" si="47"/>
        <v>45.747366467864779</v>
      </c>
      <c r="AS16" s="506">
        <f t="shared" si="47"/>
        <v>49.073864315231873</v>
      </c>
      <c r="AT16" s="506">
        <f t="shared" si="47"/>
        <v>53.950397125681711</v>
      </c>
      <c r="AU16" s="506">
        <f t="shared" si="47"/>
        <v>54.513968232189342</v>
      </c>
      <c r="AV16" s="506">
        <f t="shared" si="47"/>
        <v>60.779953918037947</v>
      </c>
      <c r="AW16" s="528">
        <f t="shared" si="47"/>
        <v>66.016756378433271</v>
      </c>
      <c r="AX16" s="506">
        <f t="shared" si="47"/>
        <v>36.992787142398555</v>
      </c>
      <c r="AY16" s="506">
        <f t="shared" si="47"/>
        <v>30.68845892817323</v>
      </c>
      <c r="AZ16" s="506">
        <f t="shared" si="47"/>
        <v>45.205471144204935</v>
      </c>
      <c r="BA16" s="506">
        <f t="shared" si="47"/>
        <v>45.643460459954682</v>
      </c>
      <c r="BB16" s="506">
        <f t="shared" si="47"/>
        <v>49.800724915608903</v>
      </c>
      <c r="BC16" s="506">
        <f t="shared" si="47"/>
        <v>56.168239344180712</v>
      </c>
      <c r="BD16" s="506">
        <f t="shared" si="47"/>
        <v>55.746288878734013</v>
      </c>
      <c r="BE16" s="506">
        <f t="shared" si="47"/>
        <v>60.965936747219565</v>
      </c>
      <c r="BF16" s="506">
        <f t="shared" si="47"/>
        <v>66.8281393361504</v>
      </c>
      <c r="BG16" s="506">
        <f t="shared" si="47"/>
        <v>65.513559584146108</v>
      </c>
      <c r="BH16" s="506">
        <f t="shared" si="47"/>
        <v>73.009109795075418</v>
      </c>
      <c r="BI16" s="528">
        <f t="shared" si="47"/>
        <v>80.153271842119935</v>
      </c>
      <c r="BJ16" s="506">
        <f t="shared" si="47"/>
        <v>42.943760245698364</v>
      </c>
      <c r="BK16" s="506">
        <f t="shared" si="47"/>
        <v>37.943578034211534</v>
      </c>
      <c r="BL16" s="506">
        <f t="shared" si="47"/>
        <v>51.185992159138259</v>
      </c>
      <c r="BM16" s="506">
        <f t="shared" si="47"/>
        <v>53.164109761001036</v>
      </c>
      <c r="BN16" s="506">
        <f t="shared" si="47"/>
        <v>58.345506011080715</v>
      </c>
      <c r="BO16" s="506">
        <f t="shared" si="47"/>
        <v>65.11459398096342</v>
      </c>
      <c r="BP16" s="506">
        <f t="shared" si="47"/>
        <v>63.610707406453763</v>
      </c>
      <c r="BQ16" s="506">
        <f t="shared" si="47"/>
        <v>69.622536912059857</v>
      </c>
      <c r="BR16" s="506">
        <f t="shared" si="47"/>
        <v>77.935313967376715</v>
      </c>
      <c r="BS16" s="506">
        <f t="shared" si="47"/>
        <v>77.631204573108747</v>
      </c>
      <c r="BT16" s="506">
        <f t="shared" si="47"/>
        <v>85.428803991579514</v>
      </c>
      <c r="BU16" s="528">
        <f t="shared" si="47"/>
        <v>93.372149512637421</v>
      </c>
      <c r="BV16" s="506">
        <f t="shared" si="47"/>
        <v>50.505054353032683</v>
      </c>
      <c r="BW16" s="506">
        <f t="shared" si="47"/>
        <v>45.416997298372287</v>
      </c>
      <c r="BX16" s="506">
        <f t="shared" si="47"/>
        <v>61.291677126500247</v>
      </c>
      <c r="BY16" s="506">
        <f t="shared" si="47"/>
        <v>64.238211891514283</v>
      </c>
      <c r="BZ16" s="506">
        <f t="shared" si="47"/>
        <v>68.507144696944636</v>
      </c>
      <c r="CA16" s="506">
        <f t="shared" si="47"/>
        <v>77.39873290149437</v>
      </c>
      <c r="CB16" s="506">
        <f t="shared" si="47"/>
        <v>79.373126742565617</v>
      </c>
      <c r="CC16" s="506">
        <f t="shared" si="47"/>
        <v>87.425286487594406</v>
      </c>
      <c r="CD16" s="506">
        <f t="shared" si="47"/>
        <v>95.926907478623775</v>
      </c>
      <c r="CE16" s="506">
        <f t="shared" si="47"/>
        <v>97.474141210425842</v>
      </c>
      <c r="CF16" s="506">
        <f t="shared" si="47"/>
        <v>107.91973914014157</v>
      </c>
      <c r="CG16" s="528">
        <f t="shared" si="47"/>
        <v>118.70333580717804</v>
      </c>
      <c r="CH16" s="506">
        <f t="shared" si="47"/>
        <v>89.837591869385619</v>
      </c>
      <c r="CI16" s="506">
        <f t="shared" si="47"/>
        <v>94.689681989413955</v>
      </c>
      <c r="CJ16" s="506">
        <f t="shared" si="47"/>
        <v>109.37343815769272</v>
      </c>
      <c r="CK16" s="506">
        <f t="shared" si="47"/>
        <v>117.81264886682415</v>
      </c>
      <c r="CL16" s="506">
        <f t="shared" si="47"/>
        <v>124.21239851989085</v>
      </c>
      <c r="CM16" s="506">
        <f t="shared" ref="CM16:CS16" si="48">CM14/CM8</f>
        <v>130.96828297750139</v>
      </c>
      <c r="CN16" s="506">
        <f t="shared" si="48"/>
        <v>140.98914961195959</v>
      </c>
      <c r="CO16" s="506">
        <f t="shared" si="48"/>
        <v>106.98998645367031</v>
      </c>
      <c r="CP16" s="506">
        <f t="shared" si="48"/>
        <v>103.63323579843539</v>
      </c>
      <c r="CQ16" s="506">
        <f t="shared" si="48"/>
        <v>112.10513837522664</v>
      </c>
      <c r="CR16" s="506">
        <f t="shared" si="48"/>
        <v>115.30337613077629</v>
      </c>
      <c r="CS16" s="528">
        <f t="shared" si="48"/>
        <v>119.15837696756574</v>
      </c>
    </row>
    <row r="17" spans="1:97" x14ac:dyDescent="0.2">
      <c r="A17" s="527" t="s">
        <v>147</v>
      </c>
      <c r="B17" s="548"/>
      <c r="C17" s="549" t="e">
        <f t="shared" ref="C17" si="49">(C14-B14)/B14</f>
        <v>#DIV/0!</v>
      </c>
      <c r="D17" s="549">
        <f t="shared" ref="D17" si="50">(D14-C14)/C14</f>
        <v>0.5331660279425533</v>
      </c>
      <c r="E17" s="549">
        <f t="shared" ref="E17" si="51">(E14-D14)/D14</f>
        <v>0.47514160236210912</v>
      </c>
      <c r="F17" s="549">
        <f t="shared" ref="F17" si="52">(F14-E14)/E14</f>
        <v>0.33268523794395644</v>
      </c>
      <c r="G17" s="549">
        <f t="shared" ref="G17" si="53">(G14-F14)/F14</f>
        <v>0.19935508234094945</v>
      </c>
      <c r="H17" s="550">
        <f>(H14-G14)/G14</f>
        <v>0.22864161649305212</v>
      </c>
      <c r="Z17" s="646"/>
      <c r="AA17" s="548"/>
      <c r="AB17" s="548"/>
      <c r="AC17" s="548"/>
      <c r="AD17" s="548"/>
      <c r="AE17" s="548"/>
      <c r="AF17" s="548"/>
      <c r="AG17" s="548"/>
      <c r="AH17" s="548"/>
      <c r="AI17" s="548"/>
      <c r="AJ17" s="548"/>
      <c r="AK17" s="647"/>
    </row>
    <row r="18" spans="1:97" s="551" customFormat="1" x14ac:dyDescent="0.2">
      <c r="B18" s="552"/>
      <c r="C18" s="552"/>
      <c r="D18" s="553"/>
      <c r="E18" s="552"/>
      <c r="F18" s="552"/>
      <c r="G18" s="552"/>
      <c r="H18" s="552"/>
      <c r="I18" s="552"/>
      <c r="J18" s="552"/>
      <c r="K18" s="554"/>
      <c r="L18" s="554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646"/>
      <c r="AA18" s="548"/>
      <c r="AB18" s="548"/>
      <c r="AC18" s="548"/>
      <c r="AD18" s="548"/>
      <c r="AE18" s="548"/>
      <c r="AF18" s="548"/>
      <c r="AG18" s="548"/>
      <c r="AH18" s="548"/>
      <c r="AI18" s="548"/>
      <c r="AJ18" s="548"/>
      <c r="AK18" s="647"/>
      <c r="AL18" s="552"/>
      <c r="AM18" s="552"/>
      <c r="AN18" s="552"/>
      <c r="AO18" s="552"/>
      <c r="AP18" s="552"/>
      <c r="AQ18" s="552"/>
      <c r="AR18" s="552"/>
      <c r="AS18" s="552"/>
      <c r="AT18" s="552"/>
      <c r="AU18" s="552"/>
      <c r="AV18" s="552"/>
      <c r="AW18" s="556"/>
      <c r="BI18" s="557"/>
      <c r="BU18" s="557"/>
      <c r="CG18" s="557"/>
      <c r="CS18" s="557"/>
    </row>
    <row r="19" spans="1:97" s="567" customFormat="1" x14ac:dyDescent="0.2">
      <c r="A19" s="558" t="s">
        <v>103</v>
      </c>
      <c r="B19" s="559">
        <v>2016</v>
      </c>
      <c r="C19" s="559">
        <v>2017</v>
      </c>
      <c r="D19" s="559">
        <v>2018</v>
      </c>
      <c r="E19" s="559">
        <v>2019</v>
      </c>
      <c r="F19" s="559">
        <v>2020</v>
      </c>
      <c r="G19" s="559">
        <v>2021</v>
      </c>
      <c r="H19" s="560">
        <v>2022</v>
      </c>
      <c r="I19" s="559"/>
      <c r="J19" s="561"/>
      <c r="K19" s="562"/>
      <c r="L19" s="562"/>
      <c r="M19" s="563"/>
      <c r="N19" s="564">
        <v>42385</v>
      </c>
      <c r="O19" s="564">
        <v>42416</v>
      </c>
      <c r="P19" s="564">
        <v>42445</v>
      </c>
      <c r="Q19" s="564">
        <v>42476</v>
      </c>
      <c r="R19" s="564">
        <v>42506</v>
      </c>
      <c r="S19" s="564">
        <v>42537</v>
      </c>
      <c r="T19" s="564">
        <v>42567</v>
      </c>
      <c r="U19" s="564">
        <v>42598</v>
      </c>
      <c r="V19" s="564">
        <v>42629</v>
      </c>
      <c r="W19" s="564">
        <v>42659</v>
      </c>
      <c r="X19" s="564">
        <v>42690</v>
      </c>
      <c r="Y19" s="564">
        <v>42720</v>
      </c>
      <c r="Z19" s="565">
        <v>42752</v>
      </c>
      <c r="AA19" s="564">
        <v>42783</v>
      </c>
      <c r="AB19" s="564">
        <v>42811</v>
      </c>
      <c r="AC19" s="564">
        <v>42842</v>
      </c>
      <c r="AD19" s="564">
        <v>42872</v>
      </c>
      <c r="AE19" s="564">
        <v>42903</v>
      </c>
      <c r="AF19" s="564">
        <v>42933</v>
      </c>
      <c r="AG19" s="564">
        <v>42964</v>
      </c>
      <c r="AH19" s="564">
        <v>42995</v>
      </c>
      <c r="AI19" s="564">
        <v>43025</v>
      </c>
      <c r="AJ19" s="564">
        <v>43056</v>
      </c>
      <c r="AK19" s="566">
        <v>43086</v>
      </c>
      <c r="AL19" s="565">
        <v>43118</v>
      </c>
      <c r="AM19" s="564">
        <v>43149</v>
      </c>
      <c r="AN19" s="564">
        <v>43177</v>
      </c>
      <c r="AO19" s="564">
        <v>43208</v>
      </c>
      <c r="AP19" s="564">
        <v>43238</v>
      </c>
      <c r="AQ19" s="564">
        <v>43269</v>
      </c>
      <c r="AR19" s="564">
        <v>43299</v>
      </c>
      <c r="AS19" s="564">
        <v>43330</v>
      </c>
      <c r="AT19" s="564">
        <v>43361</v>
      </c>
      <c r="AU19" s="564">
        <v>43391</v>
      </c>
      <c r="AV19" s="564">
        <v>43422</v>
      </c>
      <c r="AW19" s="566">
        <v>43452</v>
      </c>
      <c r="AX19" s="564">
        <v>43483</v>
      </c>
      <c r="AY19" s="564">
        <v>43514</v>
      </c>
      <c r="AZ19" s="564">
        <v>43542</v>
      </c>
      <c r="BA19" s="564">
        <v>43573</v>
      </c>
      <c r="BB19" s="564">
        <v>43603</v>
      </c>
      <c r="BC19" s="564">
        <v>43634</v>
      </c>
      <c r="BD19" s="564">
        <v>43664</v>
      </c>
      <c r="BE19" s="564">
        <v>43695</v>
      </c>
      <c r="BF19" s="564">
        <v>43726</v>
      </c>
      <c r="BG19" s="564">
        <v>43756</v>
      </c>
      <c r="BH19" s="564">
        <v>43787</v>
      </c>
      <c r="BI19" s="566">
        <v>43817</v>
      </c>
      <c r="BJ19" s="564">
        <v>43848</v>
      </c>
      <c r="BK19" s="564">
        <v>43879</v>
      </c>
      <c r="BL19" s="564">
        <v>43908</v>
      </c>
      <c r="BM19" s="564">
        <v>43939</v>
      </c>
      <c r="BN19" s="564">
        <v>43969</v>
      </c>
      <c r="BO19" s="564">
        <v>44000</v>
      </c>
      <c r="BP19" s="564">
        <v>44030</v>
      </c>
      <c r="BQ19" s="564">
        <v>44061</v>
      </c>
      <c r="BR19" s="564">
        <v>44092</v>
      </c>
      <c r="BS19" s="564">
        <v>44122</v>
      </c>
      <c r="BT19" s="564">
        <v>44153</v>
      </c>
      <c r="BU19" s="566">
        <v>44183</v>
      </c>
      <c r="BV19" s="564">
        <v>44214</v>
      </c>
      <c r="BW19" s="564">
        <v>44245</v>
      </c>
      <c r="BX19" s="564">
        <v>44273</v>
      </c>
      <c r="BY19" s="564">
        <v>44304</v>
      </c>
      <c r="BZ19" s="564">
        <v>44334</v>
      </c>
      <c r="CA19" s="564">
        <v>44365</v>
      </c>
      <c r="CB19" s="564">
        <v>44395</v>
      </c>
      <c r="CC19" s="564">
        <v>44426</v>
      </c>
      <c r="CD19" s="564">
        <v>44457</v>
      </c>
      <c r="CE19" s="564">
        <v>44487</v>
      </c>
      <c r="CF19" s="564">
        <v>44518</v>
      </c>
      <c r="CG19" s="566">
        <v>44548</v>
      </c>
      <c r="CH19" s="564">
        <v>44579</v>
      </c>
      <c r="CI19" s="564">
        <v>44610</v>
      </c>
      <c r="CJ19" s="564">
        <v>44638</v>
      </c>
      <c r="CK19" s="564">
        <v>44669</v>
      </c>
      <c r="CL19" s="564">
        <v>44699</v>
      </c>
      <c r="CM19" s="564">
        <v>44730</v>
      </c>
      <c r="CN19" s="564">
        <v>44760</v>
      </c>
      <c r="CO19" s="564">
        <v>44791</v>
      </c>
      <c r="CP19" s="564">
        <v>44822</v>
      </c>
      <c r="CQ19" s="564">
        <v>44852</v>
      </c>
      <c r="CR19" s="564">
        <v>44883</v>
      </c>
      <c r="CS19" s="566">
        <v>44913</v>
      </c>
    </row>
    <row r="20" spans="1:97" s="581" customFormat="1" x14ac:dyDescent="0.2">
      <c r="A20" s="568" t="s">
        <v>5</v>
      </c>
      <c r="B20" s="506">
        <f>AVERAGE(N20:Y20)</f>
        <v>162</v>
      </c>
      <c r="C20" s="506">
        <f>AVERAGE(Z20:AK20)</f>
        <v>180</v>
      </c>
      <c r="D20" s="506"/>
      <c r="E20" s="506"/>
      <c r="F20" s="506"/>
      <c r="G20" s="506"/>
      <c r="H20" s="528"/>
      <c r="I20" s="506"/>
      <c r="J20" s="569"/>
      <c r="K20" s="505">
        <f>C20/B20-1</f>
        <v>0.11111111111111116</v>
      </c>
      <c r="L20" s="505">
        <f>D20/C20-1</f>
        <v>-1</v>
      </c>
      <c r="M20" s="570"/>
      <c r="N20" s="571">
        <v>162</v>
      </c>
      <c r="O20" s="571">
        <v>162</v>
      </c>
      <c r="P20" s="571">
        <v>162</v>
      </c>
      <c r="Q20" s="571">
        <v>162</v>
      </c>
      <c r="R20" s="571">
        <v>162</v>
      </c>
      <c r="S20" s="571">
        <v>162</v>
      </c>
      <c r="T20" s="571">
        <v>162</v>
      </c>
      <c r="U20" s="571">
        <v>162</v>
      </c>
      <c r="V20" s="571">
        <v>162</v>
      </c>
      <c r="W20" s="571">
        <v>162</v>
      </c>
      <c r="X20" s="571">
        <v>162</v>
      </c>
      <c r="Y20" s="571">
        <v>162</v>
      </c>
      <c r="Z20" s="572">
        <v>180</v>
      </c>
      <c r="AA20" s="573">
        <f>Z20</f>
        <v>180</v>
      </c>
      <c r="AB20" s="573">
        <f>AA20</f>
        <v>180</v>
      </c>
      <c r="AC20" s="573">
        <f t="shared" ref="AC20:AF20" si="54">AB20</f>
        <v>180</v>
      </c>
      <c r="AD20" s="573">
        <f t="shared" si="54"/>
        <v>180</v>
      </c>
      <c r="AE20" s="573">
        <f t="shared" si="54"/>
        <v>180</v>
      </c>
      <c r="AF20" s="573">
        <f t="shared" si="54"/>
        <v>180</v>
      </c>
      <c r="AG20" s="573"/>
      <c r="AH20" s="573"/>
      <c r="AI20" s="573"/>
      <c r="AJ20" s="573"/>
      <c r="AK20" s="574"/>
      <c r="AL20" s="575"/>
      <c r="AM20" s="576"/>
      <c r="AN20" s="576"/>
      <c r="AO20" s="576"/>
      <c r="AP20" s="576"/>
      <c r="AQ20" s="576"/>
      <c r="AR20" s="576"/>
      <c r="AS20" s="576"/>
      <c r="AT20" s="576"/>
      <c r="AU20" s="576"/>
      <c r="AV20" s="576"/>
      <c r="AW20" s="582"/>
      <c r="AX20" s="571"/>
      <c r="AY20" s="571"/>
      <c r="AZ20" s="571"/>
      <c r="BA20" s="571"/>
      <c r="BB20" s="571"/>
      <c r="BC20" s="571"/>
      <c r="BD20" s="571"/>
      <c r="BE20" s="571"/>
      <c r="BF20" s="571"/>
      <c r="BG20" s="571"/>
      <c r="BH20" s="571"/>
      <c r="BI20" s="580"/>
      <c r="BJ20" s="577"/>
      <c r="BK20" s="577"/>
      <c r="BL20" s="577"/>
      <c r="BM20" s="577"/>
      <c r="BN20" s="577"/>
      <c r="BO20" s="577"/>
      <c r="BP20" s="577"/>
      <c r="BQ20" s="577"/>
      <c r="BR20" s="577"/>
      <c r="BS20" s="577"/>
      <c r="BT20" s="577"/>
      <c r="BU20" s="578"/>
      <c r="BV20" s="579"/>
      <c r="BW20" s="579"/>
      <c r="BX20" s="579"/>
      <c r="BY20" s="579"/>
      <c r="BZ20" s="579"/>
      <c r="CA20" s="579"/>
      <c r="CB20" s="579"/>
      <c r="CC20" s="579"/>
      <c r="CD20" s="579"/>
      <c r="CE20" s="579"/>
      <c r="CF20" s="579"/>
      <c r="CG20" s="583"/>
      <c r="CH20" s="571"/>
      <c r="CI20" s="571"/>
      <c r="CJ20" s="571"/>
      <c r="CK20" s="571"/>
      <c r="CL20" s="571"/>
      <c r="CM20" s="571"/>
      <c r="CN20" s="571"/>
      <c r="CO20" s="571"/>
      <c r="CP20" s="571"/>
      <c r="CQ20" s="571"/>
      <c r="CR20" s="571"/>
      <c r="CS20" s="580"/>
    </row>
    <row r="21" spans="1:97" s="581" customFormat="1" x14ac:dyDescent="0.2">
      <c r="A21" s="568" t="s">
        <v>8</v>
      </c>
      <c r="B21" s="506">
        <f>AVERAGE(N21:Y21)</f>
        <v>170</v>
      </c>
      <c r="C21" s="506">
        <f>AVERAGE(Z21:AK21)</f>
        <v>204.28571428571428</v>
      </c>
      <c r="D21" s="506"/>
      <c r="E21" s="506"/>
      <c r="F21" s="506"/>
      <c r="G21" s="506"/>
      <c r="H21" s="528"/>
      <c r="I21" s="506"/>
      <c r="J21" s="569"/>
      <c r="K21" s="505">
        <f t="shared" ref="K21:K29" si="55">C21/B21-1</f>
        <v>0.20168067226890751</v>
      </c>
      <c r="L21" s="505">
        <f t="shared" ref="L21:L29" si="56">D21/C21-1</f>
        <v>-1</v>
      </c>
      <c r="M21" s="570"/>
      <c r="N21" s="571">
        <v>170</v>
      </c>
      <c r="O21" s="571">
        <v>170</v>
      </c>
      <c r="P21" s="571">
        <v>170</v>
      </c>
      <c r="Q21" s="571">
        <v>170</v>
      </c>
      <c r="R21" s="571">
        <v>170</v>
      </c>
      <c r="S21" s="571">
        <v>170</v>
      </c>
      <c r="T21" s="571">
        <v>170</v>
      </c>
      <c r="U21" s="571">
        <v>170</v>
      </c>
      <c r="V21" s="571">
        <v>170</v>
      </c>
      <c r="W21" s="571">
        <v>170</v>
      </c>
      <c r="X21" s="571">
        <v>170</v>
      </c>
      <c r="Y21" s="571">
        <v>170</v>
      </c>
      <c r="Z21" s="572">
        <v>200</v>
      </c>
      <c r="AA21" s="572">
        <v>200</v>
      </c>
      <c r="AB21" s="572">
        <v>200</v>
      </c>
      <c r="AC21" s="572">
        <v>200</v>
      </c>
      <c r="AD21" s="572">
        <v>210</v>
      </c>
      <c r="AE21" s="572">
        <v>210</v>
      </c>
      <c r="AF21" s="572">
        <v>210</v>
      </c>
      <c r="AG21" s="573"/>
      <c r="AH21" s="573"/>
      <c r="AI21" s="573"/>
      <c r="AJ21" s="573"/>
      <c r="AK21" s="574"/>
      <c r="AL21" s="575"/>
      <c r="AM21" s="576"/>
      <c r="AN21" s="576"/>
      <c r="AO21" s="576"/>
      <c r="AP21" s="576"/>
      <c r="AQ21" s="576"/>
      <c r="AR21" s="576"/>
      <c r="AS21" s="576"/>
      <c r="AT21" s="576"/>
      <c r="AU21" s="576"/>
      <c r="AV21" s="576"/>
      <c r="AW21" s="582"/>
      <c r="AX21" s="571"/>
      <c r="AY21" s="571"/>
      <c r="AZ21" s="571"/>
      <c r="BA21" s="571"/>
      <c r="BB21" s="571"/>
      <c r="BC21" s="571"/>
      <c r="BD21" s="571"/>
      <c r="BE21" s="571"/>
      <c r="BF21" s="571"/>
      <c r="BG21" s="571"/>
      <c r="BH21" s="571"/>
      <c r="BI21" s="580"/>
      <c r="BJ21" s="577"/>
      <c r="BK21" s="577"/>
      <c r="BL21" s="577"/>
      <c r="BM21" s="577"/>
      <c r="BN21" s="577"/>
      <c r="BO21" s="577"/>
      <c r="BP21" s="577"/>
      <c r="BQ21" s="577"/>
      <c r="BR21" s="577"/>
      <c r="BS21" s="577"/>
      <c r="BT21" s="577"/>
      <c r="BU21" s="578"/>
      <c r="BV21" s="579"/>
      <c r="BW21" s="579"/>
      <c r="BX21" s="579"/>
      <c r="BY21" s="579"/>
      <c r="BZ21" s="579"/>
      <c r="CA21" s="579"/>
      <c r="CB21" s="579"/>
      <c r="CC21" s="579"/>
      <c r="CD21" s="579"/>
      <c r="CE21" s="579"/>
      <c r="CF21" s="579"/>
      <c r="CG21" s="583"/>
      <c r="CH21" s="571"/>
      <c r="CI21" s="571"/>
      <c r="CJ21" s="571"/>
      <c r="CK21" s="571"/>
      <c r="CL21" s="571"/>
      <c r="CM21" s="571"/>
      <c r="CN21" s="571"/>
      <c r="CO21" s="571"/>
      <c r="CP21" s="571"/>
      <c r="CQ21" s="571"/>
      <c r="CR21" s="571"/>
      <c r="CS21" s="580"/>
    </row>
    <row r="22" spans="1:97" s="596" customFormat="1" x14ac:dyDescent="0.2">
      <c r="A22" s="584" t="s">
        <v>6</v>
      </c>
      <c r="B22" s="531">
        <f>SUM(N23:Y23)/SUM(N21:Y21)</f>
        <v>0.81416666666666659</v>
      </c>
      <c r="C22" s="531">
        <f>SUM(Z23:AK23)/SUM(Z21:AK21)</f>
        <v>0.82097902097902098</v>
      </c>
      <c r="D22" s="531"/>
      <c r="E22" s="531"/>
      <c r="F22" s="531"/>
      <c r="G22" s="531"/>
      <c r="H22" s="532"/>
      <c r="I22" s="531"/>
      <c r="J22" s="585"/>
      <c r="K22" s="505">
        <f t="shared" si="55"/>
        <v>8.3672724409675769E-3</v>
      </c>
      <c r="L22" s="505">
        <f t="shared" si="56"/>
        <v>-1</v>
      </c>
      <c r="M22" s="586"/>
      <c r="N22" s="587">
        <v>0.7</v>
      </c>
      <c r="O22" s="587">
        <v>0.68</v>
      </c>
      <c r="P22" s="587">
        <v>0.85</v>
      </c>
      <c r="Q22" s="587">
        <v>0.7</v>
      </c>
      <c r="R22" s="587">
        <v>0.75</v>
      </c>
      <c r="S22" s="587">
        <v>0.8</v>
      </c>
      <c r="T22" s="587">
        <v>0.85</v>
      </c>
      <c r="U22" s="587">
        <v>0.87</v>
      </c>
      <c r="V22" s="587">
        <v>0.88</v>
      </c>
      <c r="W22" s="587">
        <v>0.86</v>
      </c>
      <c r="X22" s="587">
        <v>0.88</v>
      </c>
      <c r="Y22" s="587">
        <v>0.95</v>
      </c>
      <c r="Z22" s="588">
        <v>0.82</v>
      </c>
      <c r="AA22" s="587">
        <v>0.6</v>
      </c>
      <c r="AB22" s="587">
        <v>0.9</v>
      </c>
      <c r="AC22" s="587">
        <v>0.82</v>
      </c>
      <c r="AD22" s="587">
        <v>0.85</v>
      </c>
      <c r="AE22" s="587">
        <v>0.9</v>
      </c>
      <c r="AF22" s="587">
        <v>0.85</v>
      </c>
      <c r="AG22" s="587"/>
      <c r="AH22" s="587"/>
      <c r="AI22" s="587"/>
      <c r="AJ22" s="587"/>
      <c r="AK22" s="589"/>
      <c r="AL22" s="590"/>
      <c r="AM22" s="591"/>
      <c r="AN22" s="591"/>
      <c r="AO22" s="592"/>
      <c r="AP22" s="591"/>
      <c r="AQ22" s="591"/>
      <c r="AR22" s="591"/>
      <c r="AS22" s="591"/>
      <c r="AT22" s="591"/>
      <c r="AU22" s="591"/>
      <c r="AV22" s="591"/>
      <c r="AW22" s="593"/>
      <c r="AX22" s="587"/>
      <c r="AY22" s="587"/>
      <c r="AZ22" s="587"/>
      <c r="BA22" s="587"/>
      <c r="BB22" s="587"/>
      <c r="BC22" s="587"/>
      <c r="BD22" s="587"/>
      <c r="BE22" s="587"/>
      <c r="BF22" s="587"/>
      <c r="BG22" s="587"/>
      <c r="BH22" s="587"/>
      <c r="BI22" s="589"/>
      <c r="BJ22" s="594"/>
      <c r="BK22" s="594"/>
      <c r="BL22" s="594"/>
      <c r="BM22" s="594"/>
      <c r="BN22" s="594"/>
      <c r="BO22" s="594"/>
      <c r="BP22" s="594"/>
      <c r="BQ22" s="594"/>
      <c r="BR22" s="594"/>
      <c r="BS22" s="594"/>
      <c r="BT22" s="594"/>
      <c r="BU22" s="595"/>
      <c r="BV22" s="591"/>
      <c r="BW22" s="591"/>
      <c r="BX22" s="591"/>
      <c r="BY22" s="591"/>
      <c r="BZ22" s="591"/>
      <c r="CA22" s="591"/>
      <c r="CB22" s="591"/>
      <c r="CC22" s="591"/>
      <c r="CD22" s="591"/>
      <c r="CE22" s="591"/>
      <c r="CF22" s="591"/>
      <c r="CG22" s="593"/>
      <c r="CH22" s="591"/>
      <c r="CI22" s="591"/>
      <c r="CJ22" s="591"/>
      <c r="CK22" s="591"/>
      <c r="CL22" s="591"/>
      <c r="CM22" s="591"/>
      <c r="CN22" s="591"/>
      <c r="CO22" s="591"/>
      <c r="CP22" s="591"/>
      <c r="CQ22" s="591"/>
      <c r="CR22" s="591"/>
      <c r="CS22" s="593"/>
    </row>
    <row r="23" spans="1:97" x14ac:dyDescent="0.2">
      <c r="A23" s="568" t="s">
        <v>7</v>
      </c>
      <c r="B23" s="506">
        <f>SUM(N23:Y23)</f>
        <v>1660.8999999999999</v>
      </c>
      <c r="C23" s="506">
        <f>SUM(Z23:AK23)</f>
        <v>1174</v>
      </c>
      <c r="D23" s="506"/>
      <c r="E23" s="506"/>
      <c r="F23" s="506"/>
      <c r="G23" s="506"/>
      <c r="H23" s="528"/>
      <c r="I23" s="506"/>
      <c r="K23" s="505">
        <f t="shared" si="55"/>
        <v>-0.29315431392618452</v>
      </c>
      <c r="L23" s="505">
        <f t="shared" si="56"/>
        <v>-1</v>
      </c>
      <c r="M23" s="506"/>
      <c r="N23" s="506">
        <f t="shared" ref="N23:AD23" si="57">N22*N21</f>
        <v>118.99999999999999</v>
      </c>
      <c r="O23" s="506">
        <f t="shared" si="57"/>
        <v>115.60000000000001</v>
      </c>
      <c r="P23" s="506">
        <f t="shared" si="57"/>
        <v>144.5</v>
      </c>
      <c r="Q23" s="506">
        <f t="shared" si="57"/>
        <v>118.99999999999999</v>
      </c>
      <c r="R23" s="506">
        <f t="shared" si="57"/>
        <v>127.5</v>
      </c>
      <c r="S23" s="506">
        <f t="shared" si="57"/>
        <v>136</v>
      </c>
      <c r="T23" s="506">
        <f t="shared" si="57"/>
        <v>144.5</v>
      </c>
      <c r="U23" s="506">
        <f t="shared" si="57"/>
        <v>147.9</v>
      </c>
      <c r="V23" s="506">
        <f t="shared" si="57"/>
        <v>149.6</v>
      </c>
      <c r="W23" s="506">
        <f t="shared" si="57"/>
        <v>146.19999999999999</v>
      </c>
      <c r="X23" s="506">
        <f t="shared" si="57"/>
        <v>149.6</v>
      </c>
      <c r="Y23" s="506">
        <f t="shared" si="57"/>
        <v>161.5</v>
      </c>
      <c r="Z23" s="529">
        <f t="shared" si="57"/>
        <v>164</v>
      </c>
      <c r="AA23" s="506">
        <f t="shared" si="57"/>
        <v>120</v>
      </c>
      <c r="AB23" s="506">
        <f t="shared" si="57"/>
        <v>180</v>
      </c>
      <c r="AC23" s="506">
        <f t="shared" si="57"/>
        <v>164</v>
      </c>
      <c r="AD23" s="506">
        <f t="shared" si="57"/>
        <v>178.5</v>
      </c>
      <c r="AE23" s="506">
        <f>AE22*AE21</f>
        <v>189</v>
      </c>
      <c r="AF23" s="506">
        <f>AF22*AF21</f>
        <v>178.5</v>
      </c>
      <c r="AK23" s="528"/>
      <c r="AL23" s="597"/>
      <c r="AM23" s="598"/>
      <c r="AN23" s="598"/>
      <c r="AO23" s="598"/>
      <c r="AP23" s="598"/>
      <c r="AQ23" s="598"/>
      <c r="AR23" s="598"/>
      <c r="AS23" s="598"/>
      <c r="AT23" s="598"/>
      <c r="AU23" s="598"/>
      <c r="AV23" s="598"/>
      <c r="AW23" s="599"/>
      <c r="AX23" s="506"/>
      <c r="AY23" s="506"/>
      <c r="AZ23" s="506"/>
      <c r="BA23" s="506"/>
      <c r="BB23" s="506"/>
      <c r="BC23" s="506"/>
      <c r="BD23" s="506"/>
      <c r="BE23" s="506"/>
      <c r="BF23" s="506"/>
      <c r="BG23" s="506"/>
      <c r="BH23" s="506"/>
      <c r="BI23" s="528"/>
      <c r="BJ23" s="600"/>
      <c r="BK23" s="600"/>
      <c r="BL23" s="600"/>
      <c r="BM23" s="600"/>
      <c r="BN23" s="600"/>
      <c r="BO23" s="600"/>
      <c r="BP23" s="600"/>
      <c r="BQ23" s="600"/>
      <c r="BR23" s="600"/>
      <c r="BS23" s="600"/>
      <c r="BT23" s="600"/>
      <c r="BU23" s="601"/>
      <c r="BV23" s="598"/>
      <c r="BW23" s="598"/>
      <c r="BX23" s="598"/>
      <c r="BY23" s="598"/>
      <c r="BZ23" s="598"/>
      <c r="CA23" s="598"/>
      <c r="CB23" s="598"/>
      <c r="CC23" s="598"/>
      <c r="CD23" s="598"/>
      <c r="CE23" s="598"/>
      <c r="CF23" s="598"/>
      <c r="CG23" s="599"/>
      <c r="CH23" s="506"/>
      <c r="CI23" s="506"/>
      <c r="CJ23" s="506"/>
      <c r="CK23" s="506"/>
      <c r="CL23" s="506"/>
      <c r="CM23" s="506"/>
      <c r="CN23" s="506"/>
      <c r="CO23" s="506"/>
      <c r="CP23" s="506"/>
      <c r="CQ23" s="506"/>
      <c r="CR23" s="506"/>
      <c r="CS23" s="528"/>
    </row>
    <row r="24" spans="1:97" s="613" customFormat="1" x14ac:dyDescent="0.2">
      <c r="A24" s="602" t="s">
        <v>9</v>
      </c>
      <c r="B24" s="536">
        <f>B26/B23</f>
        <v>5.7602471238485169</v>
      </c>
      <c r="C24" s="536">
        <f>C26/C23</f>
        <v>4.9788458262350934</v>
      </c>
      <c r="D24" s="536"/>
      <c r="E24" s="536"/>
      <c r="F24" s="536"/>
      <c r="G24" s="536"/>
      <c r="H24" s="537"/>
      <c r="I24" s="536"/>
      <c r="J24" s="603"/>
      <c r="K24" s="505">
        <f t="shared" si="55"/>
        <v>-0.13565412747280814</v>
      </c>
      <c r="L24" s="505">
        <f t="shared" si="56"/>
        <v>-1</v>
      </c>
      <c r="M24" s="604"/>
      <c r="N24" s="605">
        <v>3.2</v>
      </c>
      <c r="O24" s="605">
        <v>3.8</v>
      </c>
      <c r="P24" s="605">
        <v>4.8</v>
      </c>
      <c r="Q24" s="605">
        <v>4.8</v>
      </c>
      <c r="R24" s="605">
        <v>5.2</v>
      </c>
      <c r="S24" s="605">
        <v>5.8</v>
      </c>
      <c r="T24" s="605">
        <v>5.8</v>
      </c>
      <c r="U24" s="605">
        <f>T24*1.2</f>
        <v>6.96</v>
      </c>
      <c r="V24" s="605">
        <f>U24*1.1</f>
        <v>7.6560000000000006</v>
      </c>
      <c r="W24" s="605">
        <f>V24*0.8</f>
        <v>6.1248000000000005</v>
      </c>
      <c r="X24" s="605">
        <f>W24*1.1</f>
        <v>6.737280000000001</v>
      </c>
      <c r="Y24" s="605">
        <v>6.9</v>
      </c>
      <c r="Z24" s="606">
        <v>3.75</v>
      </c>
      <c r="AA24" s="605">
        <v>2.72</v>
      </c>
      <c r="AB24" s="605">
        <v>5</v>
      </c>
      <c r="AC24" s="607">
        <v>5.3</v>
      </c>
      <c r="AD24" s="605">
        <v>5.5</v>
      </c>
      <c r="AE24" s="605">
        <f>S24*1.01</f>
        <v>5.8579999999999997</v>
      </c>
      <c r="AF24" s="605">
        <f>T24*1.01</f>
        <v>5.8579999999999997</v>
      </c>
      <c r="AG24" s="605"/>
      <c r="AH24" s="605"/>
      <c r="AI24" s="605"/>
      <c r="AJ24" s="605"/>
      <c r="AK24" s="608"/>
      <c r="AL24" s="609"/>
      <c r="AM24" s="612"/>
      <c r="AN24" s="612"/>
      <c r="AO24" s="612"/>
      <c r="AP24" s="612"/>
      <c r="AQ24" s="612"/>
      <c r="AR24" s="612"/>
      <c r="AS24" s="612"/>
      <c r="AT24" s="612"/>
      <c r="AU24" s="612"/>
      <c r="AV24" s="612"/>
      <c r="AW24" s="614"/>
      <c r="AX24" s="605"/>
      <c r="AY24" s="605"/>
      <c r="AZ24" s="605"/>
      <c r="BA24" s="605"/>
      <c r="BB24" s="605"/>
      <c r="BC24" s="605"/>
      <c r="BD24" s="605"/>
      <c r="BE24" s="605"/>
      <c r="BF24" s="605"/>
      <c r="BG24" s="605"/>
      <c r="BH24" s="605"/>
      <c r="BI24" s="608"/>
      <c r="BJ24" s="610"/>
      <c r="BK24" s="610"/>
      <c r="BL24" s="610"/>
      <c r="BM24" s="610"/>
      <c r="BN24" s="610"/>
      <c r="BO24" s="610"/>
      <c r="BP24" s="610"/>
      <c r="BQ24" s="610"/>
      <c r="BR24" s="610"/>
      <c r="BS24" s="610"/>
      <c r="BT24" s="610"/>
      <c r="BU24" s="611"/>
      <c r="BV24" s="612"/>
      <c r="BW24" s="612"/>
      <c r="BX24" s="612"/>
      <c r="BY24" s="612"/>
      <c r="BZ24" s="612"/>
      <c r="CA24" s="612"/>
      <c r="CB24" s="612"/>
      <c r="CC24" s="612"/>
      <c r="CD24" s="612"/>
      <c r="CE24" s="612"/>
      <c r="CF24" s="612"/>
      <c r="CG24" s="614"/>
      <c r="CH24" s="605"/>
      <c r="CI24" s="605"/>
      <c r="CJ24" s="605"/>
      <c r="CK24" s="605"/>
      <c r="CL24" s="605"/>
      <c r="CM24" s="605"/>
      <c r="CN24" s="605"/>
      <c r="CO24" s="605"/>
      <c r="CP24" s="605"/>
      <c r="CQ24" s="605"/>
      <c r="CR24" s="605"/>
      <c r="CS24" s="608"/>
    </row>
    <row r="25" spans="1:97" s="613" customFormat="1" x14ac:dyDescent="0.2">
      <c r="A25" s="602" t="s">
        <v>10</v>
      </c>
      <c r="B25" s="536">
        <f>B27/B26</f>
        <v>18.96878233743201</v>
      </c>
      <c r="C25" s="536">
        <f>C27/C26</f>
        <v>19.094228648806322</v>
      </c>
      <c r="D25" s="536"/>
      <c r="E25" s="536"/>
      <c r="F25" s="536"/>
      <c r="G25" s="536"/>
      <c r="H25" s="537"/>
      <c r="I25" s="536"/>
      <c r="J25" s="603"/>
      <c r="K25" s="505">
        <f t="shared" si="55"/>
        <v>6.6133033287414378E-3</v>
      </c>
      <c r="L25" s="505">
        <f t="shared" si="56"/>
        <v>-1</v>
      </c>
      <c r="M25" s="604"/>
      <c r="N25" s="605">
        <v>15</v>
      </c>
      <c r="O25" s="605">
        <v>16.834809233290841</v>
      </c>
      <c r="P25" s="605">
        <v>17</v>
      </c>
      <c r="Q25" s="605">
        <v>17</v>
      </c>
      <c r="R25" s="605">
        <v>17</v>
      </c>
      <c r="S25" s="605">
        <v>18</v>
      </c>
      <c r="T25" s="605">
        <v>18</v>
      </c>
      <c r="U25" s="605">
        <v>18</v>
      </c>
      <c r="V25" s="605">
        <v>18</v>
      </c>
      <c r="W25" s="605">
        <v>18</v>
      </c>
      <c r="X25" s="605">
        <v>18</v>
      </c>
      <c r="Y25" s="605">
        <v>18</v>
      </c>
      <c r="Z25" s="606">
        <f>Y25*1.03</f>
        <v>18.54</v>
      </c>
      <c r="AA25" s="605">
        <f>Z25</f>
        <v>18.54</v>
      </c>
      <c r="AB25" s="605">
        <v>18.7</v>
      </c>
      <c r="AC25" s="605">
        <v>19</v>
      </c>
      <c r="AD25" s="605">
        <v>19.399999999999999</v>
      </c>
      <c r="AE25" s="605">
        <f t="shared" ref="AE25:AF25" si="58">AD25</f>
        <v>19.399999999999999</v>
      </c>
      <c r="AF25" s="605">
        <f t="shared" si="58"/>
        <v>19.399999999999999</v>
      </c>
      <c r="AG25" s="605"/>
      <c r="AH25" s="605"/>
      <c r="AI25" s="605"/>
      <c r="AJ25" s="605"/>
      <c r="AK25" s="608"/>
      <c r="AL25" s="609"/>
      <c r="AM25" s="612"/>
      <c r="AN25" s="612"/>
      <c r="AO25" s="612"/>
      <c r="AP25" s="612"/>
      <c r="AQ25" s="612"/>
      <c r="AR25" s="612"/>
      <c r="AS25" s="612"/>
      <c r="AT25" s="612"/>
      <c r="AU25" s="612"/>
      <c r="AV25" s="612"/>
      <c r="AW25" s="614"/>
      <c r="AX25" s="605"/>
      <c r="AY25" s="605"/>
      <c r="AZ25" s="605"/>
      <c r="BA25" s="605"/>
      <c r="BB25" s="605"/>
      <c r="BC25" s="605"/>
      <c r="BD25" s="605"/>
      <c r="BE25" s="605"/>
      <c r="BF25" s="605"/>
      <c r="BG25" s="605"/>
      <c r="BH25" s="605"/>
      <c r="BI25" s="608"/>
      <c r="BJ25" s="610"/>
      <c r="BK25" s="610"/>
      <c r="BL25" s="610"/>
      <c r="BM25" s="610"/>
      <c r="BN25" s="610"/>
      <c r="BO25" s="610"/>
      <c r="BP25" s="610"/>
      <c r="BQ25" s="610"/>
      <c r="BR25" s="610"/>
      <c r="BS25" s="610"/>
      <c r="BT25" s="610"/>
      <c r="BU25" s="611"/>
      <c r="BV25" s="612"/>
      <c r="BW25" s="612"/>
      <c r="BX25" s="612"/>
      <c r="BY25" s="612"/>
      <c r="BZ25" s="612"/>
      <c r="CA25" s="612"/>
      <c r="CB25" s="612"/>
      <c r="CC25" s="612"/>
      <c r="CD25" s="612"/>
      <c r="CE25" s="612"/>
      <c r="CF25" s="612"/>
      <c r="CG25" s="614"/>
      <c r="CH25" s="605"/>
      <c r="CI25" s="605"/>
      <c r="CJ25" s="605"/>
      <c r="CK25" s="605"/>
      <c r="CL25" s="605"/>
      <c r="CM25" s="605"/>
      <c r="CN25" s="605"/>
      <c r="CO25" s="605"/>
      <c r="CP25" s="605"/>
      <c r="CQ25" s="605"/>
      <c r="CR25" s="605"/>
      <c r="CS25" s="608"/>
    </row>
    <row r="26" spans="1:97" x14ac:dyDescent="0.2">
      <c r="A26" s="527" t="s">
        <v>15</v>
      </c>
      <c r="B26" s="506">
        <f>SUM(N26:Y26)</f>
        <v>9567.1944480000002</v>
      </c>
      <c r="C26" s="506">
        <f>SUM(Z26:AK26)</f>
        <v>5845.165</v>
      </c>
      <c r="D26" s="506"/>
      <c r="E26" s="506"/>
      <c r="F26" s="506"/>
      <c r="G26" s="506"/>
      <c r="H26" s="528"/>
      <c r="I26" s="506"/>
      <c r="K26" s="505">
        <f>C26/B26-1</f>
        <v>-0.38904084872844635</v>
      </c>
      <c r="L26" s="505">
        <f t="shared" si="56"/>
        <v>-1</v>
      </c>
      <c r="N26" s="506">
        <f t="shared" ref="N26:AD26" si="59">N23*N24</f>
        <v>380.79999999999995</v>
      </c>
      <c r="O26" s="506">
        <f t="shared" si="59"/>
        <v>439.28000000000003</v>
      </c>
      <c r="P26" s="506">
        <f t="shared" si="59"/>
        <v>693.6</v>
      </c>
      <c r="Q26" s="506">
        <f t="shared" si="59"/>
        <v>571.19999999999993</v>
      </c>
      <c r="R26" s="506">
        <f t="shared" si="59"/>
        <v>663</v>
      </c>
      <c r="S26" s="506">
        <f t="shared" si="59"/>
        <v>788.8</v>
      </c>
      <c r="T26" s="506">
        <f t="shared" si="59"/>
        <v>838.1</v>
      </c>
      <c r="U26" s="506">
        <f t="shared" si="59"/>
        <v>1029.384</v>
      </c>
      <c r="V26" s="506">
        <f t="shared" si="59"/>
        <v>1145.3376000000001</v>
      </c>
      <c r="W26" s="506">
        <f t="shared" si="59"/>
        <v>895.44575999999995</v>
      </c>
      <c r="X26" s="506">
        <f t="shared" si="59"/>
        <v>1007.8970880000002</v>
      </c>
      <c r="Y26" s="506">
        <f t="shared" si="59"/>
        <v>1114.3500000000001</v>
      </c>
      <c r="Z26" s="529">
        <f t="shared" si="59"/>
        <v>615</v>
      </c>
      <c r="AA26" s="506">
        <f t="shared" si="59"/>
        <v>326.40000000000003</v>
      </c>
      <c r="AB26" s="506">
        <f t="shared" si="59"/>
        <v>900</v>
      </c>
      <c r="AC26" s="506">
        <f t="shared" si="59"/>
        <v>869.19999999999993</v>
      </c>
      <c r="AD26" s="506">
        <f t="shared" si="59"/>
        <v>981.75</v>
      </c>
      <c r="AE26" s="506">
        <f>AE23*AE24</f>
        <v>1107.162</v>
      </c>
      <c r="AF26" s="506">
        <f>AF23*AF24</f>
        <v>1045.653</v>
      </c>
      <c r="AK26" s="528"/>
      <c r="AL26" s="597"/>
      <c r="AM26" s="598"/>
      <c r="AN26" s="598"/>
      <c r="AO26" s="598"/>
      <c r="AP26" s="598"/>
      <c r="AQ26" s="598"/>
      <c r="AR26" s="598"/>
      <c r="AS26" s="598"/>
      <c r="AT26" s="598"/>
      <c r="AU26" s="598"/>
      <c r="AV26" s="598"/>
      <c r="AW26" s="599"/>
      <c r="AX26" s="506"/>
      <c r="AY26" s="506"/>
      <c r="AZ26" s="506"/>
      <c r="BA26" s="506"/>
      <c r="BB26" s="506"/>
      <c r="BC26" s="506"/>
      <c r="BD26" s="506"/>
      <c r="BE26" s="506"/>
      <c r="BF26" s="506"/>
      <c r="BG26" s="506"/>
      <c r="BH26" s="506"/>
      <c r="BI26" s="528"/>
      <c r="BJ26" s="600"/>
      <c r="BK26" s="600"/>
      <c r="BL26" s="600"/>
      <c r="BM26" s="600"/>
      <c r="BN26" s="600"/>
      <c r="BO26" s="600"/>
      <c r="BP26" s="600"/>
      <c r="BQ26" s="600"/>
      <c r="BR26" s="600"/>
      <c r="BS26" s="600"/>
      <c r="BT26" s="600"/>
      <c r="BU26" s="601"/>
      <c r="BV26" s="598"/>
      <c r="BW26" s="598"/>
      <c r="BX26" s="598"/>
      <c r="BY26" s="598"/>
      <c r="BZ26" s="598"/>
      <c r="CA26" s="598"/>
      <c r="CB26" s="598"/>
      <c r="CC26" s="598"/>
      <c r="CD26" s="598"/>
      <c r="CE26" s="598"/>
      <c r="CF26" s="598"/>
      <c r="CG26" s="599"/>
      <c r="CH26" s="506"/>
      <c r="CI26" s="506"/>
      <c r="CJ26" s="506"/>
      <c r="CK26" s="506"/>
      <c r="CL26" s="506"/>
      <c r="CM26" s="506"/>
      <c r="CN26" s="506"/>
      <c r="CO26" s="506"/>
      <c r="CP26" s="506"/>
      <c r="CQ26" s="506"/>
      <c r="CR26" s="506"/>
      <c r="CS26" s="528"/>
    </row>
    <row r="27" spans="1:97" s="547" customFormat="1" x14ac:dyDescent="0.2">
      <c r="A27" s="543" t="s">
        <v>11</v>
      </c>
      <c r="B27" s="541">
        <f>SUM(N27:Y27)</f>
        <v>181478.029064</v>
      </c>
      <c r="C27" s="541">
        <f>SUM(Z27:AK27)</f>
        <v>111608.917</v>
      </c>
      <c r="D27" s="541"/>
      <c r="E27" s="541"/>
      <c r="F27" s="541"/>
      <c r="G27" s="541"/>
      <c r="H27" s="542"/>
      <c r="I27" s="541"/>
      <c r="J27" s="544"/>
      <c r="K27" s="545">
        <f t="shared" si="55"/>
        <v>-0.38500039053961721</v>
      </c>
      <c r="L27" s="545">
        <f t="shared" si="56"/>
        <v>-1</v>
      </c>
      <c r="M27" s="544"/>
      <c r="N27" s="615">
        <v>6388.4309999999996</v>
      </c>
      <c r="O27" s="615">
        <v>8737.8449999999993</v>
      </c>
      <c r="P27" s="615">
        <v>14200.88</v>
      </c>
      <c r="Q27" s="615">
        <v>11762.603999999999</v>
      </c>
      <c r="R27" s="615">
        <v>15121.611000000001</v>
      </c>
      <c r="S27" s="615">
        <v>16717.398000000001</v>
      </c>
      <c r="T27" s="541">
        <f t="shared" ref="T27:AF27" si="60">T26*T25</f>
        <v>15085.800000000001</v>
      </c>
      <c r="U27" s="541">
        <f t="shared" si="60"/>
        <v>18528.912</v>
      </c>
      <c r="V27" s="541">
        <f t="shared" si="60"/>
        <v>20616.076800000003</v>
      </c>
      <c r="W27" s="541">
        <f t="shared" si="60"/>
        <v>16118.023679999998</v>
      </c>
      <c r="X27" s="541">
        <f t="shared" si="60"/>
        <v>18142.147584000002</v>
      </c>
      <c r="Y27" s="541">
        <f t="shared" si="60"/>
        <v>20058.300000000003</v>
      </c>
      <c r="Z27" s="546">
        <f t="shared" si="60"/>
        <v>11402.1</v>
      </c>
      <c r="AA27" s="541">
        <f t="shared" si="60"/>
        <v>6051.4560000000001</v>
      </c>
      <c r="AB27" s="541">
        <f t="shared" si="60"/>
        <v>16830</v>
      </c>
      <c r="AC27" s="541">
        <f t="shared" si="60"/>
        <v>16514.8</v>
      </c>
      <c r="AD27" s="541">
        <f t="shared" si="60"/>
        <v>19045.949999999997</v>
      </c>
      <c r="AE27" s="541">
        <f>AE26*AE25</f>
        <v>21478.942800000001</v>
      </c>
      <c r="AF27" s="541">
        <f t="shared" si="60"/>
        <v>20285.6682</v>
      </c>
      <c r="AG27" s="541"/>
      <c r="AH27" s="541"/>
      <c r="AI27" s="541"/>
      <c r="AJ27" s="541"/>
      <c r="AK27" s="542"/>
      <c r="AL27" s="616"/>
      <c r="AM27" s="617"/>
      <c r="AN27" s="617"/>
      <c r="AO27" s="617"/>
      <c r="AP27" s="617"/>
      <c r="AQ27" s="617"/>
      <c r="AR27" s="617"/>
      <c r="AS27" s="617"/>
      <c r="AT27" s="617"/>
      <c r="AU27" s="617"/>
      <c r="AV27" s="617"/>
      <c r="AW27" s="618"/>
      <c r="AX27" s="541"/>
      <c r="AY27" s="541"/>
      <c r="AZ27" s="541"/>
      <c r="BA27" s="541"/>
      <c r="BB27" s="541"/>
      <c r="BC27" s="541"/>
      <c r="BD27" s="541"/>
      <c r="BE27" s="541"/>
      <c r="BF27" s="541"/>
      <c r="BG27" s="541"/>
      <c r="BH27" s="541"/>
      <c r="BI27" s="542"/>
      <c r="BJ27" s="619"/>
      <c r="BK27" s="619"/>
      <c r="BL27" s="619"/>
      <c r="BM27" s="619"/>
      <c r="BN27" s="619"/>
      <c r="BO27" s="619"/>
      <c r="BP27" s="619"/>
      <c r="BQ27" s="619"/>
      <c r="BR27" s="619"/>
      <c r="BS27" s="619"/>
      <c r="BT27" s="619"/>
      <c r="BU27" s="620"/>
      <c r="BV27" s="617"/>
      <c r="BW27" s="617"/>
      <c r="BX27" s="617"/>
      <c r="BY27" s="617"/>
      <c r="BZ27" s="617"/>
      <c r="CA27" s="617"/>
      <c r="CB27" s="617"/>
      <c r="CC27" s="617"/>
      <c r="CD27" s="617"/>
      <c r="CE27" s="617"/>
      <c r="CF27" s="617"/>
      <c r="CG27" s="618"/>
      <c r="CH27" s="541"/>
      <c r="CI27" s="541"/>
      <c r="CJ27" s="541"/>
      <c r="CK27" s="541"/>
      <c r="CL27" s="541"/>
      <c r="CM27" s="541"/>
      <c r="CN27" s="541"/>
      <c r="CO27" s="541"/>
      <c r="CP27" s="541"/>
      <c r="CQ27" s="541"/>
      <c r="CR27" s="541"/>
      <c r="CS27" s="542"/>
    </row>
    <row r="28" spans="1:97" x14ac:dyDescent="0.2">
      <c r="A28" s="527" t="s">
        <v>12</v>
      </c>
      <c r="B28" s="506">
        <f>B27/B23</f>
        <v>109.26487390210129</v>
      </c>
      <c r="C28" s="506">
        <f>C27/C23</f>
        <v>95.067220613287901</v>
      </c>
      <c r="D28" s="506"/>
      <c r="E28" s="506"/>
      <c r="F28" s="506"/>
      <c r="G28" s="506"/>
      <c r="H28" s="528"/>
      <c r="I28" s="506"/>
      <c r="K28" s="505">
        <f t="shared" si="55"/>
        <v>-0.12993794603684017</v>
      </c>
      <c r="L28" s="505">
        <f t="shared" si="56"/>
        <v>-1</v>
      </c>
      <c r="N28" s="506">
        <f t="shared" ref="N28:AF28" si="61">N27/N23</f>
        <v>53.684294117647063</v>
      </c>
      <c r="O28" s="506">
        <f t="shared" si="61"/>
        <v>75.586894463667804</v>
      </c>
      <c r="P28" s="506">
        <f t="shared" si="61"/>
        <v>98.275986159169548</v>
      </c>
      <c r="Q28" s="506">
        <f t="shared" si="61"/>
        <v>98.845411764705887</v>
      </c>
      <c r="R28" s="506">
        <f t="shared" si="61"/>
        <v>118.6008705882353</v>
      </c>
      <c r="S28" s="506">
        <f t="shared" si="61"/>
        <v>122.92204411764706</v>
      </c>
      <c r="T28" s="506">
        <f t="shared" si="61"/>
        <v>104.4</v>
      </c>
      <c r="U28" s="506">
        <f t="shared" si="61"/>
        <v>125.28</v>
      </c>
      <c r="V28" s="506">
        <f t="shared" si="61"/>
        <v>137.80800000000002</v>
      </c>
      <c r="W28" s="506">
        <f t="shared" si="61"/>
        <v>110.24639999999999</v>
      </c>
      <c r="X28" s="506">
        <f t="shared" si="61"/>
        <v>121.27104000000001</v>
      </c>
      <c r="Y28" s="506">
        <f t="shared" si="61"/>
        <v>124.20000000000002</v>
      </c>
      <c r="Z28" s="529">
        <f t="shared" si="61"/>
        <v>69.525000000000006</v>
      </c>
      <c r="AA28" s="506">
        <f t="shared" si="61"/>
        <v>50.428800000000003</v>
      </c>
      <c r="AB28" s="506">
        <f t="shared" si="61"/>
        <v>93.5</v>
      </c>
      <c r="AC28" s="506">
        <f t="shared" si="61"/>
        <v>100.69999999999999</v>
      </c>
      <c r="AD28" s="506">
        <f t="shared" si="61"/>
        <v>106.69999999999999</v>
      </c>
      <c r="AE28" s="506">
        <f t="shared" si="61"/>
        <v>113.6452</v>
      </c>
      <c r="AF28" s="506">
        <f t="shared" si="61"/>
        <v>113.6452</v>
      </c>
      <c r="AK28" s="528"/>
      <c r="AL28" s="597"/>
      <c r="AM28" s="598"/>
      <c r="AN28" s="598"/>
      <c r="AO28" s="598"/>
      <c r="AP28" s="598"/>
      <c r="AQ28" s="598"/>
      <c r="AR28" s="598"/>
      <c r="AS28" s="598"/>
      <c r="AT28" s="598"/>
      <c r="AU28" s="598"/>
      <c r="AV28" s="598"/>
      <c r="AW28" s="599"/>
      <c r="AX28" s="506"/>
      <c r="AY28" s="506"/>
      <c r="AZ28" s="506"/>
      <c r="BA28" s="506"/>
      <c r="BB28" s="506"/>
      <c r="BC28" s="506"/>
      <c r="BD28" s="506"/>
      <c r="BE28" s="506"/>
      <c r="BF28" s="506"/>
      <c r="BG28" s="506"/>
      <c r="BH28" s="506"/>
      <c r="BI28" s="528"/>
      <c r="BJ28" s="600"/>
      <c r="BK28" s="600"/>
      <c r="BL28" s="600"/>
      <c r="BM28" s="600"/>
      <c r="BN28" s="600"/>
      <c r="BO28" s="600"/>
      <c r="BP28" s="600"/>
      <c r="BQ28" s="600"/>
      <c r="BR28" s="600"/>
      <c r="BS28" s="600"/>
      <c r="BT28" s="600"/>
      <c r="BU28" s="601"/>
      <c r="BV28" s="598"/>
      <c r="BW28" s="598"/>
      <c r="BX28" s="598"/>
      <c r="BY28" s="598"/>
      <c r="BZ28" s="598"/>
      <c r="CA28" s="598"/>
      <c r="CB28" s="598"/>
      <c r="CC28" s="598"/>
      <c r="CD28" s="598"/>
      <c r="CE28" s="598"/>
      <c r="CF28" s="598"/>
      <c r="CG28" s="599"/>
      <c r="CH28" s="506"/>
      <c r="CI28" s="506"/>
      <c r="CJ28" s="506"/>
      <c r="CK28" s="506"/>
      <c r="CL28" s="506"/>
      <c r="CM28" s="506"/>
      <c r="CN28" s="506"/>
      <c r="CO28" s="506"/>
      <c r="CP28" s="506"/>
      <c r="CQ28" s="506"/>
      <c r="CR28" s="506"/>
      <c r="CS28" s="528"/>
    </row>
    <row r="29" spans="1:97" x14ac:dyDescent="0.2">
      <c r="A29" s="527" t="s">
        <v>13</v>
      </c>
      <c r="B29" s="506">
        <f>SUM(N27:Y27)/SUM(N21:Y21)</f>
        <v>88.95981816862745</v>
      </c>
      <c r="C29" s="506">
        <f>SUM(Z27:AK27)/SUM(Z21:AK21)</f>
        <v>78.048193706293702</v>
      </c>
      <c r="D29" s="506"/>
      <c r="E29" s="506"/>
      <c r="F29" s="506"/>
      <c r="G29" s="507"/>
      <c r="H29" s="621"/>
      <c r="I29" s="506"/>
      <c r="K29" s="505">
        <f t="shared" si="55"/>
        <v>-0.12265789979078257</v>
      </c>
      <c r="L29" s="505">
        <f t="shared" si="56"/>
        <v>-1</v>
      </c>
      <c r="N29" s="506">
        <f t="shared" ref="N29:AF29" si="62">N27/N21</f>
        <v>37.579005882352938</v>
      </c>
      <c r="O29" s="506">
        <f t="shared" si="62"/>
        <v>51.399088235294116</v>
      </c>
      <c r="P29" s="506">
        <f t="shared" si="62"/>
        <v>83.534588235294109</v>
      </c>
      <c r="Q29" s="506">
        <f t="shared" si="62"/>
        <v>69.191788235294112</v>
      </c>
      <c r="R29" s="506">
        <f t="shared" si="62"/>
        <v>88.950652941176472</v>
      </c>
      <c r="S29" s="506">
        <f t="shared" si="62"/>
        <v>98.337635294117646</v>
      </c>
      <c r="T29" s="506">
        <f t="shared" si="62"/>
        <v>88.740000000000009</v>
      </c>
      <c r="U29" s="506">
        <f t="shared" si="62"/>
        <v>108.9936</v>
      </c>
      <c r="V29" s="506">
        <f t="shared" si="62"/>
        <v>121.27104000000001</v>
      </c>
      <c r="W29" s="506">
        <f t="shared" si="62"/>
        <v>94.811903999999984</v>
      </c>
      <c r="X29" s="506">
        <f t="shared" si="62"/>
        <v>106.71851520000001</v>
      </c>
      <c r="Y29" s="506">
        <f t="shared" si="62"/>
        <v>117.99000000000002</v>
      </c>
      <c r="Z29" s="529">
        <f t="shared" si="62"/>
        <v>57.0105</v>
      </c>
      <c r="AA29" s="506">
        <f t="shared" si="62"/>
        <v>30.257280000000002</v>
      </c>
      <c r="AB29" s="506">
        <f t="shared" si="62"/>
        <v>84.15</v>
      </c>
      <c r="AC29" s="506">
        <f t="shared" si="62"/>
        <v>82.573999999999998</v>
      </c>
      <c r="AD29" s="506">
        <f t="shared" si="62"/>
        <v>90.694999999999993</v>
      </c>
      <c r="AE29" s="506">
        <f t="shared" si="62"/>
        <v>102.28068</v>
      </c>
      <c r="AF29" s="506">
        <f t="shared" si="62"/>
        <v>96.598420000000004</v>
      </c>
      <c r="AK29" s="528"/>
      <c r="AL29" s="597"/>
      <c r="AM29" s="598"/>
      <c r="AN29" s="598"/>
      <c r="AO29" s="598"/>
      <c r="AP29" s="598"/>
      <c r="AQ29" s="598"/>
      <c r="AR29" s="598"/>
      <c r="AS29" s="598"/>
      <c r="AT29" s="598"/>
      <c r="AU29" s="598"/>
      <c r="AV29" s="598"/>
      <c r="AW29" s="599"/>
      <c r="AX29" s="506"/>
      <c r="AY29" s="506"/>
      <c r="AZ29" s="506"/>
      <c r="BA29" s="506"/>
      <c r="BB29" s="506"/>
      <c r="BC29" s="506"/>
      <c r="BD29" s="506"/>
      <c r="BE29" s="506"/>
      <c r="BF29" s="506"/>
      <c r="BG29" s="506"/>
      <c r="BH29" s="506"/>
      <c r="BI29" s="528"/>
      <c r="BJ29" s="600"/>
      <c r="BK29" s="600"/>
      <c r="BL29" s="600"/>
      <c r="BM29" s="600"/>
      <c r="BN29" s="600"/>
      <c r="BO29" s="600"/>
      <c r="BP29" s="600"/>
      <c r="BQ29" s="600"/>
      <c r="BR29" s="600"/>
      <c r="BS29" s="600"/>
      <c r="BT29" s="600"/>
      <c r="BU29" s="601"/>
      <c r="BV29" s="598"/>
      <c r="BW29" s="598"/>
      <c r="BX29" s="598"/>
      <c r="BY29" s="598"/>
      <c r="BZ29" s="598"/>
      <c r="CA29" s="598"/>
      <c r="CB29" s="598"/>
      <c r="CC29" s="598"/>
      <c r="CD29" s="598"/>
      <c r="CE29" s="598"/>
      <c r="CF29" s="598"/>
      <c r="CG29" s="599"/>
      <c r="CH29" s="506"/>
      <c r="CI29" s="506"/>
      <c r="CJ29" s="506"/>
      <c r="CK29" s="506"/>
      <c r="CL29" s="506"/>
      <c r="CM29" s="506"/>
      <c r="CN29" s="506"/>
      <c r="CO29" s="506"/>
      <c r="CP29" s="506"/>
      <c r="CQ29" s="506"/>
      <c r="CR29" s="506"/>
      <c r="CS29" s="528"/>
    </row>
    <row r="30" spans="1:97" x14ac:dyDescent="0.2">
      <c r="A30" s="527" t="s">
        <v>147</v>
      </c>
      <c r="B30" s="506"/>
      <c r="C30" s="531">
        <f>(C27-B27)/B27</f>
        <v>-0.38500039053961721</v>
      </c>
      <c r="D30" s="531"/>
      <c r="E30" s="531"/>
      <c r="F30" s="531"/>
      <c r="G30" s="531"/>
      <c r="H30" s="532"/>
      <c r="Z30" s="529">
        <v>11437.351104000001</v>
      </c>
      <c r="AA30" s="529">
        <v>6071.1755520000006</v>
      </c>
      <c r="AB30" s="529">
        <v>16832.378015999999</v>
      </c>
      <c r="AC30" s="529">
        <v>16495.138176</v>
      </c>
      <c r="AD30" s="529">
        <v>19889.621232000001</v>
      </c>
      <c r="AE30" s="529">
        <v>27775.235711999998</v>
      </c>
      <c r="AK30" s="528"/>
      <c r="AL30" s="529"/>
      <c r="BJ30" s="622"/>
      <c r="BK30" s="622"/>
      <c r="BL30" s="622"/>
      <c r="BM30" s="622"/>
      <c r="BN30" s="622"/>
      <c r="BO30" s="622"/>
      <c r="BP30" s="622"/>
      <c r="BQ30" s="622"/>
      <c r="BR30" s="622"/>
      <c r="BS30" s="622"/>
      <c r="BT30" s="622"/>
      <c r="BU30" s="623"/>
      <c r="BV30" s="624"/>
      <c r="BW30" s="624"/>
      <c r="BX30" s="624"/>
      <c r="BY30" s="624"/>
      <c r="BZ30" s="624"/>
      <c r="CA30" s="624"/>
      <c r="CB30" s="624"/>
      <c r="CC30" s="624"/>
      <c r="CD30" s="624"/>
      <c r="CE30" s="624"/>
      <c r="CF30" s="624"/>
      <c r="CG30" s="625"/>
    </row>
    <row r="31" spans="1:97" s="551" customFormat="1" x14ac:dyDescent="0.2">
      <c r="A31" s="626"/>
      <c r="B31" s="552"/>
      <c r="C31" s="554"/>
      <c r="D31" s="554"/>
      <c r="E31" s="554"/>
      <c r="F31" s="554"/>
      <c r="G31" s="554"/>
      <c r="H31" s="627"/>
      <c r="I31" s="552"/>
      <c r="J31" s="552"/>
      <c r="K31" s="554"/>
      <c r="L31" s="554"/>
      <c r="M31" s="552"/>
      <c r="N31" s="552"/>
      <c r="O31" s="552"/>
      <c r="P31" s="552"/>
      <c r="Q31" s="552"/>
      <c r="R31" s="552"/>
      <c r="S31" s="552"/>
      <c r="T31" s="552"/>
      <c r="U31" s="552"/>
      <c r="V31" s="552"/>
      <c r="W31" s="552"/>
      <c r="X31" s="552"/>
      <c r="Y31" s="552"/>
      <c r="Z31" s="555"/>
      <c r="AA31" s="552"/>
      <c r="AB31" s="552"/>
      <c r="AC31" s="552"/>
      <c r="AD31" s="552"/>
      <c r="AE31" s="552"/>
      <c r="AF31" s="552"/>
      <c r="AG31" s="552"/>
      <c r="AH31" s="552"/>
      <c r="AI31" s="552"/>
      <c r="AJ31" s="552"/>
      <c r="AK31" s="556"/>
      <c r="AL31" s="555"/>
      <c r="AM31" s="552"/>
      <c r="AN31" s="552"/>
      <c r="AO31" s="552"/>
      <c r="AP31" s="552"/>
      <c r="AQ31" s="552"/>
      <c r="AR31" s="552"/>
      <c r="AS31" s="552"/>
      <c r="AT31" s="552"/>
      <c r="AU31" s="552"/>
      <c r="AV31" s="552"/>
      <c r="AW31" s="556"/>
      <c r="BI31" s="557"/>
      <c r="BJ31" s="628"/>
      <c r="BK31" s="628"/>
      <c r="BL31" s="628"/>
      <c r="BM31" s="628"/>
      <c r="BN31" s="628"/>
      <c r="BO31" s="628"/>
      <c r="BP31" s="628"/>
      <c r="BQ31" s="628"/>
      <c r="BR31" s="628"/>
      <c r="BS31" s="628"/>
      <c r="BT31" s="628"/>
      <c r="BU31" s="629"/>
      <c r="BV31" s="630"/>
      <c r="BW31" s="630"/>
      <c r="BX31" s="630"/>
      <c r="BY31" s="630"/>
      <c r="BZ31" s="630"/>
      <c r="CA31" s="630"/>
      <c r="CB31" s="630"/>
      <c r="CC31" s="630"/>
      <c r="CD31" s="630"/>
      <c r="CE31" s="630"/>
      <c r="CF31" s="630"/>
      <c r="CG31" s="631"/>
      <c r="CS31" s="557"/>
    </row>
    <row r="32" spans="1:97" s="567" customFormat="1" hidden="1" x14ac:dyDescent="0.2">
      <c r="A32" s="558" t="s">
        <v>102</v>
      </c>
      <c r="B32" s="559">
        <v>2016</v>
      </c>
      <c r="C32" s="559">
        <v>2017</v>
      </c>
      <c r="D32" s="559">
        <v>2018</v>
      </c>
      <c r="E32" s="559">
        <v>2019</v>
      </c>
      <c r="F32" s="559">
        <v>2020</v>
      </c>
      <c r="G32" s="559">
        <v>2021</v>
      </c>
      <c r="H32" s="560">
        <v>2022</v>
      </c>
      <c r="I32" s="559"/>
      <c r="J32" s="561"/>
      <c r="K32" s="562"/>
      <c r="L32" s="562"/>
      <c r="M32" s="563"/>
      <c r="N32" s="564">
        <v>42385</v>
      </c>
      <c r="O32" s="564">
        <v>42416</v>
      </c>
      <c r="P32" s="564">
        <v>42445</v>
      </c>
      <c r="Q32" s="564">
        <v>42476</v>
      </c>
      <c r="R32" s="564">
        <v>42506</v>
      </c>
      <c r="S32" s="564">
        <v>42537</v>
      </c>
      <c r="T32" s="564">
        <v>42567</v>
      </c>
      <c r="U32" s="564">
        <v>42598</v>
      </c>
      <c r="V32" s="564">
        <v>42629</v>
      </c>
      <c r="W32" s="564">
        <v>42659</v>
      </c>
      <c r="X32" s="564">
        <v>42690</v>
      </c>
      <c r="Y32" s="564">
        <v>42720</v>
      </c>
      <c r="Z32" s="565">
        <v>42752</v>
      </c>
      <c r="AA32" s="564">
        <v>42783</v>
      </c>
      <c r="AB32" s="564">
        <v>42811</v>
      </c>
      <c r="AC32" s="564">
        <v>42842</v>
      </c>
      <c r="AD32" s="564">
        <v>42872</v>
      </c>
      <c r="AE32" s="564">
        <v>42903</v>
      </c>
      <c r="AF32" s="564">
        <v>42933</v>
      </c>
      <c r="AG32" s="564">
        <v>42964</v>
      </c>
      <c r="AH32" s="564">
        <v>42995</v>
      </c>
      <c r="AI32" s="564">
        <v>43025</v>
      </c>
      <c r="AJ32" s="564">
        <v>43056</v>
      </c>
      <c r="AK32" s="566">
        <v>43086</v>
      </c>
      <c r="AL32" s="565">
        <v>43118</v>
      </c>
      <c r="AM32" s="564">
        <v>43149</v>
      </c>
      <c r="AN32" s="564">
        <v>43177</v>
      </c>
      <c r="AO32" s="564">
        <v>43208</v>
      </c>
      <c r="AP32" s="564">
        <v>43238</v>
      </c>
      <c r="AQ32" s="564">
        <v>43269</v>
      </c>
      <c r="AR32" s="564">
        <v>43299</v>
      </c>
      <c r="AS32" s="564">
        <v>43330</v>
      </c>
      <c r="AT32" s="564">
        <v>43361</v>
      </c>
      <c r="AU32" s="564">
        <v>43391</v>
      </c>
      <c r="AV32" s="564">
        <v>43422</v>
      </c>
      <c r="AW32" s="566">
        <v>43452</v>
      </c>
      <c r="AX32" s="564">
        <v>43483</v>
      </c>
      <c r="AY32" s="564">
        <v>43514</v>
      </c>
      <c r="AZ32" s="564">
        <v>43542</v>
      </c>
      <c r="BA32" s="564">
        <v>43573</v>
      </c>
      <c r="BB32" s="564">
        <v>43603</v>
      </c>
      <c r="BC32" s="564">
        <v>43634</v>
      </c>
      <c r="BD32" s="564">
        <v>43664</v>
      </c>
      <c r="BE32" s="564">
        <v>43695</v>
      </c>
      <c r="BF32" s="564">
        <v>43726</v>
      </c>
      <c r="BG32" s="564">
        <v>43756</v>
      </c>
      <c r="BH32" s="564">
        <v>43787</v>
      </c>
      <c r="BI32" s="566">
        <v>43817</v>
      </c>
      <c r="BJ32" s="564">
        <v>43848</v>
      </c>
      <c r="BK32" s="564">
        <v>43879</v>
      </c>
      <c r="BL32" s="564">
        <v>43908</v>
      </c>
      <c r="BM32" s="564">
        <v>43939</v>
      </c>
      <c r="BN32" s="564">
        <v>43969</v>
      </c>
      <c r="BO32" s="564">
        <v>44000</v>
      </c>
      <c r="BP32" s="564">
        <v>44030</v>
      </c>
      <c r="BQ32" s="564">
        <v>44061</v>
      </c>
      <c r="BR32" s="564">
        <v>44092</v>
      </c>
      <c r="BS32" s="564">
        <v>44122</v>
      </c>
      <c r="BT32" s="564">
        <v>44153</v>
      </c>
      <c r="BU32" s="566">
        <v>44183</v>
      </c>
      <c r="BV32" s="564">
        <v>44214</v>
      </c>
      <c r="BW32" s="564">
        <v>44245</v>
      </c>
      <c r="BX32" s="564">
        <v>44273</v>
      </c>
      <c r="BY32" s="564">
        <v>44304</v>
      </c>
      <c r="BZ32" s="564">
        <v>44334</v>
      </c>
      <c r="CA32" s="564">
        <v>44365</v>
      </c>
      <c r="CB32" s="564">
        <v>44395</v>
      </c>
      <c r="CC32" s="564">
        <v>44426</v>
      </c>
      <c r="CD32" s="564">
        <v>44457</v>
      </c>
      <c r="CE32" s="564">
        <v>44487</v>
      </c>
      <c r="CF32" s="564">
        <v>44518</v>
      </c>
      <c r="CG32" s="566">
        <v>44548</v>
      </c>
      <c r="CH32" s="564">
        <v>44579</v>
      </c>
      <c r="CI32" s="564">
        <v>44610</v>
      </c>
      <c r="CJ32" s="564">
        <v>44638</v>
      </c>
      <c r="CK32" s="564">
        <v>44669</v>
      </c>
      <c r="CL32" s="564">
        <v>44699</v>
      </c>
      <c r="CM32" s="564">
        <v>44730</v>
      </c>
      <c r="CN32" s="564">
        <v>44760</v>
      </c>
      <c r="CO32" s="564">
        <v>44791</v>
      </c>
      <c r="CP32" s="564">
        <v>44822</v>
      </c>
      <c r="CQ32" s="564">
        <v>44852</v>
      </c>
      <c r="CR32" s="564">
        <v>44883</v>
      </c>
      <c r="CS32" s="566">
        <v>44913</v>
      </c>
    </row>
    <row r="33" spans="1:97" s="762" customFormat="1" hidden="1" x14ac:dyDescent="0.2">
      <c r="A33" s="754"/>
      <c r="B33" s="755"/>
      <c r="C33" s="755"/>
      <c r="D33" s="755"/>
      <c r="E33" s="755"/>
      <c r="F33" s="755"/>
      <c r="G33" s="755"/>
      <c r="H33" s="756"/>
      <c r="I33" s="755"/>
      <c r="J33" s="503"/>
      <c r="K33" s="757"/>
      <c r="L33" s="757"/>
      <c r="M33" s="758"/>
      <c r="N33" s="759"/>
      <c r="O33" s="759"/>
      <c r="P33" s="759"/>
      <c r="Q33" s="759"/>
      <c r="R33" s="759"/>
      <c r="S33" s="759"/>
      <c r="T33" s="759"/>
      <c r="U33" s="759"/>
      <c r="V33" s="759"/>
      <c r="W33" s="759"/>
      <c r="X33" s="759"/>
      <c r="Y33" s="759"/>
      <c r="Z33" s="760"/>
      <c r="AA33" s="759"/>
      <c r="AB33" s="759"/>
      <c r="AC33" s="759"/>
      <c r="AD33" s="759"/>
      <c r="AE33" s="759"/>
      <c r="AF33" s="759"/>
      <c r="AG33" s="759"/>
      <c r="AH33" s="759"/>
      <c r="AI33" s="759"/>
      <c r="AJ33" s="759"/>
      <c r="AK33" s="761"/>
      <c r="AL33" s="760"/>
      <c r="AM33" s="759"/>
      <c r="AN33" s="759"/>
      <c r="AO33" s="759"/>
      <c r="AP33" s="759"/>
      <c r="AQ33" s="759"/>
      <c r="AR33" s="759"/>
      <c r="AS33" s="759"/>
      <c r="AT33" s="759"/>
      <c r="AU33" s="759"/>
      <c r="AV33" s="759"/>
      <c r="AW33" s="761"/>
      <c r="AX33" s="759"/>
      <c r="AY33" s="759"/>
      <c r="AZ33" s="759"/>
      <c r="BA33" s="759"/>
      <c r="BB33" s="759"/>
      <c r="BC33" s="759"/>
      <c r="BD33" s="759"/>
      <c r="BE33" s="759"/>
      <c r="BF33" s="759"/>
      <c r="BG33" s="759"/>
      <c r="BH33" s="759"/>
      <c r="BI33" s="761"/>
      <c r="BJ33" s="759"/>
      <c r="BK33" s="759"/>
      <c r="BL33" s="759"/>
      <c r="BM33" s="759"/>
      <c r="BN33" s="759"/>
      <c r="BO33" s="759"/>
      <c r="BP33" s="759"/>
      <c r="BQ33" s="759"/>
      <c r="BR33" s="759"/>
      <c r="BS33" s="759"/>
      <c r="BT33" s="759"/>
      <c r="BU33" s="761"/>
      <c r="BV33" s="759"/>
      <c r="BW33" s="759"/>
      <c r="BX33" s="759"/>
      <c r="BY33" s="759"/>
      <c r="BZ33" s="759"/>
      <c r="CA33" s="759"/>
      <c r="CB33" s="759"/>
      <c r="CC33" s="759"/>
      <c r="CD33" s="759"/>
      <c r="CE33" s="759"/>
      <c r="CF33" s="759"/>
      <c r="CG33" s="761"/>
      <c r="CH33" s="759"/>
      <c r="CI33" s="759"/>
      <c r="CJ33" s="759"/>
      <c r="CK33" s="759"/>
      <c r="CL33" s="759"/>
      <c r="CM33" s="759"/>
      <c r="CN33" s="759"/>
      <c r="CO33" s="759"/>
      <c r="CP33" s="759"/>
      <c r="CQ33" s="759"/>
      <c r="CR33" s="759"/>
      <c r="CS33" s="761"/>
    </row>
    <row r="34" spans="1:97" s="581" customFormat="1" hidden="1" x14ac:dyDescent="0.2">
      <c r="A34" s="568" t="s">
        <v>104</v>
      </c>
      <c r="B34" s="506"/>
      <c r="C34" s="506"/>
      <c r="D34" s="506"/>
      <c r="E34" s="506"/>
      <c r="F34" s="506"/>
      <c r="G34" s="506"/>
      <c r="H34" s="528"/>
      <c r="I34" s="506"/>
      <c r="J34" s="569"/>
      <c r="K34" s="505"/>
      <c r="L34" s="505"/>
      <c r="M34" s="570"/>
      <c r="N34" s="571"/>
      <c r="O34" s="571"/>
      <c r="P34" s="571"/>
      <c r="Q34" s="571"/>
      <c r="R34" s="571"/>
      <c r="S34" s="571"/>
      <c r="T34" s="571"/>
      <c r="U34" s="571"/>
      <c r="V34" s="571"/>
      <c r="W34" s="571"/>
      <c r="X34" s="571"/>
      <c r="Y34" s="571"/>
      <c r="Z34" s="632"/>
      <c r="AA34" s="633"/>
      <c r="AB34" s="633"/>
      <c r="AC34" s="633"/>
      <c r="AD34" s="633"/>
      <c r="AE34" s="633"/>
      <c r="AF34" s="633"/>
      <c r="AG34" s="633"/>
      <c r="AH34" s="633"/>
      <c r="AI34" s="633"/>
      <c r="AJ34" s="633"/>
      <c r="AK34" s="634"/>
      <c r="AL34" s="632"/>
      <c r="AM34" s="633"/>
      <c r="AN34" s="633"/>
      <c r="AO34" s="633"/>
      <c r="AP34" s="633"/>
      <c r="AQ34" s="633"/>
      <c r="AR34" s="633"/>
      <c r="AS34" s="633"/>
      <c r="AT34" s="633"/>
      <c r="AU34" s="633"/>
      <c r="AV34" s="633"/>
      <c r="AW34" s="634"/>
      <c r="AX34" s="633"/>
      <c r="AY34" s="633"/>
      <c r="AZ34" s="633"/>
      <c r="BA34" s="633"/>
      <c r="BB34" s="633"/>
      <c r="BC34" s="633"/>
      <c r="BD34" s="633"/>
      <c r="BE34" s="633"/>
      <c r="BF34" s="633"/>
      <c r="BG34" s="633"/>
      <c r="BH34" s="633"/>
      <c r="BI34" s="634"/>
      <c r="BJ34" s="633"/>
      <c r="BK34" s="633"/>
      <c r="BL34" s="633"/>
      <c r="BM34" s="633"/>
      <c r="BN34" s="633"/>
      <c r="BO34" s="633"/>
      <c r="BP34" s="633"/>
      <c r="BQ34" s="633"/>
      <c r="BR34" s="633"/>
      <c r="BS34" s="633"/>
      <c r="BT34" s="633"/>
      <c r="BU34" s="634"/>
      <c r="BV34" s="633"/>
      <c r="BW34" s="633"/>
      <c r="BX34" s="633"/>
      <c r="BY34" s="633"/>
      <c r="BZ34" s="633"/>
      <c r="CA34" s="633"/>
      <c r="CB34" s="633"/>
      <c r="CC34" s="633"/>
      <c r="CD34" s="633"/>
      <c r="CE34" s="633"/>
      <c r="CF34" s="633"/>
      <c r="CG34" s="634"/>
      <c r="CH34" s="633"/>
      <c r="CI34" s="633"/>
      <c r="CJ34" s="633"/>
      <c r="CK34" s="633"/>
      <c r="CL34" s="633"/>
      <c r="CM34" s="633"/>
      <c r="CN34" s="633"/>
      <c r="CO34" s="633"/>
      <c r="CP34" s="633"/>
      <c r="CQ34" s="633"/>
      <c r="CR34" s="633"/>
      <c r="CS34" s="634"/>
    </row>
    <row r="35" spans="1:97" s="596" customFormat="1" hidden="1" x14ac:dyDescent="0.2">
      <c r="A35" s="584" t="s">
        <v>6</v>
      </c>
      <c r="B35" s="531"/>
      <c r="C35" s="531"/>
      <c r="D35" s="531"/>
      <c r="E35" s="531"/>
      <c r="F35" s="531"/>
      <c r="G35" s="531"/>
      <c r="H35" s="532"/>
      <c r="I35" s="531"/>
      <c r="J35" s="585"/>
      <c r="K35" s="505"/>
      <c r="L35" s="505"/>
      <c r="M35" s="586"/>
      <c r="N35" s="587"/>
      <c r="O35" s="587"/>
      <c r="P35" s="587"/>
      <c r="Q35" s="587"/>
      <c r="R35" s="587"/>
      <c r="S35" s="587"/>
      <c r="T35" s="587"/>
      <c r="U35" s="587"/>
      <c r="V35" s="587"/>
      <c r="W35" s="587"/>
      <c r="X35" s="587"/>
      <c r="Y35" s="587"/>
      <c r="Z35" s="588"/>
      <c r="AA35" s="587"/>
      <c r="AB35" s="587"/>
      <c r="AC35" s="594"/>
      <c r="AD35" s="587"/>
      <c r="AE35" s="587"/>
      <c r="AF35" s="594"/>
      <c r="AG35" s="587"/>
      <c r="AH35" s="587"/>
      <c r="AI35" s="594"/>
      <c r="AJ35" s="587"/>
      <c r="AK35" s="589"/>
      <c r="AL35" s="635"/>
      <c r="AM35" s="636"/>
      <c r="AN35" s="636"/>
      <c r="AO35" s="636"/>
      <c r="AP35" s="636"/>
      <c r="AQ35" s="636"/>
      <c r="AR35" s="636"/>
      <c r="AS35" s="636"/>
      <c r="AT35" s="636"/>
      <c r="AU35" s="636"/>
      <c r="AV35" s="636"/>
      <c r="AW35" s="637"/>
      <c r="AX35" s="636"/>
      <c r="AY35" s="636"/>
      <c r="AZ35" s="636"/>
      <c r="BA35" s="636"/>
      <c r="BB35" s="636"/>
      <c r="BC35" s="636"/>
      <c r="BD35" s="636"/>
      <c r="BE35" s="636"/>
      <c r="BF35" s="636"/>
      <c r="BG35" s="636"/>
      <c r="BH35" s="636"/>
      <c r="BI35" s="637"/>
      <c r="BJ35" s="636"/>
      <c r="BK35" s="636"/>
      <c r="BL35" s="636"/>
      <c r="BM35" s="636"/>
      <c r="BN35" s="636"/>
      <c r="BO35" s="636"/>
      <c r="BP35" s="636"/>
      <c r="BQ35" s="636"/>
      <c r="BR35" s="636"/>
      <c r="BS35" s="636"/>
      <c r="BT35" s="636"/>
      <c r="BU35" s="637"/>
      <c r="BV35" s="636"/>
      <c r="BW35" s="636"/>
      <c r="BX35" s="636"/>
      <c r="BY35" s="636"/>
      <c r="BZ35" s="636"/>
      <c r="CA35" s="636"/>
      <c r="CB35" s="636"/>
      <c r="CC35" s="636"/>
      <c r="CD35" s="636"/>
      <c r="CE35" s="636"/>
      <c r="CF35" s="636"/>
      <c r="CG35" s="637"/>
      <c r="CH35" s="636"/>
      <c r="CI35" s="636"/>
      <c r="CJ35" s="636"/>
      <c r="CK35" s="636"/>
      <c r="CL35" s="636"/>
      <c r="CM35" s="636"/>
      <c r="CN35" s="636"/>
      <c r="CO35" s="636"/>
      <c r="CP35" s="636"/>
      <c r="CQ35" s="636"/>
      <c r="CR35" s="636"/>
      <c r="CS35" s="637"/>
    </row>
    <row r="36" spans="1:97" hidden="1" x14ac:dyDescent="0.2">
      <c r="A36" s="568" t="s">
        <v>7</v>
      </c>
      <c r="B36" s="506"/>
      <c r="C36" s="506"/>
      <c r="D36" s="506"/>
      <c r="E36" s="506"/>
      <c r="F36" s="506"/>
      <c r="G36" s="506"/>
      <c r="H36" s="528"/>
      <c r="I36" s="506"/>
      <c r="M36" s="506"/>
      <c r="R36" s="531"/>
      <c r="Z36" s="632"/>
      <c r="AA36" s="633"/>
      <c r="AB36" s="633"/>
      <c r="AC36" s="633"/>
      <c r="AD36" s="633"/>
      <c r="AE36" s="633"/>
      <c r="AF36" s="633"/>
      <c r="AG36" s="633"/>
      <c r="AH36" s="633"/>
      <c r="AI36" s="633"/>
      <c r="AJ36" s="633"/>
      <c r="AK36" s="634"/>
      <c r="AL36" s="632"/>
      <c r="AM36" s="633"/>
      <c r="AN36" s="633"/>
      <c r="AO36" s="633"/>
      <c r="AP36" s="633"/>
      <c r="AQ36" s="633"/>
      <c r="AR36" s="633"/>
      <c r="AS36" s="633"/>
      <c r="AT36" s="633"/>
      <c r="AU36" s="633"/>
      <c r="AV36" s="633"/>
      <c r="AW36" s="634"/>
      <c r="AX36" s="633"/>
      <c r="AY36" s="633"/>
      <c r="AZ36" s="633"/>
      <c r="BA36" s="633"/>
      <c r="BB36" s="633"/>
      <c r="BC36" s="633"/>
      <c r="BD36" s="633"/>
      <c r="BE36" s="633"/>
      <c r="BF36" s="633"/>
      <c r="BG36" s="633"/>
      <c r="BH36" s="633"/>
      <c r="BI36" s="634"/>
      <c r="BJ36" s="633"/>
      <c r="BK36" s="633"/>
      <c r="BL36" s="633"/>
      <c r="BM36" s="633"/>
      <c r="BN36" s="633"/>
      <c r="BO36" s="633"/>
      <c r="BP36" s="633"/>
      <c r="BQ36" s="633"/>
      <c r="BR36" s="633"/>
      <c r="BS36" s="633"/>
      <c r="BT36" s="633"/>
      <c r="BU36" s="634"/>
      <c r="BV36" s="633"/>
      <c r="BW36" s="633"/>
      <c r="BX36" s="633"/>
      <c r="BY36" s="633"/>
      <c r="BZ36" s="633"/>
      <c r="CA36" s="633"/>
      <c r="CB36" s="633"/>
      <c r="CC36" s="633"/>
      <c r="CD36" s="633"/>
      <c r="CE36" s="633"/>
      <c r="CF36" s="633"/>
      <c r="CG36" s="634"/>
      <c r="CH36" s="633"/>
      <c r="CI36" s="633"/>
      <c r="CJ36" s="633"/>
      <c r="CK36" s="633"/>
      <c r="CL36" s="633"/>
      <c r="CM36" s="633"/>
      <c r="CN36" s="633"/>
      <c r="CO36" s="633"/>
      <c r="CP36" s="633"/>
      <c r="CQ36" s="633"/>
      <c r="CR36" s="633"/>
      <c r="CS36" s="634"/>
    </row>
    <row r="37" spans="1:97" s="613" customFormat="1" hidden="1" x14ac:dyDescent="0.2">
      <c r="A37" s="602" t="s">
        <v>9</v>
      </c>
      <c r="B37" s="536"/>
      <c r="C37" s="536"/>
      <c r="D37" s="536"/>
      <c r="E37" s="536"/>
      <c r="F37" s="536"/>
      <c r="G37" s="536"/>
      <c r="H37" s="537"/>
      <c r="I37" s="536"/>
      <c r="J37" s="603"/>
      <c r="K37" s="505"/>
      <c r="L37" s="505"/>
      <c r="M37" s="604"/>
      <c r="N37" s="605"/>
      <c r="O37" s="605"/>
      <c r="P37" s="605"/>
      <c r="Q37" s="605"/>
      <c r="R37" s="605"/>
      <c r="S37" s="605"/>
      <c r="T37" s="605"/>
      <c r="U37" s="605"/>
      <c r="V37" s="605"/>
      <c r="W37" s="605"/>
      <c r="X37" s="605"/>
      <c r="Y37" s="605"/>
      <c r="Z37" s="638"/>
      <c r="AA37" s="639"/>
      <c r="AB37" s="639"/>
      <c r="AC37" s="639"/>
      <c r="AD37" s="639"/>
      <c r="AE37" s="639"/>
      <c r="AF37" s="639"/>
      <c r="AG37" s="639"/>
      <c r="AH37" s="639"/>
      <c r="AI37" s="639"/>
      <c r="AJ37" s="639"/>
      <c r="AK37" s="640"/>
      <c r="AL37" s="638"/>
      <c r="AM37" s="639"/>
      <c r="AN37" s="639"/>
      <c r="AO37" s="639"/>
      <c r="AP37" s="639"/>
      <c r="AQ37" s="639"/>
      <c r="AR37" s="639"/>
      <c r="AS37" s="639"/>
      <c r="AT37" s="639"/>
      <c r="AU37" s="639"/>
      <c r="AV37" s="639"/>
      <c r="AW37" s="640"/>
      <c r="AX37" s="639"/>
      <c r="AY37" s="639"/>
      <c r="AZ37" s="639"/>
      <c r="BA37" s="639"/>
      <c r="BB37" s="639"/>
      <c r="BC37" s="639"/>
      <c r="BD37" s="639"/>
      <c r="BE37" s="639"/>
      <c r="BF37" s="639"/>
      <c r="BG37" s="639"/>
      <c r="BH37" s="639"/>
      <c r="BI37" s="640"/>
      <c r="BJ37" s="639"/>
      <c r="BK37" s="639"/>
      <c r="BL37" s="639"/>
      <c r="BM37" s="639"/>
      <c r="BN37" s="639"/>
      <c r="BO37" s="639"/>
      <c r="BP37" s="639"/>
      <c r="BQ37" s="639"/>
      <c r="BR37" s="639"/>
      <c r="BS37" s="639"/>
      <c r="BT37" s="638"/>
      <c r="BU37" s="753"/>
      <c r="BV37" s="639"/>
      <c r="BW37" s="639"/>
      <c r="BX37" s="639"/>
      <c r="BY37" s="639"/>
      <c r="BZ37" s="639"/>
      <c r="CA37" s="639"/>
      <c r="CB37" s="639"/>
      <c r="CC37" s="639"/>
      <c r="CD37" s="639"/>
      <c r="CE37" s="639"/>
      <c r="CF37" s="639"/>
      <c r="CG37" s="640"/>
      <c r="CH37" s="639"/>
      <c r="CI37" s="639"/>
      <c r="CJ37" s="639"/>
      <c r="CK37" s="639"/>
      <c r="CL37" s="639"/>
      <c r="CM37" s="639"/>
      <c r="CN37" s="639"/>
      <c r="CO37" s="639"/>
      <c r="CP37" s="639"/>
      <c r="CQ37" s="639"/>
      <c r="CR37" s="639"/>
      <c r="CS37" s="640"/>
    </row>
    <row r="38" spans="1:97" s="613" customFormat="1" hidden="1" x14ac:dyDescent="0.2">
      <c r="A38" s="602" t="s">
        <v>10</v>
      </c>
      <c r="B38" s="536"/>
      <c r="C38" s="536"/>
      <c r="D38" s="536"/>
      <c r="E38" s="536"/>
      <c r="F38" s="536"/>
      <c r="G38" s="536"/>
      <c r="H38" s="537"/>
      <c r="I38" s="536"/>
      <c r="J38" s="603"/>
      <c r="K38" s="505"/>
      <c r="L38" s="505"/>
      <c r="M38" s="604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38"/>
      <c r="AA38" s="639"/>
      <c r="AB38" s="639"/>
      <c r="AC38" s="639"/>
      <c r="AD38" s="639"/>
      <c r="AE38" s="639"/>
      <c r="AF38" s="639"/>
      <c r="AG38" s="639"/>
      <c r="AH38" s="639"/>
      <c r="AI38" s="639"/>
      <c r="AJ38" s="639"/>
      <c r="AK38" s="640"/>
      <c r="AL38" s="638"/>
      <c r="AM38" s="639"/>
      <c r="AN38" s="639"/>
      <c r="AO38" s="639"/>
      <c r="AP38" s="639"/>
      <c r="AQ38" s="639"/>
      <c r="AR38" s="639"/>
      <c r="AS38" s="639"/>
      <c r="AT38" s="639"/>
      <c r="AU38" s="639"/>
      <c r="AV38" s="639"/>
      <c r="AW38" s="640"/>
      <c r="AX38" s="639"/>
      <c r="AY38" s="639"/>
      <c r="AZ38" s="639"/>
      <c r="BA38" s="639"/>
      <c r="BB38" s="639"/>
      <c r="BC38" s="639"/>
      <c r="BD38" s="639"/>
      <c r="BE38" s="639"/>
      <c r="BF38" s="639"/>
      <c r="BG38" s="639"/>
      <c r="BH38" s="639"/>
      <c r="BI38" s="640"/>
      <c r="BJ38" s="639"/>
      <c r="BK38" s="639"/>
      <c r="BL38" s="639"/>
      <c r="BM38" s="639"/>
      <c r="BN38" s="639"/>
      <c r="BO38" s="639"/>
      <c r="BP38" s="639"/>
      <c r="BQ38" s="639"/>
      <c r="BR38" s="639"/>
      <c r="BS38" s="639"/>
      <c r="BT38" s="639"/>
      <c r="BU38" s="640"/>
      <c r="BV38" s="639"/>
      <c r="BW38" s="639"/>
      <c r="BX38" s="639"/>
      <c r="BY38" s="639"/>
      <c r="BZ38" s="639"/>
      <c r="CA38" s="639"/>
      <c r="CB38" s="639"/>
      <c r="CC38" s="639"/>
      <c r="CD38" s="639"/>
      <c r="CE38" s="639"/>
      <c r="CF38" s="639"/>
      <c r="CG38" s="640"/>
      <c r="CH38" s="639"/>
      <c r="CI38" s="639"/>
      <c r="CJ38" s="639"/>
      <c r="CK38" s="639"/>
      <c r="CL38" s="639"/>
      <c r="CM38" s="639"/>
      <c r="CN38" s="639"/>
      <c r="CO38" s="639"/>
      <c r="CP38" s="639"/>
      <c r="CQ38" s="639"/>
      <c r="CR38" s="639"/>
      <c r="CS38" s="640"/>
    </row>
    <row r="39" spans="1:97" hidden="1" x14ac:dyDescent="0.2">
      <c r="A39" s="568" t="s">
        <v>15</v>
      </c>
      <c r="B39" s="506"/>
      <c r="C39" s="506"/>
      <c r="D39" s="506"/>
      <c r="E39" s="506"/>
      <c r="F39" s="506"/>
      <c r="G39" s="506"/>
      <c r="H39" s="528"/>
      <c r="I39" s="506"/>
      <c r="Z39" s="632"/>
      <c r="AA39" s="633"/>
      <c r="AB39" s="633"/>
      <c r="AC39" s="633"/>
      <c r="AD39" s="633"/>
      <c r="AE39" s="633"/>
      <c r="AF39" s="633"/>
      <c r="AG39" s="633"/>
      <c r="AH39" s="633"/>
      <c r="AI39" s="633"/>
      <c r="AJ39" s="633"/>
      <c r="AK39" s="634"/>
      <c r="AL39" s="632"/>
      <c r="AM39" s="633"/>
      <c r="AN39" s="633"/>
      <c r="AO39" s="633"/>
      <c r="AP39" s="633"/>
      <c r="AQ39" s="633"/>
      <c r="AR39" s="633"/>
      <c r="AS39" s="633"/>
      <c r="AT39" s="633"/>
      <c r="AU39" s="633"/>
      <c r="AV39" s="633"/>
      <c r="AW39" s="634"/>
      <c r="AX39" s="633"/>
      <c r="AY39" s="633"/>
      <c r="AZ39" s="633"/>
      <c r="BA39" s="633"/>
      <c r="BB39" s="633"/>
      <c r="BC39" s="633"/>
      <c r="BD39" s="633"/>
      <c r="BE39" s="633"/>
      <c r="BF39" s="633"/>
      <c r="BG39" s="633"/>
      <c r="BH39" s="633"/>
      <c r="BI39" s="634"/>
      <c r="BJ39" s="633"/>
      <c r="BK39" s="633"/>
      <c r="BL39" s="633"/>
      <c r="BM39" s="633"/>
      <c r="BN39" s="633"/>
      <c r="BO39" s="633"/>
      <c r="BP39" s="633"/>
      <c r="BQ39" s="633"/>
      <c r="BR39" s="633"/>
      <c r="BS39" s="633"/>
      <c r="BT39" s="633"/>
      <c r="BU39" s="634"/>
      <c r="BV39" s="633"/>
      <c r="BW39" s="633"/>
      <c r="BX39" s="633"/>
      <c r="BY39" s="633"/>
      <c r="BZ39" s="633"/>
      <c r="CA39" s="633"/>
      <c r="CB39" s="633"/>
      <c r="CC39" s="633"/>
      <c r="CD39" s="633"/>
      <c r="CE39" s="633"/>
      <c r="CF39" s="633"/>
      <c r="CG39" s="634"/>
      <c r="CH39" s="633"/>
      <c r="CI39" s="633"/>
      <c r="CJ39" s="633"/>
      <c r="CK39" s="633"/>
      <c r="CL39" s="633"/>
      <c r="CM39" s="633"/>
      <c r="CN39" s="633"/>
      <c r="CO39" s="633"/>
      <c r="CP39" s="633"/>
      <c r="CQ39" s="633"/>
      <c r="CR39" s="633"/>
      <c r="CS39" s="634"/>
    </row>
    <row r="40" spans="1:97" s="547" customFormat="1" hidden="1" x14ac:dyDescent="0.2">
      <c r="A40" s="641" t="s">
        <v>11</v>
      </c>
      <c r="B40" s="541"/>
      <c r="C40" s="541"/>
      <c r="D40" s="541"/>
      <c r="E40" s="541"/>
      <c r="F40" s="541"/>
      <c r="G40" s="541"/>
      <c r="H40" s="542"/>
      <c r="I40" s="541"/>
      <c r="J40" s="544"/>
      <c r="K40" s="545"/>
      <c r="L40" s="545"/>
      <c r="M40" s="544"/>
      <c r="N40" s="541"/>
      <c r="O40" s="541"/>
      <c r="P40" s="541"/>
      <c r="Q40" s="541"/>
      <c r="R40" s="541"/>
      <c r="S40" s="541"/>
      <c r="T40" s="541"/>
      <c r="U40" s="541"/>
      <c r="V40" s="541"/>
      <c r="W40" s="541"/>
      <c r="X40" s="541"/>
      <c r="Y40" s="541"/>
      <c r="Z40" s="642"/>
      <c r="AA40" s="643"/>
      <c r="AB40" s="643"/>
      <c r="AC40" s="643"/>
      <c r="AD40" s="643"/>
      <c r="AE40" s="643"/>
      <c r="AF40" s="643"/>
      <c r="AG40" s="643"/>
      <c r="AH40" s="643"/>
      <c r="AI40" s="643"/>
      <c r="AJ40" s="643"/>
      <c r="AK40" s="644"/>
      <c r="AL40" s="642"/>
      <c r="AM40" s="643"/>
      <c r="AN40" s="643"/>
      <c r="AO40" s="643"/>
      <c r="AP40" s="643"/>
      <c r="AQ40" s="643"/>
      <c r="AR40" s="643"/>
      <c r="AS40" s="643"/>
      <c r="AT40" s="643"/>
      <c r="AU40" s="643"/>
      <c r="AV40" s="643"/>
      <c r="AW40" s="644"/>
      <c r="AX40" s="643"/>
      <c r="AY40" s="643"/>
      <c r="AZ40" s="643"/>
      <c r="BA40" s="643"/>
      <c r="BB40" s="643"/>
      <c r="BC40" s="643"/>
      <c r="BD40" s="643"/>
      <c r="BE40" s="643"/>
      <c r="BF40" s="643"/>
      <c r="BG40" s="643"/>
      <c r="BH40" s="643"/>
      <c r="BI40" s="644"/>
      <c r="BJ40" s="643"/>
      <c r="BK40" s="643"/>
      <c r="BL40" s="643"/>
      <c r="BM40" s="643"/>
      <c r="BN40" s="643"/>
      <c r="BO40" s="643"/>
      <c r="BP40" s="643"/>
      <c r="BQ40" s="643"/>
      <c r="BR40" s="643"/>
      <c r="BS40" s="643"/>
      <c r="BT40" s="643"/>
      <c r="BU40" s="644"/>
      <c r="BV40" s="643"/>
      <c r="BW40" s="643"/>
      <c r="BX40" s="643"/>
      <c r="BY40" s="643"/>
      <c r="BZ40" s="643"/>
      <c r="CA40" s="643"/>
      <c r="CB40" s="643"/>
      <c r="CC40" s="643"/>
      <c r="CD40" s="643"/>
      <c r="CE40" s="643"/>
      <c r="CF40" s="643"/>
      <c r="CG40" s="644"/>
      <c r="CH40" s="643"/>
      <c r="CI40" s="643"/>
      <c r="CJ40" s="643"/>
      <c r="CK40" s="643"/>
      <c r="CL40" s="643"/>
      <c r="CM40" s="643"/>
      <c r="CN40" s="643"/>
      <c r="CO40" s="643"/>
      <c r="CP40" s="643"/>
      <c r="CQ40" s="643"/>
      <c r="CR40" s="643"/>
      <c r="CS40" s="644"/>
    </row>
    <row r="41" spans="1:97" hidden="1" x14ac:dyDescent="0.2">
      <c r="A41" s="568" t="s">
        <v>12</v>
      </c>
      <c r="B41" s="506"/>
      <c r="C41" s="506"/>
      <c r="D41" s="506"/>
      <c r="E41" s="506"/>
      <c r="F41" s="506"/>
      <c r="G41" s="506"/>
      <c r="H41" s="528"/>
      <c r="I41" s="506"/>
      <c r="Z41" s="632"/>
      <c r="AA41" s="633"/>
      <c r="AB41" s="633"/>
      <c r="AC41" s="633"/>
      <c r="AD41" s="633"/>
      <c r="AE41" s="633"/>
      <c r="AF41" s="633"/>
      <c r="AG41" s="633"/>
      <c r="AH41" s="633"/>
      <c r="AI41" s="633"/>
      <c r="AJ41" s="633"/>
      <c r="AK41" s="634"/>
      <c r="AL41" s="632"/>
      <c r="AM41" s="633"/>
      <c r="AN41" s="633"/>
      <c r="AO41" s="633"/>
      <c r="AP41" s="633"/>
      <c r="AQ41" s="633"/>
      <c r="AR41" s="633"/>
      <c r="AS41" s="633"/>
      <c r="AT41" s="633"/>
      <c r="AU41" s="633"/>
      <c r="AV41" s="633"/>
      <c r="AW41" s="634"/>
      <c r="AX41" s="633"/>
      <c r="AY41" s="633"/>
      <c r="AZ41" s="633"/>
      <c r="BA41" s="633"/>
      <c r="BB41" s="633"/>
      <c r="BC41" s="633"/>
      <c r="BD41" s="633"/>
      <c r="BE41" s="633"/>
      <c r="BF41" s="633"/>
      <c r="BG41" s="633"/>
      <c r="BH41" s="633"/>
      <c r="BI41" s="634"/>
      <c r="BJ41" s="633"/>
      <c r="BK41" s="633"/>
      <c r="BL41" s="633"/>
      <c r="BM41" s="633"/>
      <c r="BN41" s="633"/>
      <c r="BO41" s="633"/>
      <c r="BP41" s="633"/>
      <c r="BQ41" s="633"/>
      <c r="BR41" s="633"/>
      <c r="BS41" s="633"/>
      <c r="BT41" s="633"/>
      <c r="BU41" s="634"/>
      <c r="BV41" s="633"/>
      <c r="BW41" s="633"/>
      <c r="BX41" s="633"/>
      <c r="BY41" s="633"/>
      <c r="BZ41" s="633"/>
      <c r="CA41" s="633"/>
      <c r="CB41" s="633"/>
      <c r="CC41" s="633"/>
      <c r="CD41" s="633"/>
      <c r="CE41" s="633"/>
      <c r="CF41" s="633"/>
      <c r="CG41" s="634"/>
      <c r="CH41" s="633"/>
      <c r="CI41" s="633"/>
      <c r="CJ41" s="633"/>
      <c r="CK41" s="633"/>
      <c r="CL41" s="633"/>
      <c r="CM41" s="633"/>
      <c r="CN41" s="633"/>
      <c r="CO41" s="633"/>
      <c r="CP41" s="633"/>
      <c r="CQ41" s="633"/>
      <c r="CR41" s="633"/>
      <c r="CS41" s="634"/>
    </row>
    <row r="42" spans="1:97" hidden="1" x14ac:dyDescent="0.2">
      <c r="A42" s="568" t="s">
        <v>13</v>
      </c>
      <c r="B42" s="506"/>
      <c r="C42" s="506"/>
      <c r="D42" s="506"/>
      <c r="E42" s="506"/>
      <c r="F42" s="506"/>
      <c r="G42" s="506"/>
      <c r="H42" s="528"/>
      <c r="I42" s="506"/>
      <c r="Z42" s="632"/>
      <c r="AA42" s="633"/>
      <c r="AB42" s="633"/>
      <c r="AC42" s="633"/>
      <c r="AD42" s="633"/>
      <c r="AE42" s="633"/>
      <c r="AF42" s="633"/>
      <c r="AG42" s="633"/>
      <c r="AH42" s="633"/>
      <c r="AI42" s="633"/>
      <c r="AJ42" s="633"/>
      <c r="AK42" s="634"/>
      <c r="AL42" s="632"/>
      <c r="AM42" s="633"/>
      <c r="AN42" s="633"/>
      <c r="AO42" s="633"/>
      <c r="AP42" s="633"/>
      <c r="AQ42" s="633"/>
      <c r="AR42" s="633"/>
      <c r="AS42" s="633"/>
      <c r="AT42" s="633"/>
      <c r="AU42" s="633"/>
      <c r="AV42" s="633"/>
      <c r="AW42" s="634"/>
      <c r="AX42" s="633"/>
      <c r="AY42" s="633"/>
      <c r="AZ42" s="633"/>
      <c r="BA42" s="633"/>
      <c r="BB42" s="633"/>
      <c r="BC42" s="633"/>
      <c r="BD42" s="633"/>
      <c r="BE42" s="633"/>
      <c r="BF42" s="633"/>
      <c r="BG42" s="633"/>
      <c r="BH42" s="633"/>
      <c r="BI42" s="634"/>
      <c r="BJ42" s="633"/>
      <c r="BK42" s="633"/>
      <c r="BL42" s="633"/>
      <c r="BM42" s="633"/>
      <c r="BN42" s="633"/>
      <c r="BO42" s="633"/>
      <c r="BP42" s="633"/>
      <c r="BQ42" s="633"/>
      <c r="BR42" s="633"/>
      <c r="BS42" s="633"/>
      <c r="BT42" s="633"/>
      <c r="BU42" s="634"/>
      <c r="BV42" s="633"/>
      <c r="BW42" s="633"/>
      <c r="BX42" s="633"/>
      <c r="BY42" s="633"/>
      <c r="BZ42" s="633"/>
      <c r="CA42" s="633"/>
      <c r="CB42" s="633"/>
      <c r="CC42" s="633"/>
      <c r="CD42" s="633"/>
      <c r="CE42" s="633"/>
      <c r="CF42" s="633"/>
      <c r="CG42" s="634"/>
      <c r="CH42" s="633"/>
      <c r="CI42" s="633"/>
      <c r="CJ42" s="633"/>
      <c r="CK42" s="633"/>
      <c r="CL42" s="633"/>
      <c r="CM42" s="633"/>
      <c r="CN42" s="633"/>
      <c r="CO42" s="633"/>
      <c r="CP42" s="633"/>
      <c r="CQ42" s="633"/>
      <c r="CR42" s="633"/>
      <c r="CS42" s="634"/>
    </row>
    <row r="43" spans="1:97" s="648" customFormat="1" hidden="1" x14ac:dyDescent="0.2">
      <c r="A43" s="645" t="s">
        <v>147</v>
      </c>
      <c r="B43" s="548"/>
      <c r="C43" s="549"/>
      <c r="D43" s="549"/>
      <c r="E43" s="549"/>
      <c r="F43" s="549"/>
      <c r="G43" s="549"/>
      <c r="H43" s="550"/>
      <c r="I43" s="548"/>
      <c r="J43" s="548"/>
      <c r="K43" s="549"/>
      <c r="L43" s="549"/>
      <c r="M43" s="548"/>
      <c r="N43" s="548"/>
      <c r="O43" s="548"/>
      <c r="P43" s="548"/>
      <c r="Q43" s="548"/>
      <c r="R43" s="548"/>
      <c r="S43" s="548"/>
      <c r="T43" s="548"/>
      <c r="U43" s="548"/>
      <c r="V43" s="548"/>
      <c r="W43" s="548"/>
      <c r="X43" s="548"/>
      <c r="Y43" s="548"/>
      <c r="Z43" s="646"/>
      <c r="AA43" s="548"/>
      <c r="AB43" s="548"/>
      <c r="AC43" s="548"/>
      <c r="AD43" s="548"/>
      <c r="AE43" s="548"/>
      <c r="AF43" s="548"/>
      <c r="AG43" s="548"/>
      <c r="AH43" s="548"/>
      <c r="AI43" s="548"/>
      <c r="AJ43" s="548"/>
      <c r="AK43" s="647"/>
      <c r="AL43" s="646"/>
      <c r="AM43" s="548"/>
      <c r="AN43" s="548"/>
      <c r="AO43" s="548"/>
      <c r="AP43" s="548"/>
      <c r="AQ43" s="548"/>
      <c r="AR43" s="548"/>
      <c r="AS43" s="548"/>
      <c r="AT43" s="548"/>
      <c r="AU43" s="548"/>
      <c r="AV43" s="548"/>
      <c r="AW43" s="647"/>
      <c r="BI43" s="649"/>
      <c r="BU43" s="649"/>
      <c r="CG43" s="649"/>
      <c r="CS43" s="649"/>
    </row>
    <row r="44" spans="1:97" s="551" customFormat="1" x14ac:dyDescent="0.2">
      <c r="A44" s="650"/>
      <c r="B44" s="552"/>
      <c r="C44" s="552"/>
      <c r="D44" s="552"/>
      <c r="E44" s="552"/>
      <c r="F44" s="552"/>
      <c r="G44" s="552"/>
      <c r="H44" s="556"/>
      <c r="I44" s="552"/>
      <c r="J44" s="552"/>
      <c r="K44" s="554"/>
      <c r="L44" s="554"/>
      <c r="M44" s="552"/>
      <c r="N44" s="552"/>
      <c r="O44" s="552"/>
      <c r="P44" s="552"/>
      <c r="Q44" s="552"/>
      <c r="R44" s="552"/>
      <c r="S44" s="552"/>
      <c r="T44" s="552"/>
      <c r="U44" s="552"/>
      <c r="V44" s="552"/>
      <c r="W44" s="552"/>
      <c r="X44" s="552"/>
      <c r="Y44" s="552"/>
      <c r="Z44" s="555"/>
      <c r="AA44" s="552"/>
      <c r="AB44" s="552"/>
      <c r="AC44" s="552"/>
      <c r="AD44" s="552"/>
      <c r="AE44" s="552"/>
      <c r="AF44" s="552"/>
      <c r="AG44" s="552"/>
      <c r="AH44" s="552"/>
      <c r="AI44" s="552"/>
      <c r="AJ44" s="552"/>
      <c r="AK44" s="556"/>
      <c r="AL44" s="552"/>
      <c r="AM44" s="552"/>
      <c r="AN44" s="552"/>
      <c r="AO44" s="552"/>
      <c r="AP44" s="552"/>
      <c r="AQ44" s="552"/>
      <c r="AR44" s="552"/>
      <c r="AS44" s="552"/>
      <c r="AT44" s="552"/>
      <c r="AU44" s="552"/>
      <c r="AV44" s="552"/>
      <c r="AW44" s="556"/>
      <c r="BI44" s="557"/>
      <c r="BU44" s="557"/>
      <c r="CG44" s="557"/>
      <c r="CS44" s="557"/>
    </row>
    <row r="45" spans="1:97" s="567" customFormat="1" x14ac:dyDescent="0.2">
      <c r="A45" s="558" t="s">
        <v>35</v>
      </c>
      <c r="B45" s="559">
        <v>2016</v>
      </c>
      <c r="C45" s="559">
        <v>2017</v>
      </c>
      <c r="D45" s="559">
        <v>2018</v>
      </c>
      <c r="E45" s="559">
        <v>2019</v>
      </c>
      <c r="F45" s="559">
        <v>2020</v>
      </c>
      <c r="G45" s="559">
        <v>2021</v>
      </c>
      <c r="H45" s="560">
        <v>2022</v>
      </c>
      <c r="I45" s="559"/>
      <c r="J45" s="561"/>
      <c r="K45" s="562"/>
      <c r="L45" s="562"/>
      <c r="M45" s="561"/>
      <c r="N45" s="564">
        <v>42385</v>
      </c>
      <c r="O45" s="564">
        <v>42416</v>
      </c>
      <c r="P45" s="564">
        <v>42445</v>
      </c>
      <c r="Q45" s="564">
        <v>42476</v>
      </c>
      <c r="R45" s="564">
        <v>42506</v>
      </c>
      <c r="S45" s="564">
        <v>42537</v>
      </c>
      <c r="T45" s="564">
        <v>42567</v>
      </c>
      <c r="U45" s="564">
        <v>42598</v>
      </c>
      <c r="V45" s="564">
        <v>42629</v>
      </c>
      <c r="W45" s="564">
        <v>42659</v>
      </c>
      <c r="X45" s="564">
        <v>42690</v>
      </c>
      <c r="Y45" s="564">
        <v>42720</v>
      </c>
      <c r="Z45" s="565">
        <v>42752</v>
      </c>
      <c r="AA45" s="564">
        <v>42783</v>
      </c>
      <c r="AB45" s="564">
        <v>42811</v>
      </c>
      <c r="AC45" s="564">
        <v>42842</v>
      </c>
      <c r="AD45" s="564">
        <v>42872</v>
      </c>
      <c r="AE45" s="564">
        <v>42903</v>
      </c>
      <c r="AF45" s="564">
        <v>42933</v>
      </c>
      <c r="AG45" s="564">
        <v>42964</v>
      </c>
      <c r="AH45" s="564">
        <v>42995</v>
      </c>
      <c r="AI45" s="564">
        <v>43025</v>
      </c>
      <c r="AJ45" s="564">
        <v>43056</v>
      </c>
      <c r="AK45" s="566">
        <v>43086</v>
      </c>
      <c r="AL45" s="565">
        <v>43118</v>
      </c>
      <c r="AM45" s="564">
        <v>43149</v>
      </c>
      <c r="AN45" s="564">
        <v>43177</v>
      </c>
      <c r="AO45" s="564">
        <v>43208</v>
      </c>
      <c r="AP45" s="564">
        <v>43238</v>
      </c>
      <c r="AQ45" s="564">
        <v>43269</v>
      </c>
      <c r="AR45" s="564">
        <v>43299</v>
      </c>
      <c r="AS45" s="564">
        <v>43330</v>
      </c>
      <c r="AT45" s="564">
        <v>43361</v>
      </c>
      <c r="AU45" s="564">
        <v>43391</v>
      </c>
      <c r="AV45" s="564">
        <v>43422</v>
      </c>
      <c r="AW45" s="566">
        <v>43452</v>
      </c>
      <c r="AX45" s="564">
        <v>43483</v>
      </c>
      <c r="AY45" s="564">
        <v>43514</v>
      </c>
      <c r="AZ45" s="564">
        <v>43542</v>
      </c>
      <c r="BA45" s="564">
        <v>43573</v>
      </c>
      <c r="BB45" s="564">
        <v>43603</v>
      </c>
      <c r="BC45" s="564">
        <v>43634</v>
      </c>
      <c r="BD45" s="564">
        <v>43664</v>
      </c>
      <c r="BE45" s="564">
        <v>43695</v>
      </c>
      <c r="BF45" s="564">
        <v>43726</v>
      </c>
      <c r="BG45" s="564">
        <v>43756</v>
      </c>
      <c r="BH45" s="564">
        <v>43787</v>
      </c>
      <c r="BI45" s="566">
        <v>43817</v>
      </c>
      <c r="BJ45" s="564">
        <v>43848</v>
      </c>
      <c r="BK45" s="564">
        <v>43879</v>
      </c>
      <c r="BL45" s="564">
        <v>43908</v>
      </c>
      <c r="BM45" s="564">
        <v>43939</v>
      </c>
      <c r="BN45" s="564">
        <v>43969</v>
      </c>
      <c r="BO45" s="564">
        <v>44000</v>
      </c>
      <c r="BP45" s="564">
        <v>44030</v>
      </c>
      <c r="BQ45" s="564">
        <v>44061</v>
      </c>
      <c r="BR45" s="564">
        <v>44092</v>
      </c>
      <c r="BS45" s="564">
        <v>44122</v>
      </c>
      <c r="BT45" s="564">
        <v>44153</v>
      </c>
      <c r="BU45" s="566">
        <v>44183</v>
      </c>
      <c r="BV45" s="564">
        <v>44214</v>
      </c>
      <c r="BW45" s="564">
        <v>44245</v>
      </c>
      <c r="BX45" s="564">
        <v>44273</v>
      </c>
      <c r="BY45" s="564">
        <v>44304</v>
      </c>
      <c r="BZ45" s="564">
        <v>44334</v>
      </c>
      <c r="CA45" s="564">
        <v>44365</v>
      </c>
      <c r="CB45" s="564">
        <v>44395</v>
      </c>
      <c r="CC45" s="564">
        <v>44426</v>
      </c>
      <c r="CD45" s="564">
        <v>44457</v>
      </c>
      <c r="CE45" s="564">
        <v>44487</v>
      </c>
      <c r="CF45" s="564">
        <v>44518</v>
      </c>
      <c r="CG45" s="566">
        <v>44548</v>
      </c>
      <c r="CH45" s="564">
        <v>44579</v>
      </c>
      <c r="CI45" s="564">
        <v>44610</v>
      </c>
      <c r="CJ45" s="564">
        <v>44638</v>
      </c>
      <c r="CK45" s="564">
        <v>44669</v>
      </c>
      <c r="CL45" s="564">
        <v>44699</v>
      </c>
      <c r="CM45" s="564">
        <v>44730</v>
      </c>
      <c r="CN45" s="564">
        <v>44760</v>
      </c>
      <c r="CO45" s="564">
        <v>44791</v>
      </c>
      <c r="CP45" s="564">
        <v>44822</v>
      </c>
      <c r="CQ45" s="564">
        <v>44852</v>
      </c>
      <c r="CR45" s="564">
        <v>44883</v>
      </c>
      <c r="CS45" s="566">
        <v>44913</v>
      </c>
    </row>
    <row r="46" spans="1:97" s="581" customFormat="1" x14ac:dyDescent="0.2">
      <c r="A46" s="568" t="s">
        <v>5</v>
      </c>
      <c r="B46" s="506">
        <f>AVERAGE(N46:Y46)</f>
        <v>106.66666666666667</v>
      </c>
      <c r="C46" s="506">
        <f>AVERAGE(Z46:AK46)</f>
        <v>177.5</v>
      </c>
      <c r="D46" s="506">
        <f>AVERAGE(AL46:AW46)</f>
        <v>220</v>
      </c>
      <c r="E46" s="506">
        <f>AVERAGE(AX46:BI46)</f>
        <v>225</v>
      </c>
      <c r="F46" s="506">
        <f>AVERAGE(BJ46:BU46)</f>
        <v>240</v>
      </c>
      <c r="G46" s="506">
        <f>AVERAGE(BV46:CG46)</f>
        <v>280</v>
      </c>
      <c r="H46" s="528"/>
      <c r="I46" s="506"/>
      <c r="J46" s="569"/>
      <c r="K46" s="505">
        <f>C46/B46-1</f>
        <v>0.6640625</v>
      </c>
      <c r="L46" s="505">
        <f>D46/C46-1</f>
        <v>0.23943661971830976</v>
      </c>
      <c r="M46" s="569"/>
      <c r="N46" s="570"/>
      <c r="O46" s="570"/>
      <c r="P46" s="570"/>
      <c r="Q46" s="570"/>
      <c r="R46" s="570"/>
      <c r="S46" s="570"/>
      <c r="T46" s="633">
        <v>70</v>
      </c>
      <c r="U46" s="633">
        <v>70</v>
      </c>
      <c r="V46" s="633">
        <v>100</v>
      </c>
      <c r="W46" s="633">
        <v>120</v>
      </c>
      <c r="X46" s="633">
        <v>140</v>
      </c>
      <c r="Y46" s="633">
        <v>140</v>
      </c>
      <c r="Z46" s="632">
        <v>150</v>
      </c>
      <c r="AA46" s="633">
        <v>150</v>
      </c>
      <c r="AB46" s="633">
        <v>150</v>
      </c>
      <c r="AC46" s="633">
        <v>150</v>
      </c>
      <c r="AD46" s="633">
        <v>150</v>
      </c>
      <c r="AE46" s="633">
        <v>150</v>
      </c>
      <c r="AF46" s="633">
        <v>190</v>
      </c>
      <c r="AG46" s="633">
        <v>190</v>
      </c>
      <c r="AH46" s="633">
        <v>190</v>
      </c>
      <c r="AI46" s="633">
        <v>220</v>
      </c>
      <c r="AJ46" s="633">
        <v>220</v>
      </c>
      <c r="AK46" s="634">
        <v>220</v>
      </c>
      <c r="AL46" s="632">
        <v>220</v>
      </c>
      <c r="AM46" s="633">
        <f t="shared" ref="AM46:AN46" si="63">AL46</f>
        <v>220</v>
      </c>
      <c r="AN46" s="633">
        <f t="shared" si="63"/>
        <v>220</v>
      </c>
      <c r="AO46" s="633">
        <f>AN46</f>
        <v>220</v>
      </c>
      <c r="AP46" s="633">
        <f t="shared" ref="AP46:AW46" si="64">AO46</f>
        <v>220</v>
      </c>
      <c r="AQ46" s="633">
        <f t="shared" si="64"/>
        <v>220</v>
      </c>
      <c r="AR46" s="633">
        <f t="shared" si="64"/>
        <v>220</v>
      </c>
      <c r="AS46" s="633">
        <f t="shared" si="64"/>
        <v>220</v>
      </c>
      <c r="AT46" s="633">
        <f t="shared" si="64"/>
        <v>220</v>
      </c>
      <c r="AU46" s="633">
        <f t="shared" si="64"/>
        <v>220</v>
      </c>
      <c r="AV46" s="633">
        <f t="shared" si="64"/>
        <v>220</v>
      </c>
      <c r="AW46" s="634">
        <f t="shared" si="64"/>
        <v>220</v>
      </c>
      <c r="AX46" s="633">
        <v>220</v>
      </c>
      <c r="AY46" s="633">
        <v>220</v>
      </c>
      <c r="AZ46" s="633">
        <v>220</v>
      </c>
      <c r="BA46" s="633">
        <v>220</v>
      </c>
      <c r="BB46" s="633">
        <v>220</v>
      </c>
      <c r="BC46" s="633">
        <v>220</v>
      </c>
      <c r="BD46" s="633">
        <v>220</v>
      </c>
      <c r="BE46" s="633">
        <v>220</v>
      </c>
      <c r="BF46" s="633">
        <v>220</v>
      </c>
      <c r="BG46" s="633">
        <v>240</v>
      </c>
      <c r="BH46" s="633">
        <v>240</v>
      </c>
      <c r="BI46" s="634">
        <v>240</v>
      </c>
      <c r="BJ46" s="633">
        <v>240</v>
      </c>
      <c r="BK46" s="633">
        <f>BJ46</f>
        <v>240</v>
      </c>
      <c r="BL46" s="633">
        <f t="shared" ref="BL46:BU46" si="65">BK46</f>
        <v>240</v>
      </c>
      <c r="BM46" s="633">
        <f t="shared" si="65"/>
        <v>240</v>
      </c>
      <c r="BN46" s="633">
        <f t="shared" si="65"/>
        <v>240</v>
      </c>
      <c r="BO46" s="633">
        <f t="shared" si="65"/>
        <v>240</v>
      </c>
      <c r="BP46" s="633">
        <f t="shared" si="65"/>
        <v>240</v>
      </c>
      <c r="BQ46" s="633">
        <f t="shared" si="65"/>
        <v>240</v>
      </c>
      <c r="BR46" s="633">
        <f t="shared" si="65"/>
        <v>240</v>
      </c>
      <c r="BS46" s="633">
        <f t="shared" si="65"/>
        <v>240</v>
      </c>
      <c r="BT46" s="633">
        <f t="shared" si="65"/>
        <v>240</v>
      </c>
      <c r="BU46" s="634">
        <f t="shared" si="65"/>
        <v>240</v>
      </c>
      <c r="BV46" s="633">
        <v>280</v>
      </c>
      <c r="BW46" s="633">
        <f>BV46</f>
        <v>280</v>
      </c>
      <c r="BX46" s="633">
        <f>BW46</f>
        <v>280</v>
      </c>
      <c r="BY46" s="633">
        <f t="shared" ref="BY46:CA46" si="66">BX46</f>
        <v>280</v>
      </c>
      <c r="BZ46" s="633">
        <f t="shared" si="66"/>
        <v>280</v>
      </c>
      <c r="CA46" s="633">
        <f t="shared" si="66"/>
        <v>280</v>
      </c>
      <c r="CB46" s="651"/>
      <c r="CC46" s="651"/>
      <c r="CD46" s="651"/>
      <c r="CE46" s="651"/>
      <c r="CF46" s="651"/>
      <c r="CG46" s="652"/>
      <c r="CH46" s="651"/>
      <c r="CI46" s="651"/>
      <c r="CJ46" s="651"/>
      <c r="CK46" s="651"/>
      <c r="CL46" s="651"/>
      <c r="CM46" s="651"/>
      <c r="CN46" s="651"/>
      <c r="CO46" s="651"/>
      <c r="CP46" s="651"/>
      <c r="CQ46" s="651"/>
      <c r="CR46" s="651"/>
      <c r="CS46" s="652"/>
    </row>
    <row r="47" spans="1:97" s="581" customFormat="1" x14ac:dyDescent="0.2">
      <c r="A47" s="568" t="s">
        <v>8</v>
      </c>
      <c r="B47" s="506">
        <f>AVERAGE(N47:Y47)</f>
        <v>106.66666666666667</v>
      </c>
      <c r="C47" s="506">
        <f>AVERAGE(Z47:AK47)</f>
        <v>185</v>
      </c>
      <c r="D47" s="506">
        <f>AVERAGE(AL47:AW47)</f>
        <v>242.00000000000003</v>
      </c>
      <c r="E47" s="506">
        <f>AVERAGE(AX47:BI47)</f>
        <v>247.50000000000003</v>
      </c>
      <c r="F47" s="506">
        <f>AVERAGE(BJ47:BU47)</f>
        <v>264</v>
      </c>
      <c r="G47" s="506">
        <f>AVERAGE(BV47:CG47)</f>
        <v>308</v>
      </c>
      <c r="H47" s="528"/>
      <c r="I47" s="506"/>
      <c r="J47" s="569"/>
      <c r="K47" s="505">
        <f>C47/B47-1</f>
        <v>0.734375</v>
      </c>
      <c r="L47" s="505">
        <f>D47/C47-1</f>
        <v>0.30810810810810829</v>
      </c>
      <c r="M47" s="569"/>
      <c r="N47" s="570"/>
      <c r="O47" s="570"/>
      <c r="P47" s="570"/>
      <c r="Q47" s="570"/>
      <c r="R47" s="570"/>
      <c r="S47" s="570"/>
      <c r="T47" s="633">
        <f>T46</f>
        <v>70</v>
      </c>
      <c r="U47" s="633">
        <f>U46</f>
        <v>70</v>
      </c>
      <c r="V47" s="633">
        <f t="shared" ref="V47:W47" si="67">V46</f>
        <v>100</v>
      </c>
      <c r="W47" s="633">
        <f t="shared" si="67"/>
        <v>120</v>
      </c>
      <c r="X47" s="633">
        <v>140</v>
      </c>
      <c r="Y47" s="633">
        <v>140</v>
      </c>
      <c r="Z47" s="632">
        <f>Z46*1.1</f>
        <v>165</v>
      </c>
      <c r="AA47" s="632">
        <f t="shared" ref="AA47:AE47" si="68">AA46*1.1</f>
        <v>165</v>
      </c>
      <c r="AB47" s="632">
        <f t="shared" si="68"/>
        <v>165</v>
      </c>
      <c r="AC47" s="632">
        <f t="shared" si="68"/>
        <v>165</v>
      </c>
      <c r="AD47" s="632">
        <f t="shared" si="68"/>
        <v>165</v>
      </c>
      <c r="AE47" s="632">
        <f t="shared" si="68"/>
        <v>165</v>
      </c>
      <c r="AF47" s="632">
        <f>AF46*1</f>
        <v>190</v>
      </c>
      <c r="AG47" s="632">
        <f t="shared" ref="AG47:AK47" si="69">AG46*1</f>
        <v>190</v>
      </c>
      <c r="AH47" s="632">
        <f t="shared" si="69"/>
        <v>190</v>
      </c>
      <c r="AI47" s="632">
        <f t="shared" si="69"/>
        <v>220</v>
      </c>
      <c r="AJ47" s="632">
        <f t="shared" si="69"/>
        <v>220</v>
      </c>
      <c r="AK47" s="632">
        <f t="shared" si="69"/>
        <v>220</v>
      </c>
      <c r="AL47" s="632">
        <f t="shared" ref="AL47:AW47" si="70">AL46*1.1</f>
        <v>242.00000000000003</v>
      </c>
      <c r="AM47" s="633">
        <f t="shared" si="70"/>
        <v>242.00000000000003</v>
      </c>
      <c r="AN47" s="633">
        <f t="shared" si="70"/>
        <v>242.00000000000003</v>
      </c>
      <c r="AO47" s="633">
        <f t="shared" si="70"/>
        <v>242.00000000000003</v>
      </c>
      <c r="AP47" s="633">
        <f t="shared" si="70"/>
        <v>242.00000000000003</v>
      </c>
      <c r="AQ47" s="633">
        <f t="shared" si="70"/>
        <v>242.00000000000003</v>
      </c>
      <c r="AR47" s="633">
        <f t="shared" si="70"/>
        <v>242.00000000000003</v>
      </c>
      <c r="AS47" s="633">
        <f t="shared" si="70"/>
        <v>242.00000000000003</v>
      </c>
      <c r="AT47" s="633">
        <f t="shared" si="70"/>
        <v>242.00000000000003</v>
      </c>
      <c r="AU47" s="633">
        <f t="shared" si="70"/>
        <v>242.00000000000003</v>
      </c>
      <c r="AV47" s="633">
        <f t="shared" si="70"/>
        <v>242.00000000000003</v>
      </c>
      <c r="AW47" s="634">
        <f t="shared" si="70"/>
        <v>242.00000000000003</v>
      </c>
      <c r="AX47" s="633">
        <f>AX46*1.1</f>
        <v>242.00000000000003</v>
      </c>
      <c r="AY47" s="633">
        <f t="shared" ref="AY47:BI47" si="71">AY46*1.1</f>
        <v>242.00000000000003</v>
      </c>
      <c r="AZ47" s="633">
        <f t="shared" si="71"/>
        <v>242.00000000000003</v>
      </c>
      <c r="BA47" s="633">
        <f t="shared" si="71"/>
        <v>242.00000000000003</v>
      </c>
      <c r="BB47" s="633">
        <f t="shared" si="71"/>
        <v>242.00000000000003</v>
      </c>
      <c r="BC47" s="633">
        <f t="shared" si="71"/>
        <v>242.00000000000003</v>
      </c>
      <c r="BD47" s="633">
        <f t="shared" si="71"/>
        <v>242.00000000000003</v>
      </c>
      <c r="BE47" s="633">
        <f t="shared" si="71"/>
        <v>242.00000000000003</v>
      </c>
      <c r="BF47" s="633">
        <f t="shared" si="71"/>
        <v>242.00000000000003</v>
      </c>
      <c r="BG47" s="633">
        <f t="shared" si="71"/>
        <v>264</v>
      </c>
      <c r="BH47" s="633">
        <f t="shared" si="71"/>
        <v>264</v>
      </c>
      <c r="BI47" s="634">
        <f t="shared" si="71"/>
        <v>264</v>
      </c>
      <c r="BJ47" s="633">
        <f>BJ46*1.1</f>
        <v>264</v>
      </c>
      <c r="BK47" s="633">
        <f t="shared" ref="BK47:CA47" si="72">BK46*1.1</f>
        <v>264</v>
      </c>
      <c r="BL47" s="633">
        <f t="shared" si="72"/>
        <v>264</v>
      </c>
      <c r="BM47" s="633">
        <f t="shared" si="72"/>
        <v>264</v>
      </c>
      <c r="BN47" s="633">
        <f t="shared" si="72"/>
        <v>264</v>
      </c>
      <c r="BO47" s="633">
        <f t="shared" si="72"/>
        <v>264</v>
      </c>
      <c r="BP47" s="633">
        <f t="shared" si="72"/>
        <v>264</v>
      </c>
      <c r="BQ47" s="633">
        <f t="shared" si="72"/>
        <v>264</v>
      </c>
      <c r="BR47" s="633">
        <f t="shared" si="72"/>
        <v>264</v>
      </c>
      <c r="BS47" s="633">
        <f t="shared" si="72"/>
        <v>264</v>
      </c>
      <c r="BT47" s="633">
        <f t="shared" si="72"/>
        <v>264</v>
      </c>
      <c r="BU47" s="634">
        <f t="shared" si="72"/>
        <v>264</v>
      </c>
      <c r="BV47" s="633">
        <f t="shared" si="72"/>
        <v>308</v>
      </c>
      <c r="BW47" s="633">
        <f t="shared" si="72"/>
        <v>308</v>
      </c>
      <c r="BX47" s="633">
        <f t="shared" si="72"/>
        <v>308</v>
      </c>
      <c r="BY47" s="633">
        <f t="shared" si="72"/>
        <v>308</v>
      </c>
      <c r="BZ47" s="633">
        <f t="shared" si="72"/>
        <v>308</v>
      </c>
      <c r="CA47" s="633">
        <f t="shared" si="72"/>
        <v>308</v>
      </c>
      <c r="CB47" s="651"/>
      <c r="CC47" s="651"/>
      <c r="CD47" s="651"/>
      <c r="CE47" s="651"/>
      <c r="CF47" s="651"/>
      <c r="CG47" s="652"/>
      <c r="CH47" s="651"/>
      <c r="CI47" s="651"/>
      <c r="CJ47" s="651"/>
      <c r="CK47" s="651"/>
      <c r="CL47" s="651"/>
      <c r="CM47" s="651"/>
      <c r="CN47" s="651"/>
      <c r="CO47" s="651"/>
      <c r="CP47" s="651"/>
      <c r="CQ47" s="651"/>
      <c r="CR47" s="651"/>
      <c r="CS47" s="652"/>
    </row>
    <row r="48" spans="1:97" s="596" customFormat="1" x14ac:dyDescent="0.2">
      <c r="A48" s="584" t="s">
        <v>6</v>
      </c>
      <c r="B48" s="531">
        <f>SUM(N49:Y49)/SUM(N47:Y47)</f>
        <v>0.65046875000000004</v>
      </c>
      <c r="C48" s="531">
        <f>SUM(Z49:AK49)/SUM(Z47:AK47)</f>
        <v>0.71867117117117119</v>
      </c>
      <c r="D48" s="531">
        <f>SUM(AL49:AW49)/SUM(AL47:AW47)</f>
        <v>0.71938124999999997</v>
      </c>
      <c r="E48" s="531">
        <f>SUM(AX49:BI49)/SUM(AX47:BI47)</f>
        <v>0.77433504629629635</v>
      </c>
      <c r="F48" s="531">
        <f>SUM(BJ49:BU49)/SUM(BJ47:BU47)</f>
        <v>0.79860651041666686</v>
      </c>
      <c r="G48" s="531">
        <f>SUM(BV49:CG49)/SUM(BV47:CG47)</f>
        <v>0.82575299739583352</v>
      </c>
      <c r="H48" s="532"/>
      <c r="I48" s="531"/>
      <c r="J48" s="585"/>
      <c r="K48" s="505">
        <f t="shared" ref="K48:K55" si="73">C48/B48-1</f>
        <v>0.10485118796432746</v>
      </c>
      <c r="L48" s="505">
        <f t="shared" ref="L48:L55" si="74">D48/C48-1</f>
        <v>9.8804412548170184E-4</v>
      </c>
      <c r="M48" s="585"/>
      <c r="N48" s="586"/>
      <c r="O48" s="586"/>
      <c r="P48" s="586"/>
      <c r="Q48" s="586"/>
      <c r="R48" s="586"/>
      <c r="S48" s="586"/>
      <c r="T48" s="636">
        <v>0.3</v>
      </c>
      <c r="U48" s="636">
        <v>0.65</v>
      </c>
      <c r="V48" s="636">
        <v>0.68</v>
      </c>
      <c r="W48" s="636">
        <v>0.68</v>
      </c>
      <c r="X48" s="636">
        <v>0.65</v>
      </c>
      <c r="Y48" s="636">
        <v>0.78</v>
      </c>
      <c r="Z48" s="635">
        <v>0.65</v>
      </c>
      <c r="AA48" s="636">
        <v>0.5</v>
      </c>
      <c r="AB48" s="636">
        <v>0.68</v>
      </c>
      <c r="AC48" s="636">
        <v>0.6</v>
      </c>
      <c r="AD48" s="636">
        <v>0.65</v>
      </c>
      <c r="AE48" s="636">
        <v>0.75</v>
      </c>
      <c r="AF48" s="636">
        <v>0.7</v>
      </c>
      <c r="AG48" s="636">
        <v>0.8</v>
      </c>
      <c r="AH48" s="636">
        <v>0.85</v>
      </c>
      <c r="AI48" s="636">
        <v>0.7</v>
      </c>
      <c r="AJ48" s="636">
        <v>0.8</v>
      </c>
      <c r="AK48" s="637">
        <v>0.85</v>
      </c>
      <c r="AL48" s="635">
        <v>0.71662500000000018</v>
      </c>
      <c r="AM48" s="636">
        <v>0.55125000000000002</v>
      </c>
      <c r="AN48" s="636">
        <v>0.74970000000000014</v>
      </c>
      <c r="AO48" s="636">
        <v>0.66150000000000009</v>
      </c>
      <c r="AP48" s="636">
        <v>0.71662500000000018</v>
      </c>
      <c r="AQ48" s="636">
        <v>0.82687500000000014</v>
      </c>
      <c r="AR48" s="636">
        <v>0.71662500000000018</v>
      </c>
      <c r="AS48" s="636">
        <v>0.66150000000000009</v>
      </c>
      <c r="AT48" s="636">
        <v>0.71662500000000018</v>
      </c>
      <c r="AU48" s="636">
        <v>0.71662500000000018</v>
      </c>
      <c r="AV48" s="636">
        <v>0.77175000000000005</v>
      </c>
      <c r="AW48" s="637">
        <v>0.82687500000000014</v>
      </c>
      <c r="AX48" s="636">
        <f>AL48*1.05</f>
        <v>0.75245625000000027</v>
      </c>
      <c r="AY48" s="636">
        <f t="shared" ref="AY48" si="75">AM48*1.05</f>
        <v>0.57881250000000006</v>
      </c>
      <c r="AZ48" s="636">
        <v>0.85</v>
      </c>
      <c r="BA48" s="636">
        <f t="shared" ref="BA48" si="76">AO48*1.05</f>
        <v>0.69457500000000016</v>
      </c>
      <c r="BB48" s="636">
        <f t="shared" ref="BB48" si="77">AP48*1.05</f>
        <v>0.75245625000000027</v>
      </c>
      <c r="BC48" s="636">
        <f t="shared" ref="BC48" si="78">AQ48*1.05</f>
        <v>0.86821875000000015</v>
      </c>
      <c r="BD48" s="636">
        <v>0.72</v>
      </c>
      <c r="BE48" s="636">
        <v>0.75</v>
      </c>
      <c r="BF48" s="636">
        <v>0.85</v>
      </c>
      <c r="BG48" s="636">
        <f t="shared" ref="BG48" si="79">AU48*1.05</f>
        <v>0.75245625000000027</v>
      </c>
      <c r="BH48" s="636">
        <f t="shared" ref="BH48" si="80">AV48*1.05</f>
        <v>0.81033750000000004</v>
      </c>
      <c r="BI48" s="637">
        <v>0.9</v>
      </c>
      <c r="BJ48" s="636">
        <f t="shared" ref="BJ48" si="81">AX48*1.05</f>
        <v>0.79007906250000037</v>
      </c>
      <c r="BK48" s="636">
        <f t="shared" ref="BK48" si="82">AY48*1.05</f>
        <v>0.60775312500000012</v>
      </c>
      <c r="BL48" s="636">
        <v>0.8</v>
      </c>
      <c r="BM48" s="636">
        <f t="shared" ref="BM48" si="83">BA48*1.05</f>
        <v>0.72930375000000025</v>
      </c>
      <c r="BN48" s="636">
        <f t="shared" ref="BN48" si="84">BB48*1.05</f>
        <v>0.79007906250000037</v>
      </c>
      <c r="BO48" s="636">
        <f t="shared" ref="BO48" si="85">BC48*1.05</f>
        <v>0.91162968750000017</v>
      </c>
      <c r="BP48" s="636">
        <f t="shared" ref="BP48" si="86">BD48*1.05</f>
        <v>0.75600000000000001</v>
      </c>
      <c r="BQ48" s="636">
        <f t="shared" ref="BQ48" si="87">BE48*1.05</f>
        <v>0.78750000000000009</v>
      </c>
      <c r="BR48" s="636">
        <v>0.87</v>
      </c>
      <c r="BS48" s="636">
        <f t="shared" ref="BS48" si="88">BG48*1.05</f>
        <v>0.79007906250000037</v>
      </c>
      <c r="BT48" s="636">
        <f t="shared" ref="BT48" si="89">BH48*1.05</f>
        <v>0.85085437500000005</v>
      </c>
      <c r="BU48" s="637">
        <v>0.9</v>
      </c>
      <c r="BV48" s="636">
        <f t="shared" ref="BV48" si="90">BJ48*1.05</f>
        <v>0.82958301562500047</v>
      </c>
      <c r="BW48" s="636">
        <f t="shared" ref="BW48" si="91">BK48*1.05</f>
        <v>0.63814078125000018</v>
      </c>
      <c r="BX48" s="636">
        <v>0.9</v>
      </c>
      <c r="BY48" s="636">
        <v>0.8</v>
      </c>
      <c r="BZ48" s="636">
        <f t="shared" ref="BZ48" si="92">BN48*1.05</f>
        <v>0.82958301562500047</v>
      </c>
      <c r="CA48" s="636">
        <f t="shared" ref="CA48" si="93">BO48*1.05</f>
        <v>0.95721117187500027</v>
      </c>
      <c r="CB48" s="653"/>
      <c r="CC48" s="653"/>
      <c r="CD48" s="653"/>
      <c r="CE48" s="653"/>
      <c r="CF48" s="653"/>
      <c r="CG48" s="654"/>
      <c r="CH48" s="653"/>
      <c r="CI48" s="653"/>
      <c r="CJ48" s="653"/>
      <c r="CK48" s="653"/>
      <c r="CL48" s="653"/>
      <c r="CM48" s="653"/>
      <c r="CN48" s="653"/>
      <c r="CO48" s="653"/>
      <c r="CP48" s="653"/>
      <c r="CQ48" s="653"/>
      <c r="CR48" s="653"/>
      <c r="CS48" s="654"/>
    </row>
    <row r="49" spans="1:97" x14ac:dyDescent="0.2">
      <c r="A49" s="568" t="s">
        <v>7</v>
      </c>
      <c r="B49" s="506">
        <f>SUM(N49:Y49)</f>
        <v>416.3</v>
      </c>
      <c r="C49" s="506">
        <f>AVERAGE(Z49:AK49)</f>
        <v>132.95416666666668</v>
      </c>
      <c r="D49" s="506">
        <f>AVERAGE(AL49:AW49)</f>
        <v>174.09026250000002</v>
      </c>
      <c r="E49" s="506">
        <f>AVERAGE(AX49:BI49)</f>
        <v>191.64792395833339</v>
      </c>
      <c r="F49" s="506">
        <f>AVERAGE(AY49:BJ49)</f>
        <v>193.85512895833338</v>
      </c>
      <c r="G49" s="506">
        <f>AVERAGE(AZ49:BK49)</f>
        <v>195.55297895833337</v>
      </c>
      <c r="H49" s="528"/>
      <c r="I49" s="506"/>
      <c r="K49" s="505">
        <f t="shared" si="73"/>
        <v>-0.68062895347906149</v>
      </c>
      <c r="L49" s="505">
        <f>D49/C49-1</f>
        <v>0.30940057663981957</v>
      </c>
      <c r="P49" s="655"/>
      <c r="T49" s="633">
        <f t="shared" ref="T49:AW49" si="94">T48*T47</f>
        <v>21</v>
      </c>
      <c r="U49" s="633">
        <f t="shared" si="94"/>
        <v>45.5</v>
      </c>
      <c r="V49" s="633">
        <f t="shared" si="94"/>
        <v>68</v>
      </c>
      <c r="W49" s="633">
        <f t="shared" si="94"/>
        <v>81.600000000000009</v>
      </c>
      <c r="X49" s="633">
        <f t="shared" si="94"/>
        <v>91</v>
      </c>
      <c r="Y49" s="633">
        <f t="shared" si="94"/>
        <v>109.2</v>
      </c>
      <c r="Z49" s="632">
        <f t="shared" si="94"/>
        <v>107.25</v>
      </c>
      <c r="AA49" s="633">
        <f t="shared" si="94"/>
        <v>82.5</v>
      </c>
      <c r="AB49" s="633">
        <f t="shared" si="94"/>
        <v>112.2</v>
      </c>
      <c r="AC49" s="633">
        <f t="shared" si="94"/>
        <v>99</v>
      </c>
      <c r="AD49" s="633">
        <f t="shared" si="94"/>
        <v>107.25</v>
      </c>
      <c r="AE49" s="633">
        <f t="shared" si="94"/>
        <v>123.75</v>
      </c>
      <c r="AF49" s="633">
        <f t="shared" si="94"/>
        <v>133</v>
      </c>
      <c r="AG49" s="633">
        <f t="shared" si="94"/>
        <v>152</v>
      </c>
      <c r="AH49" s="633">
        <f t="shared" si="94"/>
        <v>161.5</v>
      </c>
      <c r="AI49" s="633">
        <f t="shared" si="94"/>
        <v>154</v>
      </c>
      <c r="AJ49" s="633">
        <f t="shared" si="94"/>
        <v>176</v>
      </c>
      <c r="AK49" s="634">
        <f t="shared" si="94"/>
        <v>187</v>
      </c>
      <c r="AL49" s="632">
        <f t="shared" si="94"/>
        <v>173.42325000000005</v>
      </c>
      <c r="AM49" s="633">
        <f t="shared" si="94"/>
        <v>133.40250000000003</v>
      </c>
      <c r="AN49" s="633">
        <f t="shared" si="94"/>
        <v>181.42740000000006</v>
      </c>
      <c r="AO49" s="633">
        <f t="shared" si="94"/>
        <v>160.08300000000003</v>
      </c>
      <c r="AP49" s="633">
        <f t="shared" si="94"/>
        <v>173.42325000000005</v>
      </c>
      <c r="AQ49" s="633">
        <f t="shared" si="94"/>
        <v>200.10375000000005</v>
      </c>
      <c r="AR49" s="633">
        <f t="shared" si="94"/>
        <v>173.42325000000005</v>
      </c>
      <c r="AS49" s="633">
        <f t="shared" si="94"/>
        <v>160.08300000000003</v>
      </c>
      <c r="AT49" s="633">
        <f t="shared" si="94"/>
        <v>173.42325000000005</v>
      </c>
      <c r="AU49" s="633">
        <f t="shared" si="94"/>
        <v>173.42325000000005</v>
      </c>
      <c r="AV49" s="633">
        <f t="shared" si="94"/>
        <v>186.76350000000002</v>
      </c>
      <c r="AW49" s="634">
        <f t="shared" si="94"/>
        <v>200.10375000000005</v>
      </c>
      <c r="AX49" s="633">
        <f t="shared" ref="AX49:BI49" si="95">AX48*AX47</f>
        <v>182.09441250000009</v>
      </c>
      <c r="AY49" s="633">
        <f t="shared" si="95"/>
        <v>140.07262500000004</v>
      </c>
      <c r="AZ49" s="633">
        <f t="shared" si="95"/>
        <v>205.70000000000002</v>
      </c>
      <c r="BA49" s="633">
        <f t="shared" si="95"/>
        <v>168.08715000000007</v>
      </c>
      <c r="BB49" s="633">
        <f t="shared" si="95"/>
        <v>182.09441250000009</v>
      </c>
      <c r="BC49" s="633">
        <f t="shared" si="95"/>
        <v>210.10893750000005</v>
      </c>
      <c r="BD49" s="633">
        <f t="shared" si="95"/>
        <v>174.24</v>
      </c>
      <c r="BE49" s="633">
        <f t="shared" si="95"/>
        <v>181.50000000000003</v>
      </c>
      <c r="BF49" s="633">
        <f t="shared" si="95"/>
        <v>205.70000000000002</v>
      </c>
      <c r="BG49" s="633">
        <f t="shared" si="95"/>
        <v>198.64845000000008</v>
      </c>
      <c r="BH49" s="633">
        <f t="shared" si="95"/>
        <v>213.92910000000001</v>
      </c>
      <c r="BI49" s="634">
        <f t="shared" si="95"/>
        <v>237.6</v>
      </c>
      <c r="BJ49" s="633">
        <f t="shared" ref="BJ49:CA49" si="96">BJ48*BJ47</f>
        <v>208.58087250000011</v>
      </c>
      <c r="BK49" s="633">
        <f t="shared" si="96"/>
        <v>160.44682500000002</v>
      </c>
      <c r="BL49" s="633">
        <f t="shared" si="96"/>
        <v>211.20000000000002</v>
      </c>
      <c r="BM49" s="633">
        <f t="shared" si="96"/>
        <v>192.53619000000006</v>
      </c>
      <c r="BN49" s="633">
        <f t="shared" si="96"/>
        <v>208.58087250000011</v>
      </c>
      <c r="BO49" s="633">
        <f t="shared" si="96"/>
        <v>240.67023750000004</v>
      </c>
      <c r="BP49" s="633">
        <f t="shared" si="96"/>
        <v>199.584</v>
      </c>
      <c r="BQ49" s="633">
        <f t="shared" si="96"/>
        <v>207.90000000000003</v>
      </c>
      <c r="BR49" s="633">
        <f t="shared" si="96"/>
        <v>229.68</v>
      </c>
      <c r="BS49" s="633">
        <f t="shared" si="96"/>
        <v>208.58087250000011</v>
      </c>
      <c r="BT49" s="633">
        <f t="shared" si="96"/>
        <v>224.62555500000002</v>
      </c>
      <c r="BU49" s="634">
        <f t="shared" si="96"/>
        <v>237.6</v>
      </c>
      <c r="BV49" s="633">
        <f t="shared" si="96"/>
        <v>255.51156881250014</v>
      </c>
      <c r="BW49" s="633">
        <f t="shared" si="96"/>
        <v>196.54736062500007</v>
      </c>
      <c r="BX49" s="633">
        <f t="shared" si="96"/>
        <v>277.2</v>
      </c>
      <c r="BY49" s="633">
        <f t="shared" si="96"/>
        <v>246.4</v>
      </c>
      <c r="BZ49" s="633">
        <f t="shared" si="96"/>
        <v>255.51156881250014</v>
      </c>
      <c r="CA49" s="633">
        <f t="shared" si="96"/>
        <v>294.82104093750007</v>
      </c>
    </row>
    <row r="50" spans="1:97" s="613" customFormat="1" x14ac:dyDescent="0.2">
      <c r="A50" s="602" t="s">
        <v>9</v>
      </c>
      <c r="B50" s="536">
        <f t="shared" ref="B50:G50" si="97">B52/B49</f>
        <v>1.9605572904155657</v>
      </c>
      <c r="C50" s="536">
        <f t="shared" si="97"/>
        <v>26.42790435300385</v>
      </c>
      <c r="D50" s="536">
        <f t="shared" si="97"/>
        <v>28.154482758620702</v>
      </c>
      <c r="E50" s="536">
        <f t="shared" si="97"/>
        <v>30.513187971811181</v>
      </c>
      <c r="F50" s="536">
        <f t="shared" si="97"/>
        <v>36.109803511586982</v>
      </c>
      <c r="G50" s="536">
        <f t="shared" si="97"/>
        <v>510.67799025723343</v>
      </c>
      <c r="H50" s="537"/>
      <c r="I50" s="536"/>
      <c r="J50" s="603"/>
      <c r="K50" s="505">
        <f t="shared" si="73"/>
        <v>12.479791935792965</v>
      </c>
      <c r="L50" s="505">
        <f t="shared" si="74"/>
        <v>6.5331642742251894E-2</v>
      </c>
      <c r="M50" s="603"/>
      <c r="N50" s="604"/>
      <c r="O50" s="604"/>
      <c r="P50" s="604"/>
      <c r="Q50" s="604"/>
      <c r="R50" s="604"/>
      <c r="S50" s="604"/>
      <c r="T50" s="639">
        <v>1</v>
      </c>
      <c r="U50" s="639">
        <v>1.8</v>
      </c>
      <c r="V50" s="639">
        <v>2</v>
      </c>
      <c r="W50" s="639">
        <v>1.9</v>
      </c>
      <c r="X50" s="639">
        <v>2</v>
      </c>
      <c r="Y50" s="639">
        <v>2.2000000000000002</v>
      </c>
      <c r="Z50" s="638">
        <v>2</v>
      </c>
      <c r="AA50" s="639">
        <v>1</v>
      </c>
      <c r="AB50" s="639">
        <v>2</v>
      </c>
      <c r="AC50" s="639">
        <v>2.1</v>
      </c>
      <c r="AD50" s="639">
        <v>2.2999999999999998</v>
      </c>
      <c r="AE50" s="639">
        <v>2.5</v>
      </c>
      <c r="AF50" s="639">
        <f t="shared" ref="AF50:AK50" si="98">AC50</f>
        <v>2.1</v>
      </c>
      <c r="AG50" s="639">
        <f t="shared" si="98"/>
        <v>2.2999999999999998</v>
      </c>
      <c r="AH50" s="639">
        <f t="shared" si="98"/>
        <v>2.5</v>
      </c>
      <c r="AI50" s="639">
        <f t="shared" si="98"/>
        <v>2.1</v>
      </c>
      <c r="AJ50" s="639">
        <f t="shared" si="98"/>
        <v>2.2999999999999998</v>
      </c>
      <c r="AK50" s="640">
        <f t="shared" si="98"/>
        <v>2.5</v>
      </c>
      <c r="AL50" s="638">
        <f>Z50*1.08</f>
        <v>2.16</v>
      </c>
      <c r="AM50" s="639">
        <f t="shared" ref="AM50:AW50" si="99">AA50*1.08</f>
        <v>1.08</v>
      </c>
      <c r="AN50" s="639">
        <f t="shared" si="99"/>
        <v>2.16</v>
      </c>
      <c r="AO50" s="639">
        <f t="shared" si="99"/>
        <v>2.2680000000000002</v>
      </c>
      <c r="AP50" s="639">
        <f t="shared" si="99"/>
        <v>2.484</v>
      </c>
      <c r="AQ50" s="639">
        <f t="shared" si="99"/>
        <v>2.7</v>
      </c>
      <c r="AR50" s="639">
        <f t="shared" si="99"/>
        <v>2.2680000000000002</v>
      </c>
      <c r="AS50" s="639">
        <f t="shared" si="99"/>
        <v>2.484</v>
      </c>
      <c r="AT50" s="639">
        <f t="shared" si="99"/>
        <v>2.7</v>
      </c>
      <c r="AU50" s="639">
        <f t="shared" si="99"/>
        <v>2.2680000000000002</v>
      </c>
      <c r="AV50" s="639">
        <f t="shared" si="99"/>
        <v>2.484</v>
      </c>
      <c r="AW50" s="640">
        <f t="shared" si="99"/>
        <v>2.7</v>
      </c>
      <c r="AX50" s="639">
        <f>AL50*1.08</f>
        <v>2.3328000000000002</v>
      </c>
      <c r="AY50" s="639">
        <f t="shared" ref="AY50:BI50" si="100">AM50*1.08</f>
        <v>1.1664000000000001</v>
      </c>
      <c r="AZ50" s="639">
        <f t="shared" si="100"/>
        <v>2.3328000000000002</v>
      </c>
      <c r="BA50" s="639">
        <f t="shared" si="100"/>
        <v>2.4494400000000005</v>
      </c>
      <c r="BB50" s="639">
        <f t="shared" si="100"/>
        <v>2.6827200000000002</v>
      </c>
      <c r="BC50" s="639">
        <f t="shared" si="100"/>
        <v>2.9160000000000004</v>
      </c>
      <c r="BD50" s="639">
        <f t="shared" si="100"/>
        <v>2.4494400000000005</v>
      </c>
      <c r="BE50" s="639">
        <f t="shared" si="100"/>
        <v>2.6827200000000002</v>
      </c>
      <c r="BF50" s="639">
        <f t="shared" si="100"/>
        <v>2.9160000000000004</v>
      </c>
      <c r="BG50" s="639">
        <f t="shared" si="100"/>
        <v>2.4494400000000005</v>
      </c>
      <c r="BH50" s="639">
        <f t="shared" si="100"/>
        <v>2.6827200000000002</v>
      </c>
      <c r="BI50" s="640">
        <f t="shared" si="100"/>
        <v>2.9160000000000004</v>
      </c>
      <c r="BJ50" s="639">
        <f>AX50*1.09</f>
        <v>2.5427520000000006</v>
      </c>
      <c r="BK50" s="639">
        <f t="shared" ref="BK50:BU50" si="101">AY50*1.09</f>
        <v>1.2713760000000003</v>
      </c>
      <c r="BL50" s="639">
        <f t="shared" si="101"/>
        <v>2.5427520000000006</v>
      </c>
      <c r="BM50" s="639">
        <f t="shared" si="101"/>
        <v>2.6698896000000008</v>
      </c>
      <c r="BN50" s="639">
        <f t="shared" si="101"/>
        <v>2.9241648000000002</v>
      </c>
      <c r="BO50" s="639">
        <f t="shared" si="101"/>
        <v>3.1784400000000006</v>
      </c>
      <c r="BP50" s="639">
        <f t="shared" si="101"/>
        <v>2.6698896000000008</v>
      </c>
      <c r="BQ50" s="639">
        <f t="shared" si="101"/>
        <v>2.9241648000000002</v>
      </c>
      <c r="BR50" s="639">
        <f t="shared" si="101"/>
        <v>3.1784400000000006</v>
      </c>
      <c r="BS50" s="639">
        <f t="shared" si="101"/>
        <v>2.6698896000000008</v>
      </c>
      <c r="BT50" s="639">
        <f t="shared" si="101"/>
        <v>2.9241648000000002</v>
      </c>
      <c r="BU50" s="640">
        <f t="shared" si="101"/>
        <v>3.1784400000000006</v>
      </c>
      <c r="BV50" s="639">
        <f>BJ50*1.1</f>
        <v>2.7970272000000009</v>
      </c>
      <c r="BW50" s="639">
        <f t="shared" ref="BW50:CA50" si="102">BK50*1.1</f>
        <v>1.3985136000000005</v>
      </c>
      <c r="BX50" s="639">
        <f t="shared" si="102"/>
        <v>2.7970272000000009</v>
      </c>
      <c r="BY50" s="639">
        <f t="shared" si="102"/>
        <v>2.9368785600000011</v>
      </c>
      <c r="BZ50" s="639">
        <f t="shared" si="102"/>
        <v>3.2165812800000007</v>
      </c>
      <c r="CA50" s="639">
        <f t="shared" si="102"/>
        <v>3.4962840000000011</v>
      </c>
      <c r="CB50" s="656"/>
      <c r="CC50" s="656"/>
      <c r="CD50" s="656"/>
      <c r="CE50" s="656"/>
      <c r="CF50" s="656"/>
      <c r="CG50" s="657"/>
      <c r="CH50" s="656"/>
      <c r="CI50" s="656"/>
      <c r="CJ50" s="656"/>
      <c r="CK50" s="656"/>
      <c r="CL50" s="656"/>
      <c r="CM50" s="656"/>
      <c r="CN50" s="656"/>
      <c r="CO50" s="656"/>
      <c r="CP50" s="656"/>
      <c r="CQ50" s="656"/>
      <c r="CR50" s="656"/>
      <c r="CS50" s="657"/>
    </row>
    <row r="51" spans="1:97" s="581" customFormat="1" x14ac:dyDescent="0.2">
      <c r="A51" s="568" t="s">
        <v>10</v>
      </c>
      <c r="B51" s="536">
        <f>B53/B52</f>
        <v>17</v>
      </c>
      <c r="C51" s="536">
        <f t="shared" ref="C51:D51" si="103">C53/C52</f>
        <v>16.5</v>
      </c>
      <c r="D51" s="536">
        <f t="shared" si="103"/>
        <v>18.099999999999998</v>
      </c>
      <c r="E51" s="536">
        <f>E53/E52</f>
        <v>19.729000000000003</v>
      </c>
      <c r="F51" s="536">
        <f>F53/F52</f>
        <v>20.912740000000003</v>
      </c>
      <c r="G51" s="536">
        <f>G53/G52</f>
        <v>1</v>
      </c>
      <c r="H51" s="537"/>
      <c r="I51" s="536"/>
      <c r="J51" s="569"/>
      <c r="K51" s="505">
        <f t="shared" si="73"/>
        <v>-2.9411764705882359E-2</v>
      </c>
      <c r="L51" s="505">
        <f t="shared" si="74"/>
        <v>9.6969696969696928E-2</v>
      </c>
      <c r="M51" s="569"/>
      <c r="N51" s="570"/>
      <c r="O51" s="570"/>
      <c r="P51" s="570"/>
      <c r="Q51" s="570"/>
      <c r="R51" s="570"/>
      <c r="S51" s="570"/>
      <c r="T51" s="633">
        <v>17</v>
      </c>
      <c r="U51" s="633">
        <v>17</v>
      </c>
      <c r="V51" s="633">
        <v>17</v>
      </c>
      <c r="W51" s="633">
        <v>17</v>
      </c>
      <c r="X51" s="633">
        <v>17</v>
      </c>
      <c r="Y51" s="633">
        <v>17</v>
      </c>
      <c r="Z51" s="638">
        <v>16.5</v>
      </c>
      <c r="AA51" s="639">
        <f>Z51</f>
        <v>16.5</v>
      </c>
      <c r="AB51" s="639">
        <f t="shared" ref="AB51:AK51" si="104">AA51</f>
        <v>16.5</v>
      </c>
      <c r="AC51" s="639">
        <f t="shared" si="104"/>
        <v>16.5</v>
      </c>
      <c r="AD51" s="639">
        <f t="shared" si="104"/>
        <v>16.5</v>
      </c>
      <c r="AE51" s="639">
        <f t="shared" si="104"/>
        <v>16.5</v>
      </c>
      <c r="AF51" s="639">
        <f t="shared" si="104"/>
        <v>16.5</v>
      </c>
      <c r="AG51" s="639">
        <f t="shared" si="104"/>
        <v>16.5</v>
      </c>
      <c r="AH51" s="639">
        <f t="shared" si="104"/>
        <v>16.5</v>
      </c>
      <c r="AI51" s="639">
        <f t="shared" si="104"/>
        <v>16.5</v>
      </c>
      <c r="AJ51" s="639">
        <f t="shared" si="104"/>
        <v>16.5</v>
      </c>
      <c r="AK51" s="640">
        <f t="shared" si="104"/>
        <v>16.5</v>
      </c>
      <c r="AL51" s="632">
        <v>18.100000000000001</v>
      </c>
      <c r="AM51" s="633">
        <f>AL51</f>
        <v>18.100000000000001</v>
      </c>
      <c r="AN51" s="633">
        <f t="shared" ref="AN51:AW51" si="105">AM51</f>
        <v>18.100000000000001</v>
      </c>
      <c r="AO51" s="633">
        <f t="shared" si="105"/>
        <v>18.100000000000001</v>
      </c>
      <c r="AP51" s="633">
        <f t="shared" si="105"/>
        <v>18.100000000000001</v>
      </c>
      <c r="AQ51" s="633">
        <f t="shared" si="105"/>
        <v>18.100000000000001</v>
      </c>
      <c r="AR51" s="633">
        <f t="shared" si="105"/>
        <v>18.100000000000001</v>
      </c>
      <c r="AS51" s="633">
        <f t="shared" si="105"/>
        <v>18.100000000000001</v>
      </c>
      <c r="AT51" s="633">
        <f t="shared" si="105"/>
        <v>18.100000000000001</v>
      </c>
      <c r="AU51" s="633">
        <f t="shared" si="105"/>
        <v>18.100000000000001</v>
      </c>
      <c r="AV51" s="633">
        <f t="shared" si="105"/>
        <v>18.100000000000001</v>
      </c>
      <c r="AW51" s="634">
        <f t="shared" si="105"/>
        <v>18.100000000000001</v>
      </c>
      <c r="AX51" s="633">
        <f>AW51*1.09</f>
        <v>19.729000000000003</v>
      </c>
      <c r="AY51" s="633">
        <f>AX51</f>
        <v>19.729000000000003</v>
      </c>
      <c r="AZ51" s="633">
        <f t="shared" ref="AZ51:BI51" si="106">AY51</f>
        <v>19.729000000000003</v>
      </c>
      <c r="BA51" s="633">
        <f t="shared" si="106"/>
        <v>19.729000000000003</v>
      </c>
      <c r="BB51" s="633">
        <f t="shared" si="106"/>
        <v>19.729000000000003</v>
      </c>
      <c r="BC51" s="633">
        <f t="shared" si="106"/>
        <v>19.729000000000003</v>
      </c>
      <c r="BD51" s="633">
        <f t="shared" si="106"/>
        <v>19.729000000000003</v>
      </c>
      <c r="BE51" s="633">
        <f t="shared" si="106"/>
        <v>19.729000000000003</v>
      </c>
      <c r="BF51" s="633">
        <f t="shared" si="106"/>
        <v>19.729000000000003</v>
      </c>
      <c r="BG51" s="633">
        <f t="shared" si="106"/>
        <v>19.729000000000003</v>
      </c>
      <c r="BH51" s="633">
        <f t="shared" si="106"/>
        <v>19.729000000000003</v>
      </c>
      <c r="BI51" s="634">
        <f t="shared" si="106"/>
        <v>19.729000000000003</v>
      </c>
      <c r="BJ51" s="633">
        <f>BI51*1.06</f>
        <v>20.912740000000003</v>
      </c>
      <c r="BK51" s="633">
        <f>BJ51</f>
        <v>20.912740000000003</v>
      </c>
      <c r="BL51" s="633">
        <f>BK51</f>
        <v>20.912740000000003</v>
      </c>
      <c r="BM51" s="633">
        <f t="shared" ref="BM51:BU51" si="107">BL51</f>
        <v>20.912740000000003</v>
      </c>
      <c r="BN51" s="633">
        <f t="shared" si="107"/>
        <v>20.912740000000003</v>
      </c>
      <c r="BO51" s="633">
        <f t="shared" si="107"/>
        <v>20.912740000000003</v>
      </c>
      <c r="BP51" s="633">
        <f t="shared" si="107"/>
        <v>20.912740000000003</v>
      </c>
      <c r="BQ51" s="633">
        <f t="shared" si="107"/>
        <v>20.912740000000003</v>
      </c>
      <c r="BR51" s="633">
        <f t="shared" si="107"/>
        <v>20.912740000000003</v>
      </c>
      <c r="BS51" s="633">
        <f t="shared" si="107"/>
        <v>20.912740000000003</v>
      </c>
      <c r="BT51" s="633">
        <f t="shared" si="107"/>
        <v>20.912740000000003</v>
      </c>
      <c r="BU51" s="634">
        <f t="shared" si="107"/>
        <v>20.912740000000003</v>
      </c>
      <c r="BV51" s="633">
        <f>BU51*1.1</f>
        <v>23.004014000000005</v>
      </c>
      <c r="BW51" s="633">
        <f>BV51</f>
        <v>23.004014000000005</v>
      </c>
      <c r="BX51" s="633">
        <f t="shared" ref="BX51:CA51" si="108">BW51</f>
        <v>23.004014000000005</v>
      </c>
      <c r="BY51" s="633">
        <f t="shared" si="108"/>
        <v>23.004014000000005</v>
      </c>
      <c r="BZ51" s="633">
        <f t="shared" si="108"/>
        <v>23.004014000000005</v>
      </c>
      <c r="CA51" s="633">
        <f t="shared" si="108"/>
        <v>23.004014000000005</v>
      </c>
      <c r="CB51" s="651"/>
      <c r="CC51" s="651"/>
      <c r="CD51" s="651"/>
      <c r="CE51" s="651"/>
      <c r="CF51" s="651"/>
      <c r="CG51" s="652"/>
      <c r="CH51" s="651"/>
      <c r="CI51" s="651"/>
      <c r="CJ51" s="651"/>
      <c r="CK51" s="651"/>
      <c r="CL51" s="651"/>
      <c r="CM51" s="651"/>
      <c r="CN51" s="651"/>
      <c r="CO51" s="651"/>
      <c r="CP51" s="651"/>
      <c r="CQ51" s="651"/>
      <c r="CR51" s="651"/>
      <c r="CS51" s="652"/>
    </row>
    <row r="52" spans="1:97" x14ac:dyDescent="0.2">
      <c r="A52" s="527" t="s">
        <v>15</v>
      </c>
      <c r="B52" s="506">
        <f>SUM(N52:Y52)</f>
        <v>816.18000000000006</v>
      </c>
      <c r="C52" s="506">
        <f>SUM(Z52:AK52)</f>
        <v>3513.7</v>
      </c>
      <c r="D52" s="506">
        <f>SUM(AL52:AW52)</f>
        <v>4901.4212940000025</v>
      </c>
      <c r="E52" s="506">
        <f>SUM(AX52:BI52)</f>
        <v>5847.7891281480024</v>
      </c>
      <c r="F52" s="506">
        <f>SUM(BJ52:BU52)</f>
        <v>7000.0706163987743</v>
      </c>
      <c r="G52" s="506">
        <f>SUM(BV53:CA53)</f>
        <v>99864.60228325674</v>
      </c>
      <c r="H52" s="528"/>
      <c r="I52" s="506"/>
      <c r="K52" s="505">
        <f t="shared" si="73"/>
        <v>3.3050552574187062</v>
      </c>
      <c r="L52" s="505">
        <f t="shared" si="74"/>
        <v>0.39494586731935066</v>
      </c>
      <c r="T52" s="633">
        <f t="shared" ref="T52:AY52" si="109">T49*T50</f>
        <v>21</v>
      </c>
      <c r="U52" s="633">
        <f t="shared" si="109"/>
        <v>81.900000000000006</v>
      </c>
      <c r="V52" s="633">
        <f t="shared" si="109"/>
        <v>136</v>
      </c>
      <c r="W52" s="633">
        <f t="shared" si="109"/>
        <v>155.04000000000002</v>
      </c>
      <c r="X52" s="633">
        <f t="shared" si="109"/>
        <v>182</v>
      </c>
      <c r="Y52" s="633">
        <f t="shared" si="109"/>
        <v>240.24000000000004</v>
      </c>
      <c r="Z52" s="632">
        <f t="shared" si="109"/>
        <v>214.5</v>
      </c>
      <c r="AA52" s="633">
        <f t="shared" si="109"/>
        <v>82.5</v>
      </c>
      <c r="AB52" s="633">
        <f t="shared" si="109"/>
        <v>224.4</v>
      </c>
      <c r="AC52" s="633">
        <f t="shared" si="109"/>
        <v>207.9</v>
      </c>
      <c r="AD52" s="633">
        <f t="shared" si="109"/>
        <v>246.67499999999998</v>
      </c>
      <c r="AE52" s="633">
        <f t="shared" si="109"/>
        <v>309.375</v>
      </c>
      <c r="AF52" s="633">
        <f t="shared" si="109"/>
        <v>279.3</v>
      </c>
      <c r="AG52" s="633">
        <f t="shared" si="109"/>
        <v>349.59999999999997</v>
      </c>
      <c r="AH52" s="633">
        <f t="shared" si="109"/>
        <v>403.75</v>
      </c>
      <c r="AI52" s="633">
        <f t="shared" si="109"/>
        <v>323.40000000000003</v>
      </c>
      <c r="AJ52" s="633">
        <f t="shared" si="109"/>
        <v>404.79999999999995</v>
      </c>
      <c r="AK52" s="634">
        <f t="shared" si="109"/>
        <v>467.5</v>
      </c>
      <c r="AL52" s="632">
        <f t="shared" si="109"/>
        <v>374.59422000000012</v>
      </c>
      <c r="AM52" s="633">
        <f t="shared" si="109"/>
        <v>144.07470000000004</v>
      </c>
      <c r="AN52" s="633">
        <f t="shared" si="109"/>
        <v>391.88318400000014</v>
      </c>
      <c r="AO52" s="633">
        <f t="shared" si="109"/>
        <v>363.06824400000011</v>
      </c>
      <c r="AP52" s="633">
        <f t="shared" si="109"/>
        <v>430.78335300000015</v>
      </c>
      <c r="AQ52" s="633">
        <f t="shared" si="109"/>
        <v>540.28012500000011</v>
      </c>
      <c r="AR52" s="633">
        <f t="shared" si="109"/>
        <v>393.32393100000019</v>
      </c>
      <c r="AS52" s="633">
        <f t="shared" si="109"/>
        <v>397.64617200000009</v>
      </c>
      <c r="AT52" s="633">
        <f t="shared" si="109"/>
        <v>468.24277500000017</v>
      </c>
      <c r="AU52" s="633">
        <f t="shared" si="109"/>
        <v>393.32393100000019</v>
      </c>
      <c r="AV52" s="633">
        <f t="shared" si="109"/>
        <v>463.92053400000003</v>
      </c>
      <c r="AW52" s="634">
        <f t="shared" si="109"/>
        <v>540.28012500000011</v>
      </c>
      <c r="AX52" s="633">
        <f t="shared" si="109"/>
        <v>424.78984548000022</v>
      </c>
      <c r="AY52" s="633">
        <f t="shared" si="109"/>
        <v>163.38070980000006</v>
      </c>
      <c r="AZ52" s="633">
        <f t="shared" ref="AZ52:CA52" si="110">AZ49*AZ50</f>
        <v>479.85696000000007</v>
      </c>
      <c r="BA52" s="633">
        <f t="shared" si="110"/>
        <v>411.71938869600024</v>
      </c>
      <c r="BB52" s="633">
        <f t="shared" si="110"/>
        <v>488.50832230200029</v>
      </c>
      <c r="BC52" s="633">
        <f t="shared" si="110"/>
        <v>612.6776617500002</v>
      </c>
      <c r="BD52" s="633">
        <f t="shared" si="110"/>
        <v>426.79042560000011</v>
      </c>
      <c r="BE52" s="633">
        <f t="shared" si="110"/>
        <v>486.91368000000011</v>
      </c>
      <c r="BF52" s="633">
        <f t="shared" si="110"/>
        <v>599.82120000000009</v>
      </c>
      <c r="BG52" s="633">
        <f t="shared" si="110"/>
        <v>486.57745936800029</v>
      </c>
      <c r="BH52" s="633">
        <f t="shared" si="110"/>
        <v>573.91187515200011</v>
      </c>
      <c r="BI52" s="634">
        <f t="shared" si="110"/>
        <v>692.84160000000008</v>
      </c>
      <c r="BJ52" s="633">
        <f t="shared" si="110"/>
        <v>530.36943071112046</v>
      </c>
      <c r="BK52" s="633">
        <f t="shared" si="110"/>
        <v>203.98824258120007</v>
      </c>
      <c r="BL52" s="633">
        <f t="shared" si="110"/>
        <v>537.02922240000021</v>
      </c>
      <c r="BM52" s="633">
        <f t="shared" si="110"/>
        <v>514.05037130462426</v>
      </c>
      <c r="BN52" s="633">
        <f t="shared" si="110"/>
        <v>609.92484531778837</v>
      </c>
      <c r="BO52" s="633">
        <f t="shared" si="110"/>
        <v>764.95590967950022</v>
      </c>
      <c r="BP52" s="633">
        <f t="shared" si="110"/>
        <v>532.86724592640019</v>
      </c>
      <c r="BQ52" s="633">
        <f t="shared" si="110"/>
        <v>607.93386192000014</v>
      </c>
      <c r="BR52" s="633">
        <f t="shared" si="110"/>
        <v>730.02409920000014</v>
      </c>
      <c r="BS52" s="633">
        <f t="shared" si="110"/>
        <v>556.8879022466765</v>
      </c>
      <c r="BT52" s="633">
        <f t="shared" si="110"/>
        <v>656.84214111146412</v>
      </c>
      <c r="BU52" s="634">
        <f t="shared" si="110"/>
        <v>755.19734400000016</v>
      </c>
      <c r="BV52" s="633">
        <f t="shared" si="110"/>
        <v>714.6728078832349</v>
      </c>
      <c r="BW52" s="633">
        <f t="shared" si="110"/>
        <v>274.87415687816718</v>
      </c>
      <c r="BX52" s="633">
        <f t="shared" si="110"/>
        <v>775.33593984000026</v>
      </c>
      <c r="BY52" s="633">
        <f t="shared" si="110"/>
        <v>723.64687718400035</v>
      </c>
      <c r="BZ52" s="633">
        <f t="shared" si="110"/>
        <v>821.87372906572</v>
      </c>
      <c r="CA52" s="633">
        <f t="shared" si="110"/>
        <v>1030.7780882931268</v>
      </c>
    </row>
    <row r="53" spans="1:97" s="547" customFormat="1" x14ac:dyDescent="0.2">
      <c r="A53" s="543" t="s">
        <v>11</v>
      </c>
      <c r="B53" s="541">
        <f>SUM(N53:Y53)</f>
        <v>13875.060000000001</v>
      </c>
      <c r="C53" s="541">
        <f>SUM(Z53:AK53)</f>
        <v>57976.049999999996</v>
      </c>
      <c r="D53" s="541">
        <f>SUM(AL53:AW53)</f>
        <v>88715.725421400028</v>
      </c>
      <c r="E53" s="541">
        <f>SUM(AX53:BI53)</f>
        <v>115371.03170923195</v>
      </c>
      <c r="F53" s="541">
        <f>SUM(BJ53:BU53)</f>
        <v>146390.65678238732</v>
      </c>
      <c r="G53" s="541">
        <f>SUM(BV53:CA53)</f>
        <v>99864.60228325674</v>
      </c>
      <c r="H53" s="542"/>
      <c r="I53" s="541"/>
      <c r="J53" s="544"/>
      <c r="K53" s="545">
        <f t="shared" si="73"/>
        <v>3.178435985141685</v>
      </c>
      <c r="L53" s="545">
        <f t="shared" si="74"/>
        <v>0.53021334536243914</v>
      </c>
      <c r="M53" s="544"/>
      <c r="N53" s="541"/>
      <c r="O53" s="541"/>
      <c r="P53" s="541"/>
      <c r="Q53" s="541"/>
      <c r="R53" s="541"/>
      <c r="S53" s="541"/>
      <c r="T53" s="643">
        <f t="shared" ref="T53:AY53" si="111">T52*T51</f>
        <v>357</v>
      </c>
      <c r="U53" s="643">
        <f t="shared" si="111"/>
        <v>1392.3000000000002</v>
      </c>
      <c r="V53" s="643">
        <f t="shared" si="111"/>
        <v>2312</v>
      </c>
      <c r="W53" s="643">
        <f t="shared" si="111"/>
        <v>2635.6800000000003</v>
      </c>
      <c r="X53" s="643">
        <f t="shared" si="111"/>
        <v>3094</v>
      </c>
      <c r="Y53" s="643">
        <f t="shared" si="111"/>
        <v>4084.0800000000008</v>
      </c>
      <c r="Z53" s="642">
        <f t="shared" si="111"/>
        <v>3539.25</v>
      </c>
      <c r="AA53" s="643">
        <f t="shared" si="111"/>
        <v>1361.25</v>
      </c>
      <c r="AB53" s="643">
        <f t="shared" si="111"/>
        <v>3702.6</v>
      </c>
      <c r="AC53" s="643">
        <f t="shared" si="111"/>
        <v>3430.35</v>
      </c>
      <c r="AD53" s="643">
        <f t="shared" si="111"/>
        <v>4070.1374999999998</v>
      </c>
      <c r="AE53" s="643">
        <f t="shared" si="111"/>
        <v>5104.6875</v>
      </c>
      <c r="AF53" s="643">
        <f t="shared" si="111"/>
        <v>4608.45</v>
      </c>
      <c r="AG53" s="643">
        <f t="shared" si="111"/>
        <v>5768.4</v>
      </c>
      <c r="AH53" s="643">
        <f t="shared" si="111"/>
        <v>6661.875</v>
      </c>
      <c r="AI53" s="643">
        <f t="shared" si="111"/>
        <v>5336.1</v>
      </c>
      <c r="AJ53" s="643">
        <f t="shared" si="111"/>
        <v>6679.1999999999989</v>
      </c>
      <c r="AK53" s="644">
        <f t="shared" si="111"/>
        <v>7713.75</v>
      </c>
      <c r="AL53" s="642">
        <f t="shared" si="111"/>
        <v>6780.1553820000026</v>
      </c>
      <c r="AM53" s="643">
        <f t="shared" si="111"/>
        <v>2607.7520700000009</v>
      </c>
      <c r="AN53" s="643">
        <f t="shared" si="111"/>
        <v>7093.0856304000035</v>
      </c>
      <c r="AO53" s="643">
        <f t="shared" si="111"/>
        <v>6571.5352164000024</v>
      </c>
      <c r="AP53" s="643">
        <f t="shared" si="111"/>
        <v>7797.1786893000035</v>
      </c>
      <c r="AQ53" s="643">
        <f t="shared" si="111"/>
        <v>9779.0702625000031</v>
      </c>
      <c r="AR53" s="643">
        <f t="shared" si="111"/>
        <v>7119.1631511000041</v>
      </c>
      <c r="AS53" s="643">
        <f t="shared" si="111"/>
        <v>7197.3957132000023</v>
      </c>
      <c r="AT53" s="643">
        <f t="shared" si="111"/>
        <v>8475.1942275000038</v>
      </c>
      <c r="AU53" s="643">
        <f t="shared" si="111"/>
        <v>7119.1631511000041</v>
      </c>
      <c r="AV53" s="643">
        <f t="shared" si="111"/>
        <v>8396.9616654000019</v>
      </c>
      <c r="AW53" s="644">
        <f t="shared" si="111"/>
        <v>9779.0702625000031</v>
      </c>
      <c r="AX53" s="643">
        <f t="shared" si="111"/>
        <v>8380.6788614749257</v>
      </c>
      <c r="AY53" s="643">
        <f t="shared" si="111"/>
        <v>3223.3380236442017</v>
      </c>
      <c r="AZ53" s="643">
        <f t="shared" ref="AZ53:CA53" si="112">AZ52*AZ51</f>
        <v>9467.0979638400022</v>
      </c>
      <c r="BA53" s="643">
        <f t="shared" si="112"/>
        <v>8122.8118195833895</v>
      </c>
      <c r="BB53" s="643">
        <f t="shared" si="112"/>
        <v>9637.780690696165</v>
      </c>
      <c r="BC53" s="643">
        <f t="shared" si="112"/>
        <v>12087.517588665756</v>
      </c>
      <c r="BD53" s="643">
        <f t="shared" si="112"/>
        <v>8420.1483066624041</v>
      </c>
      <c r="BE53" s="643">
        <f t="shared" si="112"/>
        <v>9606.3199927200039</v>
      </c>
      <c r="BF53" s="643">
        <f t="shared" si="112"/>
        <v>11833.872454800003</v>
      </c>
      <c r="BG53" s="643">
        <f t="shared" si="112"/>
        <v>9599.6866958712799</v>
      </c>
      <c r="BH53" s="643">
        <f t="shared" si="112"/>
        <v>11322.707384873811</v>
      </c>
      <c r="BI53" s="644">
        <f t="shared" si="112"/>
        <v>13669.071926400004</v>
      </c>
      <c r="BJ53" s="643">
        <f t="shared" si="112"/>
        <v>11091.478008409678</v>
      </c>
      <c r="BK53" s="643">
        <f t="shared" si="112"/>
        <v>4265.9530801575665</v>
      </c>
      <c r="BL53" s="643">
        <f t="shared" si="112"/>
        <v>11230.752500453382</v>
      </c>
      <c r="BM53" s="643">
        <f t="shared" si="112"/>
        <v>10750.20176199707</v>
      </c>
      <c r="BN53" s="643">
        <f t="shared" si="112"/>
        <v>12755.199709671127</v>
      </c>
      <c r="BO53" s="643">
        <f t="shared" si="112"/>
        <v>15997.324050590874</v>
      </c>
      <c r="BP53" s="643">
        <f t="shared" si="112"/>
        <v>11143.714168574868</v>
      </c>
      <c r="BQ53" s="643">
        <f t="shared" si="112"/>
        <v>12713.562791528866</v>
      </c>
      <c r="BR53" s="643">
        <f t="shared" si="112"/>
        <v>15266.804180303812</v>
      </c>
      <c r="BS53" s="643">
        <f t="shared" si="112"/>
        <v>11646.051908830163</v>
      </c>
      <c r="BT53" s="643">
        <f t="shared" si="112"/>
        <v>13736.368918107362</v>
      </c>
      <c r="BU53" s="644">
        <f t="shared" si="112"/>
        <v>15793.245703762566</v>
      </c>
      <c r="BV53" s="643">
        <f t="shared" si="112"/>
        <v>16440.34327796525</v>
      </c>
      <c r="BW53" s="643">
        <f t="shared" si="112"/>
        <v>6323.2089530635558</v>
      </c>
      <c r="BX53" s="643">
        <f t="shared" si="112"/>
        <v>17835.838814782528</v>
      </c>
      <c r="BY53" s="643">
        <f t="shared" si="112"/>
        <v>16646.78289379703</v>
      </c>
      <c r="BZ53" s="643">
        <f t="shared" si="112"/>
        <v>18906.394769660033</v>
      </c>
      <c r="CA53" s="643">
        <f t="shared" si="112"/>
        <v>23712.03357398833</v>
      </c>
      <c r="CB53" s="658"/>
      <c r="CC53" s="658"/>
      <c r="CD53" s="658"/>
      <c r="CE53" s="658"/>
      <c r="CF53" s="658"/>
      <c r="CG53" s="659"/>
      <c r="CH53" s="658"/>
      <c r="CI53" s="658"/>
      <c r="CJ53" s="658"/>
      <c r="CK53" s="658"/>
      <c r="CL53" s="658"/>
      <c r="CM53" s="658"/>
      <c r="CN53" s="658"/>
      <c r="CO53" s="658"/>
      <c r="CP53" s="658"/>
      <c r="CQ53" s="658"/>
      <c r="CR53" s="658"/>
      <c r="CS53" s="659"/>
    </row>
    <row r="54" spans="1:97" x14ac:dyDescent="0.2">
      <c r="A54" s="527" t="s">
        <v>12</v>
      </c>
      <c r="B54" s="506">
        <f t="shared" ref="B54" si="113">B53/B49</f>
        <v>33.32947393706462</v>
      </c>
      <c r="C54" s="506">
        <f>(C53/C49)/12</f>
        <v>36.338368485380293</v>
      </c>
      <c r="D54" s="506">
        <f>(D53/D49)/12</f>
        <v>42.466344827586212</v>
      </c>
      <c r="E54" s="506">
        <f>(E53/E49)/12</f>
        <v>50.166223791321904</v>
      </c>
      <c r="F54" s="506">
        <f>(F53/F49)/12</f>
        <v>62.929577690742143</v>
      </c>
      <c r="G54" s="506">
        <f>(G53/G49)/12</f>
        <v>42.556499188102784</v>
      </c>
      <c r="H54" s="528"/>
      <c r="I54" s="506"/>
      <c r="K54" s="505">
        <f t="shared" si="73"/>
        <v>9.0277288924430987E-2</v>
      </c>
      <c r="L54" s="505">
        <f t="shared" si="74"/>
        <v>0.16863652931119733</v>
      </c>
      <c r="T54" s="633">
        <f t="shared" ref="T54:AY54" si="114">T53/T49</f>
        <v>17</v>
      </c>
      <c r="U54" s="633">
        <f t="shared" si="114"/>
        <v>30.600000000000005</v>
      </c>
      <c r="V54" s="633">
        <f t="shared" si="114"/>
        <v>34</v>
      </c>
      <c r="W54" s="633">
        <f t="shared" si="114"/>
        <v>32.299999999999997</v>
      </c>
      <c r="X54" s="633">
        <f t="shared" si="114"/>
        <v>34</v>
      </c>
      <c r="Y54" s="633">
        <f t="shared" si="114"/>
        <v>37.400000000000006</v>
      </c>
      <c r="Z54" s="632">
        <f t="shared" si="114"/>
        <v>33</v>
      </c>
      <c r="AA54" s="633">
        <f t="shared" si="114"/>
        <v>16.5</v>
      </c>
      <c r="AB54" s="633">
        <f t="shared" si="114"/>
        <v>33</v>
      </c>
      <c r="AC54" s="633">
        <f t="shared" si="114"/>
        <v>34.65</v>
      </c>
      <c r="AD54" s="633">
        <f t="shared" si="114"/>
        <v>37.949999999999996</v>
      </c>
      <c r="AE54" s="633">
        <f t="shared" si="114"/>
        <v>41.25</v>
      </c>
      <c r="AF54" s="633">
        <f t="shared" si="114"/>
        <v>34.65</v>
      </c>
      <c r="AG54" s="633">
        <f t="shared" si="114"/>
        <v>37.949999999999996</v>
      </c>
      <c r="AH54" s="633">
        <f t="shared" si="114"/>
        <v>41.25</v>
      </c>
      <c r="AI54" s="633">
        <f t="shared" si="114"/>
        <v>34.650000000000006</v>
      </c>
      <c r="AJ54" s="633">
        <f t="shared" si="114"/>
        <v>37.949999999999996</v>
      </c>
      <c r="AK54" s="634">
        <f t="shared" si="114"/>
        <v>41.25</v>
      </c>
      <c r="AL54" s="632">
        <f t="shared" si="114"/>
        <v>39.096000000000004</v>
      </c>
      <c r="AM54" s="633">
        <f t="shared" si="114"/>
        <v>19.548000000000002</v>
      </c>
      <c r="AN54" s="633">
        <f t="shared" si="114"/>
        <v>39.096000000000004</v>
      </c>
      <c r="AO54" s="633">
        <f t="shared" si="114"/>
        <v>41.05080000000001</v>
      </c>
      <c r="AP54" s="633">
        <f t="shared" si="114"/>
        <v>44.960400000000007</v>
      </c>
      <c r="AQ54" s="633">
        <f t="shared" si="114"/>
        <v>48.870000000000005</v>
      </c>
      <c r="AR54" s="633">
        <f t="shared" si="114"/>
        <v>41.05080000000001</v>
      </c>
      <c r="AS54" s="633">
        <f t="shared" si="114"/>
        <v>44.960400000000007</v>
      </c>
      <c r="AT54" s="633">
        <f t="shared" si="114"/>
        <v>48.870000000000005</v>
      </c>
      <c r="AU54" s="633">
        <f t="shared" si="114"/>
        <v>41.05080000000001</v>
      </c>
      <c r="AV54" s="633">
        <f t="shared" si="114"/>
        <v>44.960400000000007</v>
      </c>
      <c r="AW54" s="634">
        <f t="shared" si="114"/>
        <v>48.870000000000005</v>
      </c>
      <c r="AX54" s="633">
        <f t="shared" si="114"/>
        <v>46.023811200000011</v>
      </c>
      <c r="AY54" s="633">
        <f t="shared" si="114"/>
        <v>23.011905600000006</v>
      </c>
      <c r="AZ54" s="633">
        <f t="shared" ref="AZ54:CA54" si="115">AZ53/AZ49</f>
        <v>46.023811200000004</v>
      </c>
      <c r="BA54" s="633">
        <f t="shared" si="115"/>
        <v>48.325001760000013</v>
      </c>
      <c r="BB54" s="633">
        <f t="shared" si="115"/>
        <v>52.92738288000001</v>
      </c>
      <c r="BC54" s="633">
        <f t="shared" si="115"/>
        <v>57.529764000000014</v>
      </c>
      <c r="BD54" s="633">
        <f t="shared" si="115"/>
        <v>48.325001760000021</v>
      </c>
      <c r="BE54" s="633">
        <f t="shared" si="115"/>
        <v>52.92738288000001</v>
      </c>
      <c r="BF54" s="633">
        <f t="shared" si="115"/>
        <v>57.529764000000007</v>
      </c>
      <c r="BG54" s="633">
        <f t="shared" si="115"/>
        <v>48.325001760000021</v>
      </c>
      <c r="BH54" s="633">
        <f t="shared" si="115"/>
        <v>52.92738288000001</v>
      </c>
      <c r="BI54" s="634">
        <f t="shared" si="115"/>
        <v>57.529764000000014</v>
      </c>
      <c r="BJ54" s="633">
        <f t="shared" si="115"/>
        <v>53.175911460480023</v>
      </c>
      <c r="BK54" s="633">
        <f t="shared" si="115"/>
        <v>26.587955730240012</v>
      </c>
      <c r="BL54" s="633">
        <f t="shared" si="115"/>
        <v>53.175911460480023</v>
      </c>
      <c r="BM54" s="633">
        <f t="shared" si="115"/>
        <v>55.834707033504024</v>
      </c>
      <c r="BN54" s="633">
        <f t="shared" si="115"/>
        <v>61.152298179552012</v>
      </c>
      <c r="BO54" s="633">
        <f t="shared" si="115"/>
        <v>66.469889325600022</v>
      </c>
      <c r="BP54" s="633">
        <f t="shared" si="115"/>
        <v>55.834707033504031</v>
      </c>
      <c r="BQ54" s="633">
        <f t="shared" si="115"/>
        <v>61.152298179552012</v>
      </c>
      <c r="BR54" s="633">
        <f t="shared" si="115"/>
        <v>66.469889325600022</v>
      </c>
      <c r="BS54" s="633">
        <f t="shared" si="115"/>
        <v>55.834707033504024</v>
      </c>
      <c r="BT54" s="633">
        <f t="shared" si="115"/>
        <v>61.152298179552012</v>
      </c>
      <c r="BU54" s="634">
        <f t="shared" si="115"/>
        <v>66.469889325600022</v>
      </c>
      <c r="BV54" s="633">
        <f t="shared" si="115"/>
        <v>64.342852867180838</v>
      </c>
      <c r="BW54" s="633">
        <f t="shared" si="115"/>
        <v>32.171426433590419</v>
      </c>
      <c r="BX54" s="633">
        <f t="shared" si="115"/>
        <v>64.342852867180838</v>
      </c>
      <c r="BY54" s="633">
        <f t="shared" si="115"/>
        <v>67.559995510539892</v>
      </c>
      <c r="BZ54" s="633">
        <f t="shared" si="115"/>
        <v>73.994280797257957</v>
      </c>
      <c r="CA54" s="633">
        <f t="shared" si="115"/>
        <v>80.428566083976037</v>
      </c>
    </row>
    <row r="55" spans="1:97" x14ac:dyDescent="0.2">
      <c r="A55" s="527" t="s">
        <v>13</v>
      </c>
      <c r="B55" s="506">
        <f>SUM(N53:Y53)/SUM(N47:Y47)</f>
        <v>21.679781250000001</v>
      </c>
      <c r="C55" s="506">
        <f>SUM(Z53:AK53)/SUM(Z47:AK47)</f>
        <v>26.115337837837835</v>
      </c>
      <c r="D55" s="506">
        <f>SUM(AL53:AW53)/SUM(AL47:AW47)</f>
        <v>30.549492225000005</v>
      </c>
      <c r="E55" s="506">
        <f>SUM(AX53:BI53)/SUM(AX47:BI47)</f>
        <v>38.845465221963615</v>
      </c>
      <c r="F55" s="506">
        <f>SUM(AN53:AY53)/SUM(AN47:AY47)</f>
        <v>31.312615308030001</v>
      </c>
      <c r="G55" s="506">
        <f>SUM(AO53:AZ53)/SUM(AO47:AZ47)</f>
        <v>32.130112668030009</v>
      </c>
      <c r="H55" s="528"/>
      <c r="I55" s="506"/>
      <c r="K55" s="505">
        <f t="shared" si="73"/>
        <v>0.20459415787868407</v>
      </c>
      <c r="L55" s="505">
        <f t="shared" si="74"/>
        <v>0.16979119376880658</v>
      </c>
      <c r="T55" s="633">
        <f t="shared" ref="T55:AY55" si="116">T53/T47</f>
        <v>5.0999999999999996</v>
      </c>
      <c r="U55" s="633">
        <f t="shared" si="116"/>
        <v>19.890000000000004</v>
      </c>
      <c r="V55" s="633">
        <f t="shared" si="116"/>
        <v>23.12</v>
      </c>
      <c r="W55" s="633">
        <f t="shared" si="116"/>
        <v>21.964000000000002</v>
      </c>
      <c r="X55" s="633">
        <f t="shared" si="116"/>
        <v>22.1</v>
      </c>
      <c r="Y55" s="633">
        <f t="shared" si="116"/>
        <v>29.172000000000008</v>
      </c>
      <c r="Z55" s="632">
        <f t="shared" si="116"/>
        <v>21.45</v>
      </c>
      <c r="AA55" s="633">
        <f t="shared" si="116"/>
        <v>8.25</v>
      </c>
      <c r="AB55" s="633">
        <f t="shared" si="116"/>
        <v>22.439999999999998</v>
      </c>
      <c r="AC55" s="633">
        <f t="shared" si="116"/>
        <v>20.79</v>
      </c>
      <c r="AD55" s="633">
        <f t="shared" si="116"/>
        <v>24.6675</v>
      </c>
      <c r="AE55" s="633">
        <f t="shared" si="116"/>
        <v>30.9375</v>
      </c>
      <c r="AF55" s="633">
        <f t="shared" si="116"/>
        <v>24.254999999999999</v>
      </c>
      <c r="AG55" s="633">
        <f t="shared" si="116"/>
        <v>30.36</v>
      </c>
      <c r="AH55" s="633">
        <f t="shared" si="116"/>
        <v>35.0625</v>
      </c>
      <c r="AI55" s="633">
        <f t="shared" si="116"/>
        <v>24.255000000000003</v>
      </c>
      <c r="AJ55" s="633">
        <f t="shared" si="116"/>
        <v>30.359999999999996</v>
      </c>
      <c r="AK55" s="634">
        <f t="shared" si="116"/>
        <v>35.0625</v>
      </c>
      <c r="AL55" s="632">
        <f t="shared" si="116"/>
        <v>28.017171000000008</v>
      </c>
      <c r="AM55" s="633">
        <f t="shared" si="116"/>
        <v>10.775835000000002</v>
      </c>
      <c r="AN55" s="633">
        <f t="shared" si="116"/>
        <v>29.31027120000001</v>
      </c>
      <c r="AO55" s="633">
        <f t="shared" si="116"/>
        <v>27.155104200000007</v>
      </c>
      <c r="AP55" s="633">
        <f t="shared" si="116"/>
        <v>32.219746650000012</v>
      </c>
      <c r="AQ55" s="633">
        <f t="shared" si="116"/>
        <v>40.40938125000001</v>
      </c>
      <c r="AR55" s="633">
        <f t="shared" si="116"/>
        <v>29.418029550000014</v>
      </c>
      <c r="AS55" s="633">
        <f t="shared" si="116"/>
        <v>29.741304600000007</v>
      </c>
      <c r="AT55" s="633">
        <f t="shared" si="116"/>
        <v>35.021463750000009</v>
      </c>
      <c r="AU55" s="633">
        <f t="shared" si="116"/>
        <v>29.418029550000014</v>
      </c>
      <c r="AV55" s="633">
        <f t="shared" si="116"/>
        <v>34.698188700000003</v>
      </c>
      <c r="AW55" s="634">
        <f t="shared" si="116"/>
        <v>40.40938125000001</v>
      </c>
      <c r="AX55" s="633">
        <f t="shared" si="116"/>
        <v>34.630904386260021</v>
      </c>
      <c r="AY55" s="633">
        <f t="shared" si="116"/>
        <v>13.319578610100006</v>
      </c>
      <c r="AZ55" s="633">
        <f t="shared" ref="AZ55:CA55" si="117">AZ53/AZ47</f>
        <v>39.120239520000005</v>
      </c>
      <c r="BA55" s="633">
        <f t="shared" si="117"/>
        <v>33.56533809745202</v>
      </c>
      <c r="BB55" s="633">
        <f t="shared" si="117"/>
        <v>39.825540044199023</v>
      </c>
      <c r="BC55" s="633">
        <f t="shared" si="117"/>
        <v>49.948419787875018</v>
      </c>
      <c r="BD55" s="633">
        <f t="shared" si="117"/>
        <v>34.794001267200017</v>
      </c>
      <c r="BE55" s="633">
        <f t="shared" si="117"/>
        <v>39.695537160000015</v>
      </c>
      <c r="BF55" s="633">
        <f t="shared" si="117"/>
        <v>48.900299400000009</v>
      </c>
      <c r="BG55" s="633">
        <f t="shared" si="117"/>
        <v>36.362449605573033</v>
      </c>
      <c r="BH55" s="633">
        <f t="shared" si="117"/>
        <v>42.889043124522011</v>
      </c>
      <c r="BI55" s="634">
        <f t="shared" si="117"/>
        <v>51.776787600000013</v>
      </c>
      <c r="BJ55" s="633">
        <f t="shared" si="117"/>
        <v>42.013174274279088</v>
      </c>
      <c r="BK55" s="633">
        <f t="shared" si="117"/>
        <v>16.158913182415024</v>
      </c>
      <c r="BL55" s="633">
        <f t="shared" si="117"/>
        <v>42.540729168384019</v>
      </c>
      <c r="BM55" s="633">
        <f t="shared" si="117"/>
        <v>40.720461219685873</v>
      </c>
      <c r="BN55" s="633">
        <f t="shared" si="117"/>
        <v>48.315150415420938</v>
      </c>
      <c r="BO55" s="633">
        <f t="shared" si="117"/>
        <v>60.595924434056343</v>
      </c>
      <c r="BP55" s="633">
        <f t="shared" si="117"/>
        <v>42.211038517329044</v>
      </c>
      <c r="BQ55" s="633">
        <f t="shared" si="117"/>
        <v>48.15743481639722</v>
      </c>
      <c r="BR55" s="633">
        <f t="shared" si="117"/>
        <v>57.828803713272016</v>
      </c>
      <c r="BS55" s="633">
        <f t="shared" si="117"/>
        <v>44.113832987993042</v>
      </c>
      <c r="BT55" s="633">
        <f t="shared" si="117"/>
        <v>52.031700447376373</v>
      </c>
      <c r="BU55" s="634">
        <f t="shared" si="117"/>
        <v>59.822900393040022</v>
      </c>
      <c r="BV55" s="633">
        <f t="shared" si="117"/>
        <v>53.377737915471592</v>
      </c>
      <c r="BW55" s="633">
        <f t="shared" si="117"/>
        <v>20.529899198258299</v>
      </c>
      <c r="BX55" s="633">
        <f t="shared" si="117"/>
        <v>57.908567580462751</v>
      </c>
      <c r="BY55" s="633">
        <f t="shared" si="117"/>
        <v>54.047996408431914</v>
      </c>
      <c r="BZ55" s="633">
        <f t="shared" si="117"/>
        <v>61.384398602792317</v>
      </c>
      <c r="CA55" s="633">
        <f t="shared" si="117"/>
        <v>76.987121993468605</v>
      </c>
    </row>
    <row r="56" spans="1:97" x14ac:dyDescent="0.2">
      <c r="A56" s="527" t="s">
        <v>147</v>
      </c>
      <c r="B56" s="506"/>
      <c r="C56" s="531">
        <f t="shared" ref="C56:G56" si="118">(C53-B53)/B53</f>
        <v>3.178435985141685</v>
      </c>
      <c r="D56" s="531">
        <f t="shared" si="118"/>
        <v>0.53021334536243903</v>
      </c>
      <c r="E56" s="531">
        <f t="shared" si="118"/>
        <v>0.30045751371833024</v>
      </c>
      <c r="F56" s="531">
        <f t="shared" si="118"/>
        <v>0.26886840321696798</v>
      </c>
      <c r="G56" s="531">
        <f t="shared" si="118"/>
        <v>-0.31782120199305142</v>
      </c>
      <c r="H56" s="532"/>
      <c r="Z56" s="529"/>
      <c r="AK56" s="528"/>
      <c r="AL56" s="529"/>
    </row>
    <row r="57" spans="1:97" s="551" customFormat="1" x14ac:dyDescent="0.2">
      <c r="A57" s="626"/>
      <c r="B57" s="552"/>
      <c r="C57" s="554"/>
      <c r="D57" s="554"/>
      <c r="E57" s="554"/>
      <c r="F57" s="554"/>
      <c r="G57" s="554"/>
      <c r="H57" s="627"/>
      <c r="I57" s="552"/>
      <c r="J57" s="552"/>
      <c r="K57" s="554"/>
      <c r="L57" s="554"/>
      <c r="M57" s="552"/>
      <c r="N57" s="552"/>
      <c r="O57" s="552"/>
      <c r="P57" s="552"/>
      <c r="Q57" s="552"/>
      <c r="R57" s="552"/>
      <c r="S57" s="552"/>
      <c r="T57" s="552"/>
      <c r="U57" s="552"/>
      <c r="V57" s="552"/>
      <c r="W57" s="552"/>
      <c r="X57" s="552"/>
      <c r="Y57" s="552"/>
      <c r="Z57" s="555"/>
      <c r="AA57" s="552"/>
      <c r="AB57" s="552"/>
      <c r="AC57" s="552"/>
      <c r="AD57" s="552"/>
      <c r="AE57" s="552"/>
      <c r="AF57" s="552"/>
      <c r="AG57" s="552"/>
      <c r="AH57" s="552"/>
      <c r="AI57" s="552"/>
      <c r="AJ57" s="552"/>
      <c r="AK57" s="556"/>
      <c r="AL57" s="555"/>
      <c r="AM57" s="552"/>
      <c r="AN57" s="552"/>
      <c r="AO57" s="552"/>
      <c r="AP57" s="552"/>
      <c r="AQ57" s="552"/>
      <c r="AR57" s="552"/>
      <c r="AS57" s="552"/>
      <c r="AT57" s="552"/>
      <c r="AU57" s="552"/>
      <c r="AV57" s="552"/>
      <c r="AW57" s="556"/>
      <c r="BI57" s="557"/>
      <c r="BU57" s="557"/>
      <c r="CG57" s="557"/>
      <c r="CS57" s="557"/>
    </row>
    <row r="58" spans="1:97" s="567" customFormat="1" x14ac:dyDescent="0.2">
      <c r="A58" s="558" t="s">
        <v>36</v>
      </c>
      <c r="B58" s="559">
        <v>2016</v>
      </c>
      <c r="C58" s="559">
        <v>2017</v>
      </c>
      <c r="D58" s="559">
        <v>2018</v>
      </c>
      <c r="E58" s="559">
        <v>2019</v>
      </c>
      <c r="F58" s="559">
        <v>2020</v>
      </c>
      <c r="G58" s="559">
        <v>2021</v>
      </c>
      <c r="H58" s="560">
        <v>2022</v>
      </c>
      <c r="I58" s="559"/>
      <c r="J58" s="561"/>
      <c r="K58" s="562"/>
      <c r="L58" s="562"/>
      <c r="M58" s="561"/>
      <c r="N58" s="564">
        <v>42385</v>
      </c>
      <c r="O58" s="564">
        <v>42416</v>
      </c>
      <c r="P58" s="564">
        <v>42445</v>
      </c>
      <c r="Q58" s="564">
        <v>42476</v>
      </c>
      <c r="R58" s="564">
        <v>42506</v>
      </c>
      <c r="S58" s="564">
        <v>42537</v>
      </c>
      <c r="T58" s="564">
        <v>42567</v>
      </c>
      <c r="U58" s="564">
        <v>42598</v>
      </c>
      <c r="V58" s="564">
        <v>42629</v>
      </c>
      <c r="W58" s="564">
        <v>42659</v>
      </c>
      <c r="X58" s="564">
        <v>42690</v>
      </c>
      <c r="Y58" s="564">
        <v>42720</v>
      </c>
      <c r="Z58" s="565">
        <v>42752</v>
      </c>
      <c r="AA58" s="564">
        <v>42783</v>
      </c>
      <c r="AB58" s="564">
        <v>42811</v>
      </c>
      <c r="AC58" s="564">
        <v>42842</v>
      </c>
      <c r="AD58" s="564">
        <v>42872</v>
      </c>
      <c r="AE58" s="564">
        <v>42903</v>
      </c>
      <c r="AF58" s="564">
        <v>42933</v>
      </c>
      <c r="AG58" s="564">
        <v>42964</v>
      </c>
      <c r="AH58" s="564">
        <v>42995</v>
      </c>
      <c r="AI58" s="564">
        <v>43025</v>
      </c>
      <c r="AJ58" s="564">
        <v>43056</v>
      </c>
      <c r="AK58" s="566">
        <v>43086</v>
      </c>
      <c r="AL58" s="565">
        <v>43118</v>
      </c>
      <c r="AM58" s="564">
        <v>43149</v>
      </c>
      <c r="AN58" s="564">
        <v>43177</v>
      </c>
      <c r="AO58" s="564">
        <v>43208</v>
      </c>
      <c r="AP58" s="564">
        <v>43238</v>
      </c>
      <c r="AQ58" s="564">
        <v>43269</v>
      </c>
      <c r="AR58" s="564">
        <v>43299</v>
      </c>
      <c r="AS58" s="564">
        <v>43330</v>
      </c>
      <c r="AT58" s="564">
        <v>43361</v>
      </c>
      <c r="AU58" s="564">
        <v>43391</v>
      </c>
      <c r="AV58" s="564">
        <v>43422</v>
      </c>
      <c r="AW58" s="566">
        <v>43452</v>
      </c>
      <c r="AX58" s="660">
        <v>43483</v>
      </c>
      <c r="AY58" s="660">
        <v>43514</v>
      </c>
      <c r="AZ58" s="660">
        <v>43542</v>
      </c>
      <c r="BA58" s="660">
        <v>43573</v>
      </c>
      <c r="BB58" s="660">
        <v>43603</v>
      </c>
      <c r="BC58" s="660">
        <v>43634</v>
      </c>
      <c r="BD58" s="660">
        <v>43664</v>
      </c>
      <c r="BE58" s="660">
        <v>43695</v>
      </c>
      <c r="BF58" s="660">
        <v>43726</v>
      </c>
      <c r="BG58" s="660">
        <v>43756</v>
      </c>
      <c r="BH58" s="660">
        <v>43787</v>
      </c>
      <c r="BI58" s="661">
        <v>43817</v>
      </c>
      <c r="BJ58" s="564">
        <v>43848</v>
      </c>
      <c r="BK58" s="564">
        <v>43879</v>
      </c>
      <c r="BL58" s="564">
        <v>43908</v>
      </c>
      <c r="BM58" s="564">
        <v>43939</v>
      </c>
      <c r="BN58" s="564">
        <v>43969</v>
      </c>
      <c r="BO58" s="564">
        <v>44000</v>
      </c>
      <c r="BP58" s="564">
        <v>44030</v>
      </c>
      <c r="BQ58" s="564">
        <v>44061</v>
      </c>
      <c r="BR58" s="564">
        <v>44092</v>
      </c>
      <c r="BS58" s="564">
        <v>44122</v>
      </c>
      <c r="BT58" s="564">
        <v>44153</v>
      </c>
      <c r="BU58" s="566">
        <v>44183</v>
      </c>
      <c r="BV58" s="564">
        <v>44214</v>
      </c>
      <c r="BW58" s="564">
        <v>44245</v>
      </c>
      <c r="BX58" s="564">
        <v>44273</v>
      </c>
      <c r="BY58" s="564">
        <v>44304</v>
      </c>
      <c r="BZ58" s="564">
        <v>44334</v>
      </c>
      <c r="CA58" s="564">
        <v>44365</v>
      </c>
      <c r="CB58" s="564">
        <v>44395</v>
      </c>
      <c r="CC58" s="564">
        <v>44426</v>
      </c>
      <c r="CD58" s="564">
        <v>44457</v>
      </c>
      <c r="CE58" s="564">
        <v>44487</v>
      </c>
      <c r="CF58" s="564">
        <v>44518</v>
      </c>
      <c r="CG58" s="566">
        <v>44548</v>
      </c>
      <c r="CH58" s="564">
        <v>44579</v>
      </c>
      <c r="CI58" s="564">
        <v>44610</v>
      </c>
      <c r="CJ58" s="564">
        <v>44638</v>
      </c>
      <c r="CK58" s="564">
        <v>44669</v>
      </c>
      <c r="CL58" s="564">
        <v>44699</v>
      </c>
      <c r="CM58" s="564">
        <v>44730</v>
      </c>
      <c r="CN58" s="564">
        <v>44760</v>
      </c>
      <c r="CO58" s="564">
        <v>44791</v>
      </c>
      <c r="CP58" s="564">
        <v>44822</v>
      </c>
      <c r="CQ58" s="564">
        <v>44852</v>
      </c>
      <c r="CR58" s="564">
        <v>44883</v>
      </c>
      <c r="CS58" s="566">
        <v>44913</v>
      </c>
    </row>
    <row r="59" spans="1:97" s="581" customFormat="1" x14ac:dyDescent="0.2">
      <c r="A59" s="568" t="s">
        <v>5</v>
      </c>
      <c r="B59" s="506">
        <f>AVERAGE(N59:X59)</f>
        <v>77.5</v>
      </c>
      <c r="C59" s="506">
        <f>AVERAGE(Z59:AK59)</f>
        <v>116.66666666666667</v>
      </c>
      <c r="D59" s="506">
        <f>AVERAGE(AL59:AW59)</f>
        <v>141.66666666666666</v>
      </c>
      <c r="E59" s="506">
        <f>AVERAGE(AX59:BI59)</f>
        <v>169.20833333333334</v>
      </c>
      <c r="F59" s="506">
        <f>AVERAGE(BJ59:BU59)</f>
        <v>197.5</v>
      </c>
      <c r="G59" s="506">
        <f>AVERAGE(BV59:CG59)</f>
        <v>232.75000000000003</v>
      </c>
      <c r="H59" s="528">
        <f>AVERAGE(CH59:CS59)</f>
        <v>252.46724999999995</v>
      </c>
      <c r="I59" s="506"/>
      <c r="J59" s="569"/>
      <c r="K59" s="505">
        <f>C59/B59-1</f>
        <v>0.5053763440860215</v>
      </c>
      <c r="L59" s="505">
        <f>D59/C59-1</f>
        <v>0.21428571428571419</v>
      </c>
      <c r="M59" s="569"/>
      <c r="N59" s="570"/>
      <c r="O59" s="570"/>
      <c r="P59" s="570"/>
      <c r="Q59" s="570"/>
      <c r="R59" s="570"/>
      <c r="S59" s="570"/>
      <c r="T59" s="570"/>
      <c r="U59" s="633">
        <v>70</v>
      </c>
      <c r="V59" s="633">
        <v>70</v>
      </c>
      <c r="W59" s="633">
        <v>70</v>
      </c>
      <c r="X59" s="633">
        <v>100</v>
      </c>
      <c r="Y59" s="633">
        <v>100</v>
      </c>
      <c r="Z59" s="632"/>
      <c r="AA59" s="633"/>
      <c r="AB59" s="633"/>
      <c r="AC59" s="633">
        <v>70</v>
      </c>
      <c r="AD59" s="633">
        <v>100</v>
      </c>
      <c r="AE59" s="633">
        <v>100</v>
      </c>
      <c r="AF59" s="633">
        <v>130</v>
      </c>
      <c r="AG59" s="633">
        <v>130</v>
      </c>
      <c r="AH59" s="633">
        <v>130</v>
      </c>
      <c r="AI59" s="633">
        <v>130</v>
      </c>
      <c r="AJ59" s="633">
        <v>130</v>
      </c>
      <c r="AK59" s="634">
        <v>130</v>
      </c>
      <c r="AL59" s="632">
        <v>130</v>
      </c>
      <c r="AM59" s="633">
        <v>130</v>
      </c>
      <c r="AN59" s="633">
        <v>130</v>
      </c>
      <c r="AO59" s="633">
        <v>130</v>
      </c>
      <c r="AP59" s="633">
        <v>130</v>
      </c>
      <c r="AQ59" s="633">
        <v>150</v>
      </c>
      <c r="AR59" s="633">
        <v>150</v>
      </c>
      <c r="AS59" s="633">
        <v>150</v>
      </c>
      <c r="AT59" s="633">
        <v>150</v>
      </c>
      <c r="AU59" s="633">
        <v>150</v>
      </c>
      <c r="AV59" s="633">
        <v>150</v>
      </c>
      <c r="AW59" s="634">
        <v>150</v>
      </c>
      <c r="AX59" s="662">
        <v>155</v>
      </c>
      <c r="AY59" s="662">
        <f>AX59*1.1</f>
        <v>170.5</v>
      </c>
      <c r="AZ59" s="662">
        <v>170.5</v>
      </c>
      <c r="BA59" s="662">
        <v>170.5</v>
      </c>
      <c r="BB59" s="662">
        <v>170.5</v>
      </c>
      <c r="BC59" s="662">
        <v>170.5</v>
      </c>
      <c r="BD59" s="662">
        <v>170.5</v>
      </c>
      <c r="BE59" s="662">
        <v>170.5</v>
      </c>
      <c r="BF59" s="662">
        <v>170.5</v>
      </c>
      <c r="BG59" s="662">
        <v>170.5</v>
      </c>
      <c r="BH59" s="662">
        <v>170.5</v>
      </c>
      <c r="BI59" s="667">
        <v>170.5</v>
      </c>
      <c r="BJ59" s="663">
        <v>188</v>
      </c>
      <c r="BK59" s="663">
        <f>BJ59</f>
        <v>188</v>
      </c>
      <c r="BL59" s="663">
        <f t="shared" ref="BL59:BO59" si="119">BK59</f>
        <v>188</v>
      </c>
      <c r="BM59" s="663">
        <f t="shared" si="119"/>
        <v>188</v>
      </c>
      <c r="BN59" s="663">
        <f t="shared" si="119"/>
        <v>188</v>
      </c>
      <c r="BO59" s="663">
        <f t="shared" si="119"/>
        <v>188</v>
      </c>
      <c r="BP59" s="663">
        <v>207</v>
      </c>
      <c r="BQ59" s="663">
        <v>207</v>
      </c>
      <c r="BR59" s="663">
        <v>207</v>
      </c>
      <c r="BS59" s="663">
        <v>207</v>
      </c>
      <c r="BT59" s="663">
        <v>207</v>
      </c>
      <c r="BU59" s="714">
        <v>207</v>
      </c>
      <c r="BV59" s="664">
        <v>228</v>
      </c>
      <c r="BW59" s="664">
        <v>228</v>
      </c>
      <c r="BX59" s="664">
        <v>228</v>
      </c>
      <c r="BY59" s="664">
        <v>228</v>
      </c>
      <c r="BZ59" s="664">
        <v>228</v>
      </c>
      <c r="CA59" s="664">
        <v>228</v>
      </c>
      <c r="CB59" s="664">
        <v>228</v>
      </c>
      <c r="CC59" s="651">
        <v>239.4</v>
      </c>
      <c r="CD59" s="651">
        <v>239.4</v>
      </c>
      <c r="CE59" s="651">
        <v>239.4</v>
      </c>
      <c r="CF59" s="651">
        <v>239.4</v>
      </c>
      <c r="CG59" s="652">
        <v>239.4</v>
      </c>
      <c r="CH59" s="665">
        <v>239.4</v>
      </c>
      <c r="CI59" s="665">
        <v>251.37</v>
      </c>
      <c r="CJ59" s="665">
        <v>251.37</v>
      </c>
      <c r="CK59" s="665">
        <v>251.37</v>
      </c>
      <c r="CL59" s="665">
        <v>251.37</v>
      </c>
      <c r="CM59" s="665">
        <v>251.37</v>
      </c>
      <c r="CN59" s="665">
        <v>251.37</v>
      </c>
      <c r="CO59" s="665">
        <v>256.3974</v>
      </c>
      <c r="CP59" s="665">
        <v>256.3974</v>
      </c>
      <c r="CQ59" s="665">
        <v>256.3974</v>
      </c>
      <c r="CR59" s="665">
        <v>256.3974</v>
      </c>
      <c r="CS59" s="666">
        <v>256.3974</v>
      </c>
    </row>
    <row r="60" spans="1:97" s="581" customFormat="1" x14ac:dyDescent="0.2">
      <c r="A60" s="568" t="s">
        <v>8</v>
      </c>
      <c r="B60" s="506">
        <f>AVERAGE(N60:X60)</f>
        <v>77.5</v>
      </c>
      <c r="C60" s="506">
        <f>AVERAGE(Z60:AK60)</f>
        <v>116.66666666666667</v>
      </c>
      <c r="D60" s="506">
        <f>AVERAGE(AL60:AW60)</f>
        <v>141.66666666666666</v>
      </c>
      <c r="E60" s="506">
        <f>AVERAGE(AX60:BI60)</f>
        <v>186.12916666666663</v>
      </c>
      <c r="F60" s="506">
        <f>AVERAGE(BJ60:BU60)</f>
        <v>217.24999999999997</v>
      </c>
      <c r="G60" s="506">
        <f>AVERAGE(BV60:CG60)</f>
        <v>235.07749999999999</v>
      </c>
      <c r="H60" s="528">
        <f>AVERAGE(CH60:CS60)</f>
        <v>227.22052500000004</v>
      </c>
      <c r="I60" s="506"/>
      <c r="J60" s="569"/>
      <c r="K60" s="505">
        <f t="shared" ref="K60:K68" si="120">C60/B60-1</f>
        <v>0.5053763440860215</v>
      </c>
      <c r="L60" s="505">
        <f t="shared" ref="L60:L68" si="121">D60/C60-1</f>
        <v>0.21428571428571419</v>
      </c>
      <c r="M60" s="569"/>
      <c r="N60" s="570"/>
      <c r="O60" s="570"/>
      <c r="P60" s="570"/>
      <c r="Q60" s="570"/>
      <c r="R60" s="570"/>
      <c r="S60" s="570"/>
      <c r="T60" s="570"/>
      <c r="U60" s="633">
        <v>70</v>
      </c>
      <c r="V60" s="633">
        <v>70</v>
      </c>
      <c r="W60" s="633">
        <v>70</v>
      </c>
      <c r="X60" s="633">
        <v>100</v>
      </c>
      <c r="Y60" s="633">
        <v>100</v>
      </c>
      <c r="Z60" s="632"/>
      <c r="AA60" s="633"/>
      <c r="AB60" s="633"/>
      <c r="AC60" s="633">
        <f t="shared" ref="AC60:AE60" si="122">AC59*1</f>
        <v>70</v>
      </c>
      <c r="AD60" s="633">
        <f t="shared" si="122"/>
        <v>100</v>
      </c>
      <c r="AE60" s="633">
        <f t="shared" si="122"/>
        <v>100</v>
      </c>
      <c r="AF60" s="633">
        <v>130</v>
      </c>
      <c r="AG60" s="633">
        <v>130</v>
      </c>
      <c r="AH60" s="633">
        <v>130</v>
      </c>
      <c r="AI60" s="633">
        <v>130</v>
      </c>
      <c r="AJ60" s="633">
        <v>130</v>
      </c>
      <c r="AK60" s="634">
        <v>130</v>
      </c>
      <c r="AL60" s="632">
        <v>130</v>
      </c>
      <c r="AM60" s="633">
        <v>130</v>
      </c>
      <c r="AN60" s="633">
        <v>130</v>
      </c>
      <c r="AO60" s="633">
        <v>130</v>
      </c>
      <c r="AP60" s="633">
        <v>130</v>
      </c>
      <c r="AQ60" s="633">
        <v>150</v>
      </c>
      <c r="AR60" s="633">
        <v>150</v>
      </c>
      <c r="AS60" s="633">
        <v>150</v>
      </c>
      <c r="AT60" s="633">
        <v>150</v>
      </c>
      <c r="AU60" s="633">
        <v>150</v>
      </c>
      <c r="AV60" s="633">
        <v>150</v>
      </c>
      <c r="AW60" s="634">
        <v>150</v>
      </c>
      <c r="AX60" s="662">
        <f t="shared" ref="AX60:BI60" si="123">AX59*1.1</f>
        <v>170.5</v>
      </c>
      <c r="AY60" s="662">
        <f t="shared" si="123"/>
        <v>187.55</v>
      </c>
      <c r="AZ60" s="662">
        <f t="shared" si="123"/>
        <v>187.55</v>
      </c>
      <c r="BA60" s="662">
        <f t="shared" si="123"/>
        <v>187.55</v>
      </c>
      <c r="BB60" s="662">
        <f t="shared" si="123"/>
        <v>187.55</v>
      </c>
      <c r="BC60" s="662">
        <f t="shared" si="123"/>
        <v>187.55</v>
      </c>
      <c r="BD60" s="662">
        <f t="shared" si="123"/>
        <v>187.55</v>
      </c>
      <c r="BE60" s="662">
        <f t="shared" si="123"/>
        <v>187.55</v>
      </c>
      <c r="BF60" s="662">
        <f t="shared" si="123"/>
        <v>187.55</v>
      </c>
      <c r="BG60" s="662">
        <f t="shared" si="123"/>
        <v>187.55</v>
      </c>
      <c r="BH60" s="662">
        <f t="shared" si="123"/>
        <v>187.55</v>
      </c>
      <c r="BI60" s="667">
        <f t="shared" si="123"/>
        <v>187.55</v>
      </c>
      <c r="BJ60" s="664">
        <f>BJ59*1.1</f>
        <v>206.8</v>
      </c>
      <c r="BK60" s="664">
        <f t="shared" ref="BK60:BU60" si="124">BK59*1.1</f>
        <v>206.8</v>
      </c>
      <c r="BL60" s="664">
        <f t="shared" si="124"/>
        <v>206.8</v>
      </c>
      <c r="BM60" s="664">
        <f t="shared" si="124"/>
        <v>206.8</v>
      </c>
      <c r="BN60" s="664">
        <f t="shared" si="124"/>
        <v>206.8</v>
      </c>
      <c r="BO60" s="664">
        <f t="shared" si="124"/>
        <v>206.8</v>
      </c>
      <c r="BP60" s="664">
        <f t="shared" si="124"/>
        <v>227.70000000000002</v>
      </c>
      <c r="BQ60" s="664">
        <f t="shared" si="124"/>
        <v>227.70000000000002</v>
      </c>
      <c r="BR60" s="664">
        <f t="shared" si="124"/>
        <v>227.70000000000002</v>
      </c>
      <c r="BS60" s="664">
        <f t="shared" si="124"/>
        <v>227.70000000000002</v>
      </c>
      <c r="BT60" s="664">
        <f t="shared" si="124"/>
        <v>227.70000000000002</v>
      </c>
      <c r="BU60" s="668">
        <f t="shared" si="124"/>
        <v>227.70000000000002</v>
      </c>
      <c r="BV60" s="664">
        <f>BV59*1.01</f>
        <v>230.28</v>
      </c>
      <c r="BW60" s="664">
        <f t="shared" ref="BW60:CG60" si="125">BW59*1.01</f>
        <v>230.28</v>
      </c>
      <c r="BX60" s="664">
        <f t="shared" si="125"/>
        <v>230.28</v>
      </c>
      <c r="BY60" s="664">
        <f t="shared" si="125"/>
        <v>230.28</v>
      </c>
      <c r="BZ60" s="664">
        <f t="shared" si="125"/>
        <v>230.28</v>
      </c>
      <c r="CA60" s="664">
        <f t="shared" si="125"/>
        <v>230.28</v>
      </c>
      <c r="CB60" s="664">
        <f t="shared" si="125"/>
        <v>230.28</v>
      </c>
      <c r="CC60" s="664">
        <f t="shared" si="125"/>
        <v>241.79400000000001</v>
      </c>
      <c r="CD60" s="664">
        <f t="shared" si="125"/>
        <v>241.79400000000001</v>
      </c>
      <c r="CE60" s="664">
        <f t="shared" si="125"/>
        <v>241.79400000000001</v>
      </c>
      <c r="CF60" s="664">
        <f t="shared" si="125"/>
        <v>241.79400000000001</v>
      </c>
      <c r="CG60" s="668">
        <f t="shared" si="125"/>
        <v>241.79400000000001</v>
      </c>
      <c r="CH60" s="669">
        <f t="shared" ref="CH60:CN60" si="126">CH59*0.9</f>
        <v>215.46</v>
      </c>
      <c r="CI60" s="669">
        <f t="shared" si="126"/>
        <v>226.233</v>
      </c>
      <c r="CJ60" s="669">
        <f t="shared" si="126"/>
        <v>226.233</v>
      </c>
      <c r="CK60" s="669">
        <f t="shared" si="126"/>
        <v>226.233</v>
      </c>
      <c r="CL60" s="669">
        <f t="shared" si="126"/>
        <v>226.233</v>
      </c>
      <c r="CM60" s="669">
        <f t="shared" si="126"/>
        <v>226.233</v>
      </c>
      <c r="CN60" s="669">
        <f t="shared" si="126"/>
        <v>226.233</v>
      </c>
      <c r="CO60" s="669">
        <f t="shared" ref="CO60:CS60" si="127">CO59*0.9</f>
        <v>230.75766000000002</v>
      </c>
      <c r="CP60" s="669">
        <f t="shared" si="127"/>
        <v>230.75766000000002</v>
      </c>
      <c r="CQ60" s="669">
        <f t="shared" si="127"/>
        <v>230.75766000000002</v>
      </c>
      <c r="CR60" s="669">
        <f t="shared" si="127"/>
        <v>230.75766000000002</v>
      </c>
      <c r="CS60" s="670">
        <f t="shared" si="127"/>
        <v>230.75766000000002</v>
      </c>
    </row>
    <row r="61" spans="1:97" s="596" customFormat="1" x14ac:dyDescent="0.2">
      <c r="A61" s="584" t="s">
        <v>6</v>
      </c>
      <c r="B61" s="531">
        <f>SUM(N62:X62)/SUM(N60:X60)</f>
        <v>0.63387096774193552</v>
      </c>
      <c r="C61" s="531">
        <f>SUM(Z62:AK62)/SUM(Z60:AK60)</f>
        <v>0.69523809523809521</v>
      </c>
      <c r="D61" s="531">
        <f>SUM(AL62:AW62)/SUM(AL60:AW60)</f>
        <v>0.66729411764705893</v>
      </c>
      <c r="E61" s="531">
        <f>AVERAGE(AX61:BI61)</f>
        <v>0.7454280468533333</v>
      </c>
      <c r="F61" s="531">
        <f>AVERAGE(BJ61:BU61)</f>
        <v>0.74890231352000003</v>
      </c>
      <c r="G61" s="531">
        <f>AVERAGE(BV61:CG61)</f>
        <v>0.75703886247676089</v>
      </c>
      <c r="H61" s="532">
        <f>AVERAGE(CH61:CS61)</f>
        <v>0.76453856747409066</v>
      </c>
      <c r="I61" s="531"/>
      <c r="J61" s="585"/>
      <c r="K61" s="505">
        <f t="shared" si="120"/>
        <v>9.6813280019386827E-2</v>
      </c>
      <c r="L61" s="505">
        <f t="shared" si="121"/>
        <v>-4.0193392425463159E-2</v>
      </c>
      <c r="M61" s="585"/>
      <c r="N61" s="586"/>
      <c r="O61" s="586"/>
      <c r="P61" s="586"/>
      <c r="Q61" s="586"/>
      <c r="R61" s="586"/>
      <c r="S61" s="586"/>
      <c r="T61" s="586"/>
      <c r="U61" s="636">
        <v>0.5</v>
      </c>
      <c r="V61" s="636">
        <v>0.7</v>
      </c>
      <c r="W61" s="636">
        <v>0.75</v>
      </c>
      <c r="X61" s="636">
        <v>0.6</v>
      </c>
      <c r="Y61" s="636">
        <v>0.75</v>
      </c>
      <c r="Z61" s="635"/>
      <c r="AA61" s="636"/>
      <c r="AB61" s="636"/>
      <c r="AC61" s="636">
        <v>0.65</v>
      </c>
      <c r="AD61" s="636">
        <v>0.7</v>
      </c>
      <c r="AE61" s="636">
        <v>0.75</v>
      </c>
      <c r="AF61" s="636">
        <v>0.65</v>
      </c>
      <c r="AG61" s="636">
        <v>0.7</v>
      </c>
      <c r="AH61" s="636">
        <v>0.7</v>
      </c>
      <c r="AI61" s="636">
        <v>0.65</v>
      </c>
      <c r="AJ61" s="636">
        <v>0.7</v>
      </c>
      <c r="AK61" s="637">
        <v>0.75</v>
      </c>
      <c r="AL61" s="635">
        <v>0.65</v>
      </c>
      <c r="AM61" s="636">
        <v>0.5</v>
      </c>
      <c r="AN61" s="636">
        <v>0.68</v>
      </c>
      <c r="AO61" s="636">
        <v>0.62</v>
      </c>
      <c r="AP61" s="636">
        <v>0.68</v>
      </c>
      <c r="AQ61" s="636">
        <v>0.75</v>
      </c>
      <c r="AR61" s="636">
        <v>0.65</v>
      </c>
      <c r="AS61" s="636">
        <v>0.68</v>
      </c>
      <c r="AT61" s="636">
        <v>0.7</v>
      </c>
      <c r="AU61" s="636">
        <v>0.65</v>
      </c>
      <c r="AV61" s="636">
        <v>0.7</v>
      </c>
      <c r="AW61" s="637">
        <v>0.72</v>
      </c>
      <c r="AX61" s="671">
        <v>0.77285656223999999</v>
      </c>
      <c r="AY61" s="671">
        <v>0.5</v>
      </c>
      <c r="AZ61" s="671">
        <v>0.8</v>
      </c>
      <c r="BA61" s="671">
        <v>0.7</v>
      </c>
      <c r="BB61" s="671">
        <f>BA61*1.02</f>
        <v>0.71399999999999997</v>
      </c>
      <c r="BC61" s="671">
        <v>0.8</v>
      </c>
      <c r="BD61" s="671">
        <v>0.75</v>
      </c>
      <c r="BE61" s="672">
        <v>0.78</v>
      </c>
      <c r="BF61" s="672">
        <v>0.8</v>
      </c>
      <c r="BG61" s="672">
        <v>0.72827999999999993</v>
      </c>
      <c r="BH61" s="672">
        <v>0.78</v>
      </c>
      <c r="BI61" s="673">
        <v>0.82</v>
      </c>
      <c r="BJ61" s="653">
        <v>0.77285656223999999</v>
      </c>
      <c r="BK61" s="653">
        <v>0.7</v>
      </c>
      <c r="BL61" s="653">
        <v>0.8</v>
      </c>
      <c r="BM61" s="653">
        <v>0.7</v>
      </c>
      <c r="BN61" s="653">
        <v>0.74284559999999988</v>
      </c>
      <c r="BO61" s="653">
        <v>0.8</v>
      </c>
      <c r="BP61" s="653">
        <v>0.7</v>
      </c>
      <c r="BQ61" s="674">
        <v>0.7</v>
      </c>
      <c r="BR61" s="674">
        <v>0.8</v>
      </c>
      <c r="BS61" s="674">
        <v>0.72827999999999993</v>
      </c>
      <c r="BT61" s="674">
        <v>0.74284559999999988</v>
      </c>
      <c r="BU61" s="675">
        <v>0.8</v>
      </c>
      <c r="BV61" s="674">
        <v>0.77285656223999999</v>
      </c>
      <c r="BW61" s="674">
        <v>0.78831369348479996</v>
      </c>
      <c r="BX61" s="674">
        <v>0.82</v>
      </c>
      <c r="BY61" s="674">
        <v>0.8</v>
      </c>
      <c r="BZ61" s="674">
        <v>0.75</v>
      </c>
      <c r="CA61" s="674">
        <v>0.85329609399633</v>
      </c>
      <c r="CB61" s="674">
        <v>0.65</v>
      </c>
      <c r="CC61" s="674">
        <v>0.7</v>
      </c>
      <c r="CD61" s="674">
        <v>0.8</v>
      </c>
      <c r="CE61" s="674">
        <v>0.65</v>
      </c>
      <c r="CF61" s="674">
        <v>0.7</v>
      </c>
      <c r="CG61" s="675">
        <v>0.8</v>
      </c>
      <c r="CH61" s="677">
        <v>0.77285656223999999</v>
      </c>
      <c r="CI61" s="677">
        <v>0.78831369348479996</v>
      </c>
      <c r="CJ61" s="677">
        <v>0.80407996735449594</v>
      </c>
      <c r="CK61" s="677">
        <v>0.82016156670158591</v>
      </c>
      <c r="CL61" s="677">
        <v>0.83656479803561767</v>
      </c>
      <c r="CM61" s="677">
        <v>0.85329609399633</v>
      </c>
      <c r="CN61" s="677">
        <v>0.87036201587625661</v>
      </c>
      <c r="CO61" s="677">
        <v>0.7</v>
      </c>
      <c r="CP61" s="677">
        <v>0.5</v>
      </c>
      <c r="CQ61" s="677">
        <v>0.72827999999999993</v>
      </c>
      <c r="CR61" s="677">
        <v>0.74284559999999988</v>
      </c>
      <c r="CS61" s="678">
        <v>0.75770251199999994</v>
      </c>
    </row>
    <row r="62" spans="1:97" x14ac:dyDescent="0.2">
      <c r="A62" s="568" t="s">
        <v>7</v>
      </c>
      <c r="B62" s="506">
        <f>SUM(N62:X62)</f>
        <v>196.5</v>
      </c>
      <c r="C62" s="506">
        <f>SUM(Z62:AK62)</f>
        <v>730</v>
      </c>
      <c r="D62" s="506">
        <f>SUM(AL62:AW62)</f>
        <v>1134.4000000000001</v>
      </c>
      <c r="E62" s="506">
        <f>SUM(AX62:BI62)</f>
        <v>1664.4831578619201</v>
      </c>
      <c r="F62" s="506">
        <f>SUM(BJ62:BU62)</f>
        <v>1951.9225062712324</v>
      </c>
      <c r="G62" s="506">
        <f>SUM(BV62:CG62)</f>
        <v>2133.9970110137815</v>
      </c>
      <c r="H62" s="528">
        <f>SUM(CH62:CS62)</f>
        <v>2082.7545424846212</v>
      </c>
      <c r="I62" s="506"/>
      <c r="K62" s="505">
        <f t="shared" si="120"/>
        <v>2.7150127226463106</v>
      </c>
      <c r="L62" s="505">
        <f t="shared" si="121"/>
        <v>0.55397260273972626</v>
      </c>
      <c r="U62" s="633">
        <f t="shared" ref="U62:AZ62" si="128">U61*U60</f>
        <v>35</v>
      </c>
      <c r="V62" s="633">
        <f t="shared" si="128"/>
        <v>49</v>
      </c>
      <c r="W62" s="633">
        <f t="shared" si="128"/>
        <v>52.5</v>
      </c>
      <c r="X62" s="633">
        <f t="shared" si="128"/>
        <v>60</v>
      </c>
      <c r="Y62" s="633">
        <f t="shared" si="128"/>
        <v>75</v>
      </c>
      <c r="Z62" s="632"/>
      <c r="AA62" s="633"/>
      <c r="AB62" s="633"/>
      <c r="AC62" s="633">
        <f t="shared" si="128"/>
        <v>45.5</v>
      </c>
      <c r="AD62" s="633">
        <f t="shared" si="128"/>
        <v>70</v>
      </c>
      <c r="AE62" s="633">
        <f t="shared" si="128"/>
        <v>75</v>
      </c>
      <c r="AF62" s="633">
        <f t="shared" si="128"/>
        <v>84.5</v>
      </c>
      <c r="AG62" s="633">
        <f t="shared" si="128"/>
        <v>91</v>
      </c>
      <c r="AH62" s="633">
        <f t="shared" si="128"/>
        <v>91</v>
      </c>
      <c r="AI62" s="633">
        <f t="shared" si="128"/>
        <v>84.5</v>
      </c>
      <c r="AJ62" s="633">
        <f t="shared" si="128"/>
        <v>91</v>
      </c>
      <c r="AK62" s="634">
        <f t="shared" si="128"/>
        <v>97.5</v>
      </c>
      <c r="AL62" s="632">
        <f t="shared" si="128"/>
        <v>84.5</v>
      </c>
      <c r="AM62" s="633">
        <f t="shared" si="128"/>
        <v>65</v>
      </c>
      <c r="AN62" s="633">
        <f t="shared" si="128"/>
        <v>88.4</v>
      </c>
      <c r="AO62" s="633">
        <f t="shared" si="128"/>
        <v>80.599999999999994</v>
      </c>
      <c r="AP62" s="633">
        <f t="shared" si="128"/>
        <v>88.4</v>
      </c>
      <c r="AQ62" s="633">
        <f t="shared" si="128"/>
        <v>112.5</v>
      </c>
      <c r="AR62" s="633">
        <f t="shared" si="128"/>
        <v>97.5</v>
      </c>
      <c r="AS62" s="633">
        <f t="shared" si="128"/>
        <v>102.00000000000001</v>
      </c>
      <c r="AT62" s="633">
        <f t="shared" si="128"/>
        <v>105</v>
      </c>
      <c r="AU62" s="633">
        <f t="shared" si="128"/>
        <v>97.5</v>
      </c>
      <c r="AV62" s="633">
        <f t="shared" si="128"/>
        <v>105</v>
      </c>
      <c r="AW62" s="634">
        <f t="shared" si="128"/>
        <v>108</v>
      </c>
      <c r="AX62" s="679">
        <f t="shared" si="128"/>
        <v>131.77204386192</v>
      </c>
      <c r="AY62" s="679">
        <f t="shared" si="128"/>
        <v>93.775000000000006</v>
      </c>
      <c r="AZ62" s="679">
        <f t="shared" si="128"/>
        <v>150.04000000000002</v>
      </c>
      <c r="BA62" s="679">
        <f t="shared" ref="BA62:CF62" si="129">BA61*BA60</f>
        <v>131.285</v>
      </c>
      <c r="BB62" s="679">
        <f t="shared" si="129"/>
        <v>133.91069999999999</v>
      </c>
      <c r="BC62" s="679">
        <f t="shared" si="129"/>
        <v>150.04000000000002</v>
      </c>
      <c r="BD62" s="679">
        <f t="shared" si="129"/>
        <v>140.66250000000002</v>
      </c>
      <c r="BE62" s="679">
        <f t="shared" si="129"/>
        <v>146.28900000000002</v>
      </c>
      <c r="BF62" s="679">
        <f t="shared" si="129"/>
        <v>150.04000000000002</v>
      </c>
      <c r="BG62" s="679">
        <f t="shared" si="129"/>
        <v>136.58891399999999</v>
      </c>
      <c r="BH62" s="679">
        <f t="shared" si="129"/>
        <v>146.28900000000002</v>
      </c>
      <c r="BI62" s="680">
        <f t="shared" si="129"/>
        <v>153.791</v>
      </c>
      <c r="BJ62" s="681">
        <f t="shared" si="129"/>
        <v>159.826737071232</v>
      </c>
      <c r="BK62" s="681">
        <f t="shared" si="129"/>
        <v>144.76</v>
      </c>
      <c r="BL62" s="681">
        <f t="shared" si="129"/>
        <v>165.44000000000003</v>
      </c>
      <c r="BM62" s="681">
        <f t="shared" si="129"/>
        <v>144.76</v>
      </c>
      <c r="BN62" s="681">
        <f t="shared" si="129"/>
        <v>153.62047007999999</v>
      </c>
      <c r="BO62" s="681">
        <f t="shared" si="129"/>
        <v>165.44000000000003</v>
      </c>
      <c r="BP62" s="681">
        <f t="shared" si="129"/>
        <v>159.39000000000001</v>
      </c>
      <c r="BQ62" s="681">
        <f t="shared" si="129"/>
        <v>159.39000000000001</v>
      </c>
      <c r="BR62" s="681">
        <f t="shared" si="129"/>
        <v>182.16000000000003</v>
      </c>
      <c r="BS62" s="681">
        <f t="shared" si="129"/>
        <v>165.82935599999999</v>
      </c>
      <c r="BT62" s="681">
        <f t="shared" si="129"/>
        <v>169.14594312</v>
      </c>
      <c r="BU62" s="682">
        <f t="shared" si="129"/>
        <v>182.16000000000003</v>
      </c>
      <c r="BV62" s="681">
        <f t="shared" si="129"/>
        <v>177.9734091526272</v>
      </c>
      <c r="BW62" s="681">
        <f t="shared" si="129"/>
        <v>181.53287733567973</v>
      </c>
      <c r="BX62" s="681">
        <f t="shared" si="129"/>
        <v>188.8296</v>
      </c>
      <c r="BY62" s="681">
        <f t="shared" si="129"/>
        <v>184.22400000000002</v>
      </c>
      <c r="BZ62" s="681">
        <f t="shared" si="129"/>
        <v>172.71</v>
      </c>
      <c r="CA62" s="681">
        <f t="shared" si="129"/>
        <v>196.49702452547487</v>
      </c>
      <c r="CB62" s="681">
        <f t="shared" si="129"/>
        <v>149.68200000000002</v>
      </c>
      <c r="CC62" s="508">
        <f t="shared" si="129"/>
        <v>169.25579999999999</v>
      </c>
      <c r="CD62" s="508">
        <f t="shared" si="129"/>
        <v>193.43520000000001</v>
      </c>
      <c r="CE62" s="508">
        <f t="shared" si="129"/>
        <v>157.1661</v>
      </c>
      <c r="CF62" s="508">
        <f t="shared" si="129"/>
        <v>169.25579999999999</v>
      </c>
      <c r="CG62" s="509">
        <f t="shared" ref="CG62:CS62" si="130">CG61*CG60</f>
        <v>193.43520000000001</v>
      </c>
      <c r="CH62" s="683">
        <f t="shared" si="130"/>
        <v>166.5196749002304</v>
      </c>
      <c r="CI62" s="683">
        <f t="shared" si="130"/>
        <v>178.34257181814675</v>
      </c>
      <c r="CJ62" s="683">
        <f t="shared" si="130"/>
        <v>181.90942325450968</v>
      </c>
      <c r="CK62" s="683">
        <f t="shared" si="130"/>
        <v>185.5476117195999</v>
      </c>
      <c r="CL62" s="683">
        <f t="shared" si="130"/>
        <v>189.25856395399191</v>
      </c>
      <c r="CM62" s="683">
        <f t="shared" si="130"/>
        <v>193.04373523307171</v>
      </c>
      <c r="CN62" s="683">
        <f t="shared" si="130"/>
        <v>196.90460993773317</v>
      </c>
      <c r="CO62" s="683">
        <f t="shared" si="130"/>
        <v>161.530362</v>
      </c>
      <c r="CP62" s="683">
        <f t="shared" si="130"/>
        <v>115.37883000000001</v>
      </c>
      <c r="CQ62" s="683">
        <f t="shared" si="130"/>
        <v>168.0561886248</v>
      </c>
      <c r="CR62" s="683">
        <f t="shared" si="130"/>
        <v>171.41731239729597</v>
      </c>
      <c r="CS62" s="684">
        <f t="shared" si="130"/>
        <v>174.84565864524191</v>
      </c>
    </row>
    <row r="63" spans="1:97" s="613" customFormat="1" x14ac:dyDescent="0.2">
      <c r="A63" s="602" t="s">
        <v>9</v>
      </c>
      <c r="B63" s="536">
        <f t="shared" ref="B63:H63" si="131">B65/B62</f>
        <v>2.1759669211195929</v>
      </c>
      <c r="C63" s="536">
        <f t="shared" si="131"/>
        <v>2.1371232876712329</v>
      </c>
      <c r="D63" s="536">
        <f t="shared" si="131"/>
        <v>4.3440317783058839</v>
      </c>
      <c r="E63" s="536">
        <f t="shared" si="131"/>
        <v>4.6002366280647351</v>
      </c>
      <c r="F63" s="536">
        <f t="shared" si="131"/>
        <v>4.8165301350564889</v>
      </c>
      <c r="G63" s="536">
        <f t="shared" si="131"/>
        <v>5.1200854736046502</v>
      </c>
      <c r="H63" s="537">
        <f t="shared" si="131"/>
        <v>6.2374196413615026</v>
      </c>
      <c r="I63" s="536"/>
      <c r="J63" s="603"/>
      <c r="K63" s="505">
        <f>C63/B63-1</f>
        <v>-1.785120585765787E-2</v>
      </c>
      <c r="L63" s="505">
        <f t="shared" si="121"/>
        <v>1.0326538030660184</v>
      </c>
      <c r="M63" s="603"/>
      <c r="N63" s="604"/>
      <c r="O63" s="604"/>
      <c r="P63" s="604"/>
      <c r="Q63" s="604"/>
      <c r="R63" s="604"/>
      <c r="S63" s="604"/>
      <c r="T63" s="604"/>
      <c r="U63" s="639">
        <v>2</v>
      </c>
      <c r="V63" s="639">
        <f t="shared" ref="V63:Y63" si="132">U63*1.05</f>
        <v>2.1</v>
      </c>
      <c r="W63" s="639">
        <f t="shared" si="132"/>
        <v>2.2050000000000001</v>
      </c>
      <c r="X63" s="639">
        <f t="shared" si="132"/>
        <v>2.3152500000000003</v>
      </c>
      <c r="Y63" s="639">
        <f t="shared" si="132"/>
        <v>2.4310125000000005</v>
      </c>
      <c r="Z63" s="638"/>
      <c r="AA63" s="639"/>
      <c r="AB63" s="639"/>
      <c r="AC63" s="639">
        <v>1.5</v>
      </c>
      <c r="AD63" s="639">
        <v>2.2999999999999998</v>
      </c>
      <c r="AE63" s="639">
        <v>2.5</v>
      </c>
      <c r="AF63" s="639">
        <f t="shared" ref="AF63:AK63" si="133">AC63</f>
        <v>1.5</v>
      </c>
      <c r="AG63" s="639">
        <f t="shared" si="133"/>
        <v>2.2999999999999998</v>
      </c>
      <c r="AH63" s="639">
        <f t="shared" si="133"/>
        <v>2.5</v>
      </c>
      <c r="AI63" s="639">
        <f t="shared" si="133"/>
        <v>1.5</v>
      </c>
      <c r="AJ63" s="639">
        <f t="shared" si="133"/>
        <v>2.2999999999999998</v>
      </c>
      <c r="AK63" s="640">
        <f t="shared" si="133"/>
        <v>2.5</v>
      </c>
      <c r="AL63" s="638">
        <f>AK63*1.07</f>
        <v>2.6750000000000003</v>
      </c>
      <c r="AM63" s="639">
        <f>AL63*1.08</f>
        <v>2.8890000000000007</v>
      </c>
      <c r="AN63" s="639">
        <f t="shared" ref="AN63:AW63" si="134">AM63*1.08</f>
        <v>3.1201200000000009</v>
      </c>
      <c r="AO63" s="639">
        <f t="shared" si="134"/>
        <v>3.3697296000000012</v>
      </c>
      <c r="AP63" s="639">
        <f t="shared" si="134"/>
        <v>3.6393079680000016</v>
      </c>
      <c r="AQ63" s="639">
        <f t="shared" si="134"/>
        <v>3.930452605440002</v>
      </c>
      <c r="AR63" s="639">
        <f t="shared" si="134"/>
        <v>4.2448888138752023</v>
      </c>
      <c r="AS63" s="639">
        <f t="shared" si="134"/>
        <v>4.5844799189852186</v>
      </c>
      <c r="AT63" s="639">
        <f t="shared" si="134"/>
        <v>4.951238312504036</v>
      </c>
      <c r="AU63" s="639">
        <f t="shared" si="134"/>
        <v>5.3473373775043589</v>
      </c>
      <c r="AV63" s="639">
        <f t="shared" si="134"/>
        <v>5.7751243677047084</v>
      </c>
      <c r="AW63" s="640">
        <f t="shared" si="134"/>
        <v>6.2371343171210851</v>
      </c>
      <c r="AX63" s="685">
        <f>AL63*1.07</f>
        <v>2.8622500000000004</v>
      </c>
      <c r="AY63" s="685">
        <f t="shared" ref="AY63:BI63" si="135">AM63*1.07</f>
        <v>3.0912300000000008</v>
      </c>
      <c r="AZ63" s="685">
        <f t="shared" si="135"/>
        <v>3.3385284000000013</v>
      </c>
      <c r="BA63" s="685">
        <f t="shared" si="135"/>
        <v>3.6056106720000014</v>
      </c>
      <c r="BB63" s="685">
        <f t="shared" si="135"/>
        <v>3.8940595257600017</v>
      </c>
      <c r="BC63" s="685">
        <f t="shared" si="135"/>
        <v>4.2055842878208027</v>
      </c>
      <c r="BD63" s="685">
        <f t="shared" si="135"/>
        <v>4.5420310308464664</v>
      </c>
      <c r="BE63" s="685">
        <f t="shared" si="135"/>
        <v>4.9053935133141842</v>
      </c>
      <c r="BF63" s="685">
        <f t="shared" si="135"/>
        <v>5.2978249943793188</v>
      </c>
      <c r="BG63" s="685">
        <f t="shared" si="135"/>
        <v>5.7216509939296643</v>
      </c>
      <c r="BH63" s="685">
        <f t="shared" si="135"/>
        <v>6.179383073444038</v>
      </c>
      <c r="BI63" s="686">
        <f t="shared" si="135"/>
        <v>6.6737337193195616</v>
      </c>
      <c r="BJ63" s="687">
        <f>AX63*1.05</f>
        <v>3.0053625000000004</v>
      </c>
      <c r="BK63" s="687">
        <f t="shared" ref="BK63:BU63" si="136">AY63*1.05</f>
        <v>3.2457915000000011</v>
      </c>
      <c r="BL63" s="687">
        <f t="shared" si="136"/>
        <v>3.5054548200000015</v>
      </c>
      <c r="BM63" s="687">
        <f t="shared" si="136"/>
        <v>3.7858912056000018</v>
      </c>
      <c r="BN63" s="687">
        <f t="shared" si="136"/>
        <v>4.0887625020480023</v>
      </c>
      <c r="BO63" s="687">
        <f t="shared" si="136"/>
        <v>4.4158635022118427</v>
      </c>
      <c r="BP63" s="687">
        <f t="shared" si="136"/>
        <v>4.7691325823887896</v>
      </c>
      <c r="BQ63" s="687">
        <f t="shared" si="136"/>
        <v>5.1506631889798937</v>
      </c>
      <c r="BR63" s="687">
        <f t="shared" si="136"/>
        <v>5.5627162440982847</v>
      </c>
      <c r="BS63" s="687">
        <f t="shared" si="136"/>
        <v>6.0077335436261476</v>
      </c>
      <c r="BT63" s="687">
        <f t="shared" si="136"/>
        <v>6.4883522271162404</v>
      </c>
      <c r="BU63" s="688">
        <f t="shared" si="136"/>
        <v>7.00742040528554</v>
      </c>
      <c r="BV63" s="656">
        <f>BJ63*1.08</f>
        <v>3.2457915000000006</v>
      </c>
      <c r="BW63" s="656">
        <f t="shared" ref="BW63:CG63" si="137">BK63*1.08</f>
        <v>3.5054548200000015</v>
      </c>
      <c r="BX63" s="656">
        <f t="shared" si="137"/>
        <v>3.7858912056000018</v>
      </c>
      <c r="BY63" s="656">
        <f t="shared" si="137"/>
        <v>4.0887625020480023</v>
      </c>
      <c r="BZ63" s="656">
        <f t="shared" si="137"/>
        <v>4.4158635022118427</v>
      </c>
      <c r="CA63" s="656">
        <f t="shared" si="137"/>
        <v>4.7691325823887905</v>
      </c>
      <c r="CB63" s="656">
        <f t="shared" si="137"/>
        <v>5.1506631889798928</v>
      </c>
      <c r="CC63" s="656">
        <f t="shared" si="137"/>
        <v>5.5627162440982856</v>
      </c>
      <c r="CD63" s="656">
        <f t="shared" si="137"/>
        <v>6.0077335436261476</v>
      </c>
      <c r="CE63" s="656">
        <f t="shared" si="137"/>
        <v>6.4883522271162395</v>
      </c>
      <c r="CF63" s="656">
        <f t="shared" si="137"/>
        <v>7.00742040528554</v>
      </c>
      <c r="CG63" s="657">
        <f t="shared" si="137"/>
        <v>7.5680140377083838</v>
      </c>
      <c r="CH63" s="689">
        <v>5.488208698721996</v>
      </c>
      <c r="CI63" s="689">
        <v>5.7626191336580961</v>
      </c>
      <c r="CJ63" s="689">
        <v>6.0507500903410012</v>
      </c>
      <c r="CK63" s="689">
        <v>6.3532875948580516</v>
      </c>
      <c r="CL63" s="689">
        <v>6.6709519746009542</v>
      </c>
      <c r="CM63" s="689">
        <v>7.0044995733310023</v>
      </c>
      <c r="CN63" s="689">
        <v>7.3547245519975526</v>
      </c>
      <c r="CO63" s="689">
        <v>5.7038427618482226</v>
      </c>
      <c r="CP63" s="689">
        <v>5.8179196170851872</v>
      </c>
      <c r="CQ63" s="689">
        <v>5.9342780094268912</v>
      </c>
      <c r="CR63" s="689">
        <v>6.0529635696154287</v>
      </c>
      <c r="CS63" s="690">
        <v>6.1740228410077371</v>
      </c>
    </row>
    <row r="64" spans="1:97" s="581" customFormat="1" x14ac:dyDescent="0.2">
      <c r="A64" s="568" t="s">
        <v>10</v>
      </c>
      <c r="B64" s="536">
        <f>B66/B65</f>
        <v>16.485081651864281</v>
      </c>
      <c r="C64" s="536">
        <f t="shared" ref="C64:E64" si="138">C66/C65</f>
        <v>16.500000000000004</v>
      </c>
      <c r="D64" s="536">
        <f t="shared" si="138"/>
        <v>17.486377355574678</v>
      </c>
      <c r="E64" s="536">
        <f t="shared" si="138"/>
        <v>18.3855</v>
      </c>
      <c r="F64" s="536">
        <f>F66/F65</f>
        <v>19.304775000000006</v>
      </c>
      <c r="G64" s="536">
        <f>G66/G65</f>
        <v>20.076966000000006</v>
      </c>
      <c r="H64" s="537">
        <f>H66/H65</f>
        <v>20.076965999999999</v>
      </c>
      <c r="I64" s="536"/>
      <c r="J64" s="569"/>
      <c r="K64" s="505">
        <f t="shared" si="120"/>
        <v>9.0496052435606877E-4</v>
      </c>
      <c r="L64" s="505">
        <f t="shared" si="121"/>
        <v>5.9780445792404491E-2</v>
      </c>
      <c r="M64" s="569"/>
      <c r="N64" s="570"/>
      <c r="O64" s="570"/>
      <c r="P64" s="570"/>
      <c r="Q64" s="570"/>
      <c r="R64" s="570"/>
      <c r="S64" s="570"/>
      <c r="T64" s="570"/>
      <c r="U64" s="633">
        <v>19</v>
      </c>
      <c r="V64" s="633">
        <v>19</v>
      </c>
      <c r="W64" s="633">
        <v>20</v>
      </c>
      <c r="X64" s="633">
        <v>20</v>
      </c>
      <c r="Y64" s="633">
        <v>20</v>
      </c>
      <c r="Z64" s="638"/>
      <c r="AA64" s="639"/>
      <c r="AB64" s="639"/>
      <c r="AC64" s="639">
        <f t="shared" ref="AC64:AK64" si="139">AC51</f>
        <v>16.5</v>
      </c>
      <c r="AD64" s="639">
        <f t="shared" si="139"/>
        <v>16.5</v>
      </c>
      <c r="AE64" s="639">
        <f t="shared" si="139"/>
        <v>16.5</v>
      </c>
      <c r="AF64" s="639">
        <f t="shared" si="139"/>
        <v>16.5</v>
      </c>
      <c r="AG64" s="639">
        <f t="shared" si="139"/>
        <v>16.5</v>
      </c>
      <c r="AH64" s="639">
        <f t="shared" si="139"/>
        <v>16.5</v>
      </c>
      <c r="AI64" s="639">
        <f t="shared" si="139"/>
        <v>16.5</v>
      </c>
      <c r="AJ64" s="639">
        <f t="shared" si="139"/>
        <v>16.5</v>
      </c>
      <c r="AK64" s="640">
        <f t="shared" si="139"/>
        <v>16.5</v>
      </c>
      <c r="AL64" s="632">
        <f>AK64*1.03</f>
        <v>16.995000000000001</v>
      </c>
      <c r="AM64" s="633">
        <v>17.510000000000002</v>
      </c>
      <c r="AN64" s="633">
        <v>17.510000000000002</v>
      </c>
      <c r="AO64" s="633">
        <v>17.510000000000002</v>
      </c>
      <c r="AP64" s="633">
        <v>17.510000000000002</v>
      </c>
      <c r="AQ64" s="633">
        <v>17.510000000000002</v>
      </c>
      <c r="AR64" s="633">
        <v>17.510000000000002</v>
      </c>
      <c r="AS64" s="633">
        <v>17.510000000000002</v>
      </c>
      <c r="AT64" s="633">
        <v>17.510000000000002</v>
      </c>
      <c r="AU64" s="633">
        <v>17.510000000000002</v>
      </c>
      <c r="AV64" s="633">
        <v>17.510000000000002</v>
      </c>
      <c r="AW64" s="634">
        <v>17.510000000000002</v>
      </c>
      <c r="AX64" s="691">
        <f>AW64*1.05</f>
        <v>18.385500000000004</v>
      </c>
      <c r="AY64" s="691">
        <f>AX64</f>
        <v>18.385500000000004</v>
      </c>
      <c r="AZ64" s="691">
        <f t="shared" ref="AZ64:BI64" si="140">AY64</f>
        <v>18.385500000000004</v>
      </c>
      <c r="BA64" s="691">
        <f t="shared" si="140"/>
        <v>18.385500000000004</v>
      </c>
      <c r="BB64" s="691">
        <f t="shared" si="140"/>
        <v>18.385500000000004</v>
      </c>
      <c r="BC64" s="691">
        <f t="shared" si="140"/>
        <v>18.385500000000004</v>
      </c>
      <c r="BD64" s="691">
        <f t="shared" si="140"/>
        <v>18.385500000000004</v>
      </c>
      <c r="BE64" s="691">
        <f t="shared" si="140"/>
        <v>18.385500000000004</v>
      </c>
      <c r="BF64" s="691">
        <f t="shared" si="140"/>
        <v>18.385500000000004</v>
      </c>
      <c r="BG64" s="691">
        <f t="shared" si="140"/>
        <v>18.385500000000004</v>
      </c>
      <c r="BH64" s="691">
        <f t="shared" si="140"/>
        <v>18.385500000000004</v>
      </c>
      <c r="BI64" s="692">
        <f t="shared" si="140"/>
        <v>18.385500000000004</v>
      </c>
      <c r="BJ64" s="693">
        <f>BI64*1.05</f>
        <v>19.304775000000006</v>
      </c>
      <c r="BK64" s="693">
        <f>BJ64</f>
        <v>19.304775000000006</v>
      </c>
      <c r="BL64" s="693">
        <f t="shared" ref="BL64:BU64" si="141">BK64</f>
        <v>19.304775000000006</v>
      </c>
      <c r="BM64" s="693">
        <f t="shared" si="141"/>
        <v>19.304775000000006</v>
      </c>
      <c r="BN64" s="693">
        <f t="shared" si="141"/>
        <v>19.304775000000006</v>
      </c>
      <c r="BO64" s="693">
        <f t="shared" si="141"/>
        <v>19.304775000000006</v>
      </c>
      <c r="BP64" s="693">
        <f t="shared" si="141"/>
        <v>19.304775000000006</v>
      </c>
      <c r="BQ64" s="693">
        <f t="shared" si="141"/>
        <v>19.304775000000006</v>
      </c>
      <c r="BR64" s="693">
        <f t="shared" si="141"/>
        <v>19.304775000000006</v>
      </c>
      <c r="BS64" s="693">
        <f t="shared" si="141"/>
        <v>19.304775000000006</v>
      </c>
      <c r="BT64" s="693">
        <f t="shared" si="141"/>
        <v>19.304775000000006</v>
      </c>
      <c r="BU64" s="694">
        <f t="shared" si="141"/>
        <v>19.304775000000006</v>
      </c>
      <c r="BV64" s="695">
        <f>BU64*1.04</f>
        <v>20.076966000000006</v>
      </c>
      <c r="BW64" s="695">
        <f>BV64</f>
        <v>20.076966000000006</v>
      </c>
      <c r="BX64" s="695">
        <f t="shared" ref="BX64:CG64" si="142">BW64</f>
        <v>20.076966000000006</v>
      </c>
      <c r="BY64" s="695">
        <f t="shared" si="142"/>
        <v>20.076966000000006</v>
      </c>
      <c r="BZ64" s="695">
        <f t="shared" si="142"/>
        <v>20.076966000000006</v>
      </c>
      <c r="CA64" s="695">
        <f t="shared" si="142"/>
        <v>20.076966000000006</v>
      </c>
      <c r="CB64" s="695">
        <f t="shared" si="142"/>
        <v>20.076966000000006</v>
      </c>
      <c r="CC64" s="695">
        <f t="shared" si="142"/>
        <v>20.076966000000006</v>
      </c>
      <c r="CD64" s="695">
        <f t="shared" si="142"/>
        <v>20.076966000000006</v>
      </c>
      <c r="CE64" s="695">
        <f t="shared" si="142"/>
        <v>20.076966000000006</v>
      </c>
      <c r="CF64" s="695">
        <f t="shared" si="142"/>
        <v>20.076966000000006</v>
      </c>
      <c r="CG64" s="696">
        <f t="shared" si="142"/>
        <v>20.076966000000006</v>
      </c>
      <c r="CH64" s="665">
        <f>CG64</f>
        <v>20.076966000000006</v>
      </c>
      <c r="CI64" s="665">
        <f t="shared" ref="CI64:CS64" si="143">CH64</f>
        <v>20.076966000000006</v>
      </c>
      <c r="CJ64" s="665">
        <f t="shared" si="143"/>
        <v>20.076966000000006</v>
      </c>
      <c r="CK64" s="665">
        <f t="shared" si="143"/>
        <v>20.076966000000006</v>
      </c>
      <c r="CL64" s="665">
        <f t="shared" si="143"/>
        <v>20.076966000000006</v>
      </c>
      <c r="CM64" s="665">
        <f t="shared" si="143"/>
        <v>20.076966000000006</v>
      </c>
      <c r="CN64" s="665">
        <f t="shared" si="143"/>
        <v>20.076966000000006</v>
      </c>
      <c r="CO64" s="665">
        <f t="shared" si="143"/>
        <v>20.076966000000006</v>
      </c>
      <c r="CP64" s="665">
        <f t="shared" si="143"/>
        <v>20.076966000000006</v>
      </c>
      <c r="CQ64" s="665">
        <f t="shared" si="143"/>
        <v>20.076966000000006</v>
      </c>
      <c r="CR64" s="665">
        <f t="shared" si="143"/>
        <v>20.076966000000006</v>
      </c>
      <c r="CS64" s="666">
        <f t="shared" si="143"/>
        <v>20.076966000000006</v>
      </c>
    </row>
    <row r="65" spans="1:97" x14ac:dyDescent="0.2">
      <c r="A65" s="568" t="s">
        <v>15</v>
      </c>
      <c r="B65" s="506">
        <f>SUM(N65:X65)</f>
        <v>427.57750000000004</v>
      </c>
      <c r="C65" s="506">
        <f>SUM(Z65:AK65)</f>
        <v>1560.1</v>
      </c>
      <c r="D65" s="506">
        <f>SUM(AL65:AW65)</f>
        <v>4927.8696493101952</v>
      </c>
      <c r="E65" s="506">
        <f>SUM(AX65:BI65)</f>
        <v>7657.016389593261</v>
      </c>
      <c r="F65" s="506">
        <f>SUM(BJ65:BU65)</f>
        <v>9401.4935727503798</v>
      </c>
      <c r="G65" s="541">
        <f>SUM(BV65:CG65)</f>
        <v>10926.247096807405</v>
      </c>
      <c r="H65" s="542">
        <f>SUM(CH65:CS65)</f>
        <v>12991.014091428466</v>
      </c>
      <c r="I65" s="506"/>
      <c r="K65" s="505">
        <f t="shared" si="120"/>
        <v>2.6486952657705323</v>
      </c>
      <c r="L65" s="505">
        <f t="shared" si="121"/>
        <v>2.1586883208193037</v>
      </c>
      <c r="U65" s="633">
        <f t="shared" ref="U65:AW65" si="144">U62*U63</f>
        <v>70</v>
      </c>
      <c r="V65" s="633">
        <f t="shared" si="144"/>
        <v>102.9</v>
      </c>
      <c r="W65" s="633">
        <f t="shared" si="144"/>
        <v>115.7625</v>
      </c>
      <c r="X65" s="633">
        <f t="shared" si="144"/>
        <v>138.91500000000002</v>
      </c>
      <c r="Y65" s="633">
        <f t="shared" si="144"/>
        <v>182.32593750000004</v>
      </c>
      <c r="Z65" s="632"/>
      <c r="AA65" s="633"/>
      <c r="AB65" s="633"/>
      <c r="AC65" s="633">
        <f t="shared" si="144"/>
        <v>68.25</v>
      </c>
      <c r="AD65" s="633">
        <f t="shared" si="144"/>
        <v>161</v>
      </c>
      <c r="AE65" s="633">
        <f t="shared" si="144"/>
        <v>187.5</v>
      </c>
      <c r="AF65" s="633">
        <f t="shared" si="144"/>
        <v>126.75</v>
      </c>
      <c r="AG65" s="633">
        <f t="shared" si="144"/>
        <v>209.29999999999998</v>
      </c>
      <c r="AH65" s="633">
        <f t="shared" si="144"/>
        <v>227.5</v>
      </c>
      <c r="AI65" s="633">
        <f t="shared" si="144"/>
        <v>126.75</v>
      </c>
      <c r="AJ65" s="633">
        <f t="shared" si="144"/>
        <v>209.29999999999998</v>
      </c>
      <c r="AK65" s="634">
        <f t="shared" si="144"/>
        <v>243.75</v>
      </c>
      <c r="AL65" s="632">
        <f t="shared" si="144"/>
        <v>226.03750000000002</v>
      </c>
      <c r="AM65" s="633">
        <f t="shared" si="144"/>
        <v>187.78500000000005</v>
      </c>
      <c r="AN65" s="633">
        <f t="shared" si="144"/>
        <v>275.8186080000001</v>
      </c>
      <c r="AO65" s="633">
        <f t="shared" si="144"/>
        <v>271.60020576000005</v>
      </c>
      <c r="AP65" s="633">
        <f t="shared" si="144"/>
        <v>321.71482437120017</v>
      </c>
      <c r="AQ65" s="633">
        <f t="shared" si="144"/>
        <v>442.1759181120002</v>
      </c>
      <c r="AR65" s="633">
        <f t="shared" si="144"/>
        <v>413.87665935283223</v>
      </c>
      <c r="AS65" s="633">
        <f t="shared" si="144"/>
        <v>467.61695173649235</v>
      </c>
      <c r="AT65" s="633">
        <f t="shared" si="144"/>
        <v>519.88002281292381</v>
      </c>
      <c r="AU65" s="633">
        <f t="shared" si="144"/>
        <v>521.36539430667494</v>
      </c>
      <c r="AV65" s="633">
        <f t="shared" si="144"/>
        <v>606.38805860899436</v>
      </c>
      <c r="AW65" s="634">
        <f t="shared" si="144"/>
        <v>673.61050624907716</v>
      </c>
      <c r="AX65" s="679">
        <f t="shared" ref="AX65:CS65" si="145">AX63*AX62</f>
        <v>377.16453254378058</v>
      </c>
      <c r="AY65" s="679">
        <f t="shared" si="145"/>
        <v>289.88009325000007</v>
      </c>
      <c r="AZ65" s="679">
        <f t="shared" si="145"/>
        <v>500.91280113600027</v>
      </c>
      <c r="BA65" s="679">
        <f t="shared" si="145"/>
        <v>473.36259707352019</v>
      </c>
      <c r="BB65" s="679">
        <f t="shared" si="145"/>
        <v>521.45623693618984</v>
      </c>
      <c r="BC65" s="679">
        <f t="shared" si="145"/>
        <v>631.00586654463336</v>
      </c>
      <c r="BD65" s="679">
        <f t="shared" si="145"/>
        <v>638.89343987644122</v>
      </c>
      <c r="BE65" s="679">
        <f t="shared" si="145"/>
        <v>717.60511166921879</v>
      </c>
      <c r="BF65" s="679">
        <f t="shared" si="145"/>
        <v>794.88566215667311</v>
      </c>
      <c r="BG65" s="679">
        <f t="shared" si="145"/>
        <v>781.51409554787335</v>
      </c>
      <c r="BH65" s="679">
        <f t="shared" si="145"/>
        <v>903.97577043105503</v>
      </c>
      <c r="BI65" s="680">
        <f t="shared" si="145"/>
        <v>1026.3601824278746</v>
      </c>
      <c r="BJ65" s="681">
        <f t="shared" si="145"/>
        <v>480.33728209124052</v>
      </c>
      <c r="BK65" s="681">
        <f t="shared" si="145"/>
        <v>469.86077754000013</v>
      </c>
      <c r="BL65" s="681">
        <f t="shared" si="145"/>
        <v>579.94244542080037</v>
      </c>
      <c r="BM65" s="681">
        <f t="shared" si="145"/>
        <v>548.04561092265624</v>
      </c>
      <c r="BN65" s="681">
        <f t="shared" si="145"/>
        <v>628.11761761009109</v>
      </c>
      <c r="BO65" s="681">
        <f t="shared" si="145"/>
        <v>730.5604578059274</v>
      </c>
      <c r="BP65" s="681">
        <f t="shared" si="145"/>
        <v>760.15204230694928</v>
      </c>
      <c r="BQ65" s="681">
        <f t="shared" si="145"/>
        <v>820.9642056915053</v>
      </c>
      <c r="BR65" s="681">
        <f t="shared" si="145"/>
        <v>1013.3043910249437</v>
      </c>
      <c r="BS65" s="681">
        <f t="shared" si="145"/>
        <v>996.25858455912191</v>
      </c>
      <c r="BT65" s="681">
        <f t="shared" si="145"/>
        <v>1097.4784567503289</v>
      </c>
      <c r="BU65" s="682">
        <f t="shared" si="145"/>
        <v>1276.4717010268141</v>
      </c>
      <c r="BV65" s="681">
        <f t="shared" si="145"/>
        <v>577.66457865361963</v>
      </c>
      <c r="BW65" s="681">
        <f t="shared" si="145"/>
        <v>636.35529984482753</v>
      </c>
      <c r="BX65" s="681">
        <f t="shared" si="145"/>
        <v>714.88832199696606</v>
      </c>
      <c r="BY65" s="681">
        <f t="shared" si="145"/>
        <v>753.24818317729125</v>
      </c>
      <c r="BZ65" s="681">
        <f t="shared" si="145"/>
        <v>762.66378546700741</v>
      </c>
      <c r="CA65" s="681">
        <f t="shared" si="145"/>
        <v>937.12036200689147</v>
      </c>
      <c r="CB65" s="681">
        <f t="shared" si="145"/>
        <v>770.9615674528884</v>
      </c>
      <c r="CC65" s="681">
        <f t="shared" si="145"/>
        <v>941.52198806785054</v>
      </c>
      <c r="CD65" s="681">
        <f t="shared" si="145"/>
        <v>1162.1071395580327</v>
      </c>
      <c r="CE65" s="681">
        <f t="shared" si="145"/>
        <v>1019.7490149621736</v>
      </c>
      <c r="CF65" s="681">
        <f t="shared" si="145"/>
        <v>1186.0465466329283</v>
      </c>
      <c r="CG65" s="682">
        <f t="shared" si="145"/>
        <v>1463.9203089869288</v>
      </c>
      <c r="CH65" s="683">
        <f t="shared" si="145"/>
        <v>913.89472829580325</v>
      </c>
      <c r="CI65" s="683">
        <f t="shared" si="145"/>
        <v>1027.7203167050457</v>
      </c>
      <c r="CJ65" s="683">
        <f t="shared" si="145"/>
        <v>1100.6884591911039</v>
      </c>
      <c r="CK65" s="683">
        <f t="shared" si="145"/>
        <v>1178.8373397936725</v>
      </c>
      <c r="CL65" s="683">
        <f t="shared" si="145"/>
        <v>1262.5347909190234</v>
      </c>
      <c r="CM65" s="683">
        <f t="shared" si="145"/>
        <v>1352.1747610742739</v>
      </c>
      <c r="CN65" s="683">
        <f t="shared" si="145"/>
        <v>1448.1791691105475</v>
      </c>
      <c r="CO65" s="683">
        <f t="shared" si="145"/>
        <v>921.34378611242312</v>
      </c>
      <c r="CP65" s="683">
        <f t="shared" si="145"/>
        <v>671.26475845333698</v>
      </c>
      <c r="CQ65" s="683">
        <f t="shared" si="145"/>
        <v>997.29214450424831</v>
      </c>
      <c r="CR65" s="683">
        <f t="shared" si="145"/>
        <v>1037.5827471422197</v>
      </c>
      <c r="CS65" s="684">
        <f t="shared" si="145"/>
        <v>1079.5010901267656</v>
      </c>
    </row>
    <row r="66" spans="1:97" s="738" customFormat="1" x14ac:dyDescent="0.2">
      <c r="A66" s="735" t="s">
        <v>11</v>
      </c>
      <c r="B66" s="541">
        <f>SUM(N66:X66)</f>
        <v>7048.6500000000005</v>
      </c>
      <c r="C66" s="541">
        <f>SUM(Z66:AK66)</f>
        <v>25741.65</v>
      </c>
      <c r="D66" s="541">
        <f>SUM(AL66:AW66)</f>
        <v>86170.588246921528</v>
      </c>
      <c r="E66" s="541">
        <f>SUM(AX66:BI66)</f>
        <v>140778.07483086691</v>
      </c>
      <c r="F66" s="541">
        <f>SUM(BJ66:BU66)</f>
        <v>181493.71808589227</v>
      </c>
      <c r="G66" s="541">
        <f>SUM(BV66:CG66)</f>
        <v>219365.89147020105</v>
      </c>
      <c r="H66" s="542">
        <f>SUM(CH66:CS66)</f>
        <v>260820.14821913018</v>
      </c>
      <c r="I66" s="541"/>
      <c r="J66" s="544"/>
      <c r="K66" s="544">
        <f t="shared" si="120"/>
        <v>2.6519971909514588</v>
      </c>
      <c r="L66" s="544">
        <f t="shared" si="121"/>
        <v>2.3475161167571437</v>
      </c>
      <c r="M66" s="544"/>
      <c r="N66" s="541"/>
      <c r="O66" s="541"/>
      <c r="P66" s="541"/>
      <c r="Q66" s="541"/>
      <c r="R66" s="541"/>
      <c r="S66" s="541"/>
      <c r="T66" s="541"/>
      <c r="U66" s="643"/>
      <c r="V66" s="643">
        <f t="shared" ref="V66:BA66" si="146">V65*V64</f>
        <v>1955.1000000000001</v>
      </c>
      <c r="W66" s="643">
        <f t="shared" si="146"/>
        <v>2315.25</v>
      </c>
      <c r="X66" s="643">
        <f t="shared" si="146"/>
        <v>2778.3</v>
      </c>
      <c r="Y66" s="643">
        <f t="shared" si="146"/>
        <v>3646.5187500000006</v>
      </c>
      <c r="Z66" s="771"/>
      <c r="AA66" s="772"/>
      <c r="AB66" s="772"/>
      <c r="AC66" s="643">
        <f t="shared" si="146"/>
        <v>1126.125</v>
      </c>
      <c r="AD66" s="643">
        <f t="shared" si="146"/>
        <v>2656.5</v>
      </c>
      <c r="AE66" s="643">
        <f t="shared" si="146"/>
        <v>3093.75</v>
      </c>
      <c r="AF66" s="643">
        <f t="shared" si="146"/>
        <v>2091.375</v>
      </c>
      <c r="AG66" s="643">
        <f t="shared" si="146"/>
        <v>3453.45</v>
      </c>
      <c r="AH66" s="643">
        <f t="shared" si="146"/>
        <v>3753.75</v>
      </c>
      <c r="AI66" s="643">
        <f t="shared" si="146"/>
        <v>2091.375</v>
      </c>
      <c r="AJ66" s="643">
        <f t="shared" si="146"/>
        <v>3453.45</v>
      </c>
      <c r="AK66" s="644">
        <f t="shared" si="146"/>
        <v>4021.875</v>
      </c>
      <c r="AL66" s="642">
        <f t="shared" si="146"/>
        <v>3841.5073125000008</v>
      </c>
      <c r="AM66" s="643">
        <f t="shared" si="146"/>
        <v>3288.1153500000014</v>
      </c>
      <c r="AN66" s="643">
        <f t="shared" si="146"/>
        <v>4829.5838260800019</v>
      </c>
      <c r="AO66" s="643">
        <f t="shared" si="146"/>
        <v>4755.7196028576009</v>
      </c>
      <c r="AP66" s="643">
        <f t="shared" si="146"/>
        <v>5633.226574739715</v>
      </c>
      <c r="AQ66" s="643">
        <f t="shared" si="146"/>
        <v>7742.5003261411239</v>
      </c>
      <c r="AR66" s="643">
        <f t="shared" si="146"/>
        <v>7246.9803052680927</v>
      </c>
      <c r="AS66" s="643">
        <f t="shared" si="146"/>
        <v>8187.9728249059817</v>
      </c>
      <c r="AT66" s="643">
        <f t="shared" si="146"/>
        <v>9103.0991994542965</v>
      </c>
      <c r="AU66" s="643">
        <f t="shared" si="146"/>
        <v>9129.1080543098797</v>
      </c>
      <c r="AV66" s="643">
        <f t="shared" si="146"/>
        <v>10617.854906243492</v>
      </c>
      <c r="AW66" s="644">
        <f t="shared" si="146"/>
        <v>11794.919964421342</v>
      </c>
      <c r="AX66" s="617">
        <f t="shared" si="146"/>
        <v>6934.3585130836791</v>
      </c>
      <c r="AY66" s="617">
        <f t="shared" si="146"/>
        <v>5329.5904544478772</v>
      </c>
      <c r="AZ66" s="617">
        <f t="shared" si="146"/>
        <v>9209.5323052859349</v>
      </c>
      <c r="BA66" s="617">
        <f t="shared" si="146"/>
        <v>8703.0080284952073</v>
      </c>
      <c r="BB66" s="617">
        <f t="shared" ref="BB66:CG66" si="147">BB65*BB64</f>
        <v>9587.2336441903208</v>
      </c>
      <c r="BC66" s="617">
        <f t="shared" si="147"/>
        <v>11601.35835935636</v>
      </c>
      <c r="BD66" s="617">
        <f t="shared" si="147"/>
        <v>11746.375338848313</v>
      </c>
      <c r="BE66" s="617">
        <f t="shared" si="147"/>
        <v>13193.528780594424</v>
      </c>
      <c r="BF66" s="617">
        <f t="shared" si="147"/>
        <v>14614.370341581516</v>
      </c>
      <c r="BG66" s="617">
        <f t="shared" si="147"/>
        <v>14368.527403695429</v>
      </c>
      <c r="BH66" s="617">
        <f t="shared" si="147"/>
        <v>16620.046527260165</v>
      </c>
      <c r="BI66" s="618">
        <f t="shared" si="147"/>
        <v>18870.145134027694</v>
      </c>
      <c r="BJ66" s="736">
        <f t="shared" si="147"/>
        <v>9272.8031548829313</v>
      </c>
      <c r="BK66" s="736">
        <f t="shared" si="147"/>
        <v>9070.5565917347594</v>
      </c>
      <c r="BL66" s="736">
        <f t="shared" si="147"/>
        <v>11195.658421798335</v>
      </c>
      <c r="BM66" s="736">
        <f t="shared" si="147"/>
        <v>10579.897208599425</v>
      </c>
      <c r="BN66" s="736">
        <f t="shared" si="147"/>
        <v>12125.669281498851</v>
      </c>
      <c r="BO66" s="736">
        <f t="shared" si="147"/>
        <v>14103.305261840427</v>
      </c>
      <c r="BP66" s="736">
        <f t="shared" si="147"/>
        <v>14674.564142526142</v>
      </c>
      <c r="BQ66" s="736">
        <f t="shared" si="147"/>
        <v>15848.529273928234</v>
      </c>
      <c r="BR66" s="736">
        <f t="shared" si="147"/>
        <v>19561.613275248565</v>
      </c>
      <c r="BS66" s="736">
        <f t="shared" si="147"/>
        <v>19232.547816732331</v>
      </c>
      <c r="BT66" s="736">
        <f t="shared" si="147"/>
        <v>21186.574674912335</v>
      </c>
      <c r="BU66" s="737">
        <f t="shared" si="147"/>
        <v>24641.998982189925</v>
      </c>
      <c r="BV66" s="736">
        <f t="shared" si="147"/>
        <v>11597.752105033051</v>
      </c>
      <c r="BW66" s="736">
        <f t="shared" si="147"/>
        <v>12776.08371890441</v>
      </c>
      <c r="BX66" s="736">
        <f t="shared" si="147"/>
        <v>14352.788534530144</v>
      </c>
      <c r="BY66" s="736">
        <f t="shared" si="147"/>
        <v>15122.938163212253</v>
      </c>
      <c r="BZ66" s="736">
        <f t="shared" si="147"/>
        <v>15311.974890252406</v>
      </c>
      <c r="CA66" s="736">
        <f t="shared" si="147"/>
        <v>18814.533645920059</v>
      </c>
      <c r="CB66" s="736">
        <f t="shared" si="147"/>
        <v>15478.569177058351</v>
      </c>
      <c r="CC66" s="736">
        <f t="shared" si="147"/>
        <v>18902.904942690646</v>
      </c>
      <c r="CD66" s="736">
        <f t="shared" si="147"/>
        <v>23331.585529263884</v>
      </c>
      <c r="CE66" s="736">
        <f t="shared" si="147"/>
        <v>20473.466301929056</v>
      </c>
      <c r="CF66" s="736">
        <f t="shared" si="147"/>
        <v>23812.216191166724</v>
      </c>
      <c r="CG66" s="737">
        <f t="shared" si="147"/>
        <v>29391.078270240072</v>
      </c>
      <c r="CH66" s="750">
        <f t="shared" ref="CH66:CS66" si="148">CH65*CH64</f>
        <v>18348.233387574084</v>
      </c>
      <c r="CI66" s="750">
        <f t="shared" si="148"/>
        <v>20633.505855996438</v>
      </c>
      <c r="CJ66" s="750">
        <f t="shared" si="148"/>
        <v>22098.484771772186</v>
      </c>
      <c r="CK66" s="750">
        <f t="shared" si="148"/>
        <v>23667.477190568017</v>
      </c>
      <c r="CL66" s="750">
        <f t="shared" si="148"/>
        <v>25347.86807109835</v>
      </c>
      <c r="CM66" s="750">
        <f t="shared" si="148"/>
        <v>27147.566704146328</v>
      </c>
      <c r="CN66" s="750">
        <f t="shared" si="148"/>
        <v>29075.04394014072</v>
      </c>
      <c r="CO66" s="750">
        <f t="shared" si="148"/>
        <v>18497.787868090396</v>
      </c>
      <c r="CP66" s="750">
        <f t="shared" si="148"/>
        <v>13476.959732465863</v>
      </c>
      <c r="CQ66" s="750">
        <f t="shared" si="148"/>
        <v>20022.600477278887</v>
      </c>
      <c r="CR66" s="750">
        <f t="shared" si="148"/>
        <v>20831.513536560946</v>
      </c>
      <c r="CS66" s="751">
        <f t="shared" si="148"/>
        <v>21673.106683438014</v>
      </c>
    </row>
    <row r="67" spans="1:97" x14ac:dyDescent="0.2">
      <c r="A67" s="568" t="s">
        <v>12</v>
      </c>
      <c r="B67" s="506">
        <f>B66/B62</f>
        <v>35.870992366412217</v>
      </c>
      <c r="C67" s="506">
        <f>C66/C62</f>
        <v>35.262534246575342</v>
      </c>
      <c r="D67" s="506">
        <f>D66/D62</f>
        <v>75.961378920064817</v>
      </c>
      <c r="E67" s="506">
        <f>SUM(AX66:BI66)/SUM(AX62:BI62)</f>
        <v>84.577650525284199</v>
      </c>
      <c r="F67" s="506">
        <f>SUM(BJ66:BU66)/SUM(BJ62:BU62)</f>
        <v>92.982030537985167</v>
      </c>
      <c r="G67" s="536">
        <f>SUM(BV66:CG66)/SUM(BV62:CG62)</f>
        <v>102.79578197065449</v>
      </c>
      <c r="H67" s="537">
        <f>SUM(BW66:CH66)/SUM(CH62:CS62)</f>
        <v>108.56602069055945</v>
      </c>
      <c r="I67" s="506"/>
      <c r="K67" s="505">
        <f t="shared" si="120"/>
        <v>-1.6962399969915665E-2</v>
      </c>
      <c r="L67" s="505">
        <f t="shared" si="121"/>
        <v>1.1541667535549323</v>
      </c>
      <c r="U67" s="633">
        <f t="shared" ref="U67:AW67" si="149">U66/U62</f>
        <v>0</v>
      </c>
      <c r="V67" s="633">
        <f t="shared" si="149"/>
        <v>39.900000000000006</v>
      </c>
      <c r="W67" s="633">
        <f t="shared" si="149"/>
        <v>44.1</v>
      </c>
      <c r="X67" s="633">
        <f t="shared" si="149"/>
        <v>46.305</v>
      </c>
      <c r="Y67" s="633">
        <f t="shared" si="149"/>
        <v>48.620250000000006</v>
      </c>
      <c r="Z67" s="773"/>
      <c r="AA67" s="774"/>
      <c r="AB67" s="774"/>
      <c r="AC67" s="633">
        <f t="shared" si="149"/>
        <v>24.75</v>
      </c>
      <c r="AD67" s="633">
        <f t="shared" si="149"/>
        <v>37.950000000000003</v>
      </c>
      <c r="AE67" s="633">
        <f t="shared" si="149"/>
        <v>41.25</v>
      </c>
      <c r="AF67" s="633">
        <f t="shared" si="149"/>
        <v>24.75</v>
      </c>
      <c r="AG67" s="633">
        <f t="shared" si="149"/>
        <v>37.949999999999996</v>
      </c>
      <c r="AH67" s="633">
        <f t="shared" si="149"/>
        <v>41.25</v>
      </c>
      <c r="AI67" s="633">
        <f t="shared" si="149"/>
        <v>24.75</v>
      </c>
      <c r="AJ67" s="633">
        <f t="shared" si="149"/>
        <v>37.949999999999996</v>
      </c>
      <c r="AK67" s="634">
        <f t="shared" si="149"/>
        <v>41.25</v>
      </c>
      <c r="AL67" s="632">
        <f t="shared" si="149"/>
        <v>45.461625000000012</v>
      </c>
      <c r="AM67" s="633">
        <f t="shared" si="149"/>
        <v>50.586390000000023</v>
      </c>
      <c r="AN67" s="633">
        <f t="shared" si="149"/>
        <v>54.63330120000002</v>
      </c>
      <c r="AO67" s="633">
        <f t="shared" si="149"/>
        <v>59.003965296000018</v>
      </c>
      <c r="AP67" s="633">
        <f t="shared" si="149"/>
        <v>63.724282519680031</v>
      </c>
      <c r="AQ67" s="633">
        <f t="shared" si="149"/>
        <v>68.822225121254434</v>
      </c>
      <c r="AR67" s="633">
        <f t="shared" si="149"/>
        <v>74.328003130954798</v>
      </c>
      <c r="AS67" s="633">
        <f t="shared" si="149"/>
        <v>80.274243381431177</v>
      </c>
      <c r="AT67" s="633">
        <f t="shared" si="149"/>
        <v>86.696182851945679</v>
      </c>
      <c r="AU67" s="633">
        <f t="shared" si="149"/>
        <v>93.631877480101323</v>
      </c>
      <c r="AV67" s="633">
        <f t="shared" si="149"/>
        <v>101.12242767850945</v>
      </c>
      <c r="AW67" s="634">
        <f t="shared" si="149"/>
        <v>109.21222189279021</v>
      </c>
      <c r="AX67" s="624"/>
      <c r="AY67" s="624"/>
      <c r="AZ67" s="624"/>
      <c r="BA67" s="624"/>
      <c r="BB67" s="624"/>
      <c r="BC67" s="624"/>
      <c r="BD67" s="624"/>
      <c r="BE67" s="624"/>
      <c r="BF67" s="624"/>
      <c r="BG67" s="624"/>
      <c r="BH67" s="624"/>
      <c r="BI67" s="625"/>
      <c r="CH67" s="683"/>
      <c r="CI67" s="683"/>
      <c r="CJ67" s="683"/>
      <c r="CK67" s="683"/>
      <c r="CL67" s="683"/>
      <c r="CM67" s="683"/>
      <c r="CN67" s="683"/>
      <c r="CO67" s="683"/>
      <c r="CP67" s="683"/>
      <c r="CQ67" s="683"/>
      <c r="CR67" s="683"/>
      <c r="CS67" s="684"/>
    </row>
    <row r="68" spans="1:97" x14ac:dyDescent="0.2">
      <c r="A68" s="568" t="s">
        <v>13</v>
      </c>
      <c r="B68" s="506">
        <f>SUM(N66:X66)/SUM(N60:X60)</f>
        <v>22.737580645161291</v>
      </c>
      <c r="C68" s="506">
        <f>SUM(Z66:AK66)/SUM(Z60:AK60)</f>
        <v>24.515857142857143</v>
      </c>
      <c r="D68" s="506">
        <f>SUM(AL66:AW66)/SUM(AL60:AW60)</f>
        <v>50.688581321718544</v>
      </c>
      <c r="E68" s="506">
        <f>SUM(AX66:BH66)/SUM(AX60:BH60)</f>
        <v>59.583543351338818</v>
      </c>
      <c r="F68" s="506">
        <f>SUM(BJ66:BT66)/SUM(BJ60:BT60)</f>
        <v>65.923472913757138</v>
      </c>
      <c r="G68" s="506">
        <f>SUM(BK66:BU66)/SUM(BK60:BU60)</f>
        <v>71.75273515999055</v>
      </c>
      <c r="H68" s="528">
        <f>SUM(CH66:CS66)/SUM(CH60:CS60)</f>
        <v>95.656025579529754</v>
      </c>
      <c r="I68" s="506"/>
      <c r="K68" s="505">
        <f t="shared" si="120"/>
        <v>7.8208694471383122E-2</v>
      </c>
      <c r="L68" s="505">
        <f t="shared" si="121"/>
        <v>1.067583483879412</v>
      </c>
      <c r="U68" s="633">
        <f t="shared" ref="U68:AW68" si="150">U66/U60</f>
        <v>0</v>
      </c>
      <c r="V68" s="633">
        <f t="shared" si="150"/>
        <v>27.930000000000003</v>
      </c>
      <c r="W68" s="633">
        <f t="shared" si="150"/>
        <v>33.075000000000003</v>
      </c>
      <c r="X68" s="633">
        <f t="shared" si="150"/>
        <v>27.783000000000001</v>
      </c>
      <c r="Y68" s="633">
        <f t="shared" si="150"/>
        <v>36.465187500000006</v>
      </c>
      <c r="Z68" s="773"/>
      <c r="AA68" s="774"/>
      <c r="AB68" s="774"/>
      <c r="AC68" s="633">
        <f t="shared" si="150"/>
        <v>16.087499999999999</v>
      </c>
      <c r="AD68" s="633">
        <f t="shared" si="150"/>
        <v>26.565000000000001</v>
      </c>
      <c r="AE68" s="633">
        <f t="shared" si="150"/>
        <v>30.9375</v>
      </c>
      <c r="AF68" s="633">
        <f t="shared" si="150"/>
        <v>16.087499999999999</v>
      </c>
      <c r="AG68" s="633">
        <f t="shared" si="150"/>
        <v>26.564999999999998</v>
      </c>
      <c r="AH68" s="633">
        <f t="shared" si="150"/>
        <v>28.875</v>
      </c>
      <c r="AI68" s="633">
        <f t="shared" si="150"/>
        <v>16.087499999999999</v>
      </c>
      <c r="AJ68" s="633">
        <f t="shared" si="150"/>
        <v>26.564999999999998</v>
      </c>
      <c r="AK68" s="634">
        <f t="shared" si="150"/>
        <v>30.9375</v>
      </c>
      <c r="AL68" s="632">
        <f t="shared" si="150"/>
        <v>29.550056250000008</v>
      </c>
      <c r="AM68" s="633">
        <f t="shared" si="150"/>
        <v>25.293195000000011</v>
      </c>
      <c r="AN68" s="633">
        <f t="shared" si="150"/>
        <v>37.150644816000018</v>
      </c>
      <c r="AO68" s="633">
        <f t="shared" si="150"/>
        <v>36.582458483520007</v>
      </c>
      <c r="AP68" s="633">
        <f t="shared" si="150"/>
        <v>43.332512113382421</v>
      </c>
      <c r="AQ68" s="633">
        <f t="shared" si="150"/>
        <v>51.616668840940825</v>
      </c>
      <c r="AR68" s="633">
        <f t="shared" si="150"/>
        <v>48.313202035120618</v>
      </c>
      <c r="AS68" s="633">
        <f t="shared" si="150"/>
        <v>54.586485499373211</v>
      </c>
      <c r="AT68" s="633">
        <f t="shared" si="150"/>
        <v>60.687327996361979</v>
      </c>
      <c r="AU68" s="633">
        <f t="shared" si="150"/>
        <v>60.860720362065862</v>
      </c>
      <c r="AV68" s="633">
        <f t="shared" si="150"/>
        <v>70.785699374956621</v>
      </c>
      <c r="AW68" s="634">
        <f t="shared" si="150"/>
        <v>78.632799762808943</v>
      </c>
      <c r="AX68" s="624"/>
      <c r="AY68" s="624"/>
      <c r="AZ68" s="624"/>
      <c r="BA68" s="624"/>
      <c r="BB68" s="624"/>
      <c r="BC68" s="624"/>
      <c r="BD68" s="624"/>
      <c r="BE68" s="624"/>
      <c r="BF68" s="624"/>
      <c r="BG68" s="624"/>
      <c r="BH68" s="624"/>
      <c r="BI68" s="625"/>
      <c r="CH68" s="683"/>
      <c r="CI68" s="683"/>
      <c r="CJ68" s="683"/>
      <c r="CK68" s="683"/>
      <c r="CL68" s="683"/>
      <c r="CM68" s="683"/>
      <c r="CN68" s="683"/>
      <c r="CO68" s="683"/>
      <c r="CP68" s="683"/>
      <c r="CQ68" s="683"/>
      <c r="CR68" s="683"/>
      <c r="CS68" s="684"/>
    </row>
    <row r="69" spans="1:97" s="648" customFormat="1" x14ac:dyDescent="0.2">
      <c r="A69" s="645" t="s">
        <v>147</v>
      </c>
      <c r="B69" s="548"/>
      <c r="C69" s="549">
        <f t="shared" ref="C69:G69" si="151">(C66-B66)/B66</f>
        <v>2.6519971909514588</v>
      </c>
      <c r="D69" s="549">
        <f t="shared" si="151"/>
        <v>2.3475161167571437</v>
      </c>
      <c r="E69" s="549">
        <f t="shared" si="151"/>
        <v>0.63371374960871585</v>
      </c>
      <c r="F69" s="549">
        <f t="shared" si="151"/>
        <v>0.28921863936512693</v>
      </c>
      <c r="G69" s="549">
        <f t="shared" si="151"/>
        <v>0.20866933458482406</v>
      </c>
      <c r="H69" s="550">
        <f>(H66-G66)/G66</f>
        <v>0.18897311916223916</v>
      </c>
      <c r="I69" s="548"/>
      <c r="J69" s="548"/>
      <c r="K69" s="549"/>
      <c r="L69" s="549"/>
      <c r="M69" s="548"/>
      <c r="N69" s="548"/>
      <c r="O69" s="548"/>
      <c r="P69" s="548"/>
      <c r="Q69" s="548"/>
      <c r="R69" s="548"/>
      <c r="S69" s="548"/>
      <c r="T69" s="548"/>
      <c r="U69" s="548"/>
      <c r="V69" s="548"/>
      <c r="W69" s="548"/>
      <c r="X69" s="548"/>
      <c r="Y69" s="548"/>
      <c r="Z69" s="646"/>
      <c r="AA69" s="548"/>
      <c r="AB69" s="548"/>
      <c r="AC69" s="548"/>
      <c r="AD69" s="548"/>
      <c r="AE69" s="548"/>
      <c r="AF69" s="548"/>
      <c r="AG69" s="548"/>
      <c r="AH69" s="548"/>
      <c r="AI69" s="548"/>
      <c r="AJ69" s="548"/>
      <c r="AK69" s="647"/>
      <c r="AL69" s="646"/>
      <c r="AM69" s="548"/>
      <c r="AN69" s="548"/>
      <c r="AO69" s="548"/>
      <c r="AP69" s="548"/>
      <c r="AQ69" s="548"/>
      <c r="AR69" s="548"/>
      <c r="AS69" s="548"/>
      <c r="AT69" s="548"/>
      <c r="AU69" s="548"/>
      <c r="AV69" s="548"/>
      <c r="AW69" s="647"/>
      <c r="AX69" s="697"/>
      <c r="AY69" s="697"/>
      <c r="AZ69" s="697"/>
      <c r="BA69" s="697"/>
      <c r="BB69" s="697"/>
      <c r="BC69" s="697"/>
      <c r="BD69" s="697"/>
      <c r="BE69" s="697"/>
      <c r="BF69" s="697"/>
      <c r="BG69" s="697"/>
      <c r="BH69" s="697"/>
      <c r="BI69" s="698"/>
      <c r="BU69" s="649"/>
      <c r="CG69" s="649"/>
      <c r="CH69" s="699"/>
      <c r="CI69" s="699"/>
      <c r="CJ69" s="699"/>
      <c r="CK69" s="699"/>
      <c r="CL69" s="699"/>
      <c r="CM69" s="699"/>
      <c r="CN69" s="699"/>
      <c r="CO69" s="699"/>
      <c r="CP69" s="699"/>
      <c r="CQ69" s="699"/>
      <c r="CR69" s="699"/>
      <c r="CS69" s="700"/>
    </row>
    <row r="70" spans="1:97" s="581" customFormat="1" x14ac:dyDescent="0.2">
      <c r="A70" s="568"/>
      <c r="B70" s="636"/>
      <c r="C70" s="633"/>
      <c r="D70" s="633"/>
      <c r="E70" s="633"/>
      <c r="F70" s="633"/>
      <c r="G70" s="633"/>
      <c r="H70" s="633"/>
      <c r="I70" s="633"/>
      <c r="J70" s="701"/>
      <c r="K70" s="702"/>
      <c r="L70" s="702"/>
      <c r="M70" s="701"/>
      <c r="N70" s="633"/>
      <c r="O70" s="633"/>
      <c r="P70" s="633"/>
      <c r="Q70" s="633"/>
      <c r="R70" s="633"/>
      <c r="S70" s="633"/>
      <c r="T70" s="633"/>
      <c r="U70" s="633"/>
      <c r="V70" s="633"/>
      <c r="W70" s="633"/>
      <c r="X70" s="633"/>
      <c r="Y70" s="633"/>
      <c r="Z70" s="633"/>
      <c r="AA70" s="633"/>
      <c r="AB70" s="633"/>
      <c r="AC70" s="633"/>
      <c r="AD70" s="633"/>
      <c r="AE70" s="633"/>
      <c r="AF70" s="633"/>
      <c r="AG70" s="633"/>
      <c r="AH70" s="633"/>
      <c r="AI70" s="633"/>
      <c r="AJ70" s="633"/>
      <c r="AK70" s="633"/>
      <c r="AL70" s="633"/>
      <c r="AM70" s="633"/>
      <c r="AN70" s="633"/>
      <c r="AO70" s="633"/>
      <c r="AP70" s="633"/>
      <c r="AQ70" s="633"/>
      <c r="AR70" s="633"/>
      <c r="AS70" s="633"/>
      <c r="AT70" s="633"/>
      <c r="AU70" s="633"/>
      <c r="AV70" s="633"/>
      <c r="AW70" s="634"/>
      <c r="AX70" s="651"/>
      <c r="AY70" s="651"/>
      <c r="AZ70" s="651"/>
      <c r="BA70" s="651"/>
      <c r="BB70" s="651"/>
      <c r="BC70" s="651"/>
      <c r="BD70" s="651"/>
      <c r="BE70" s="651"/>
      <c r="BF70" s="651"/>
      <c r="BG70" s="651"/>
      <c r="BH70" s="651"/>
      <c r="BI70" s="652"/>
      <c r="BJ70" s="651"/>
      <c r="BK70" s="651"/>
      <c r="BL70" s="651"/>
      <c r="BM70" s="651"/>
      <c r="BN70" s="651"/>
      <c r="BO70" s="651"/>
      <c r="BP70" s="651"/>
      <c r="BQ70" s="651"/>
      <c r="BR70" s="651"/>
      <c r="BS70" s="651"/>
      <c r="BT70" s="651"/>
      <c r="BU70" s="652"/>
      <c r="BV70" s="651"/>
      <c r="BW70" s="651"/>
      <c r="BX70" s="651"/>
      <c r="BY70" s="651"/>
      <c r="BZ70" s="651"/>
      <c r="CA70" s="651"/>
      <c r="CB70" s="651"/>
      <c r="CC70" s="651"/>
      <c r="CD70" s="651"/>
      <c r="CE70" s="651"/>
      <c r="CF70" s="651"/>
      <c r="CG70" s="652"/>
      <c r="CH70" s="651"/>
      <c r="CI70" s="651"/>
      <c r="CJ70" s="651"/>
      <c r="CK70" s="651"/>
      <c r="CL70" s="651"/>
      <c r="CM70" s="651"/>
      <c r="CN70" s="651"/>
      <c r="CO70" s="651"/>
      <c r="CP70" s="651"/>
      <c r="CQ70" s="651"/>
      <c r="CR70" s="651"/>
      <c r="CS70" s="652"/>
    </row>
    <row r="71" spans="1:97" s="713" customFormat="1" x14ac:dyDescent="0.2">
      <c r="A71" s="703" t="s">
        <v>153</v>
      </c>
      <c r="B71" s="704">
        <v>2016</v>
      </c>
      <c r="C71" s="704">
        <v>2017</v>
      </c>
      <c r="D71" s="704">
        <v>2018</v>
      </c>
      <c r="E71" s="704">
        <v>2019</v>
      </c>
      <c r="F71" s="704">
        <v>2020</v>
      </c>
      <c r="G71" s="704">
        <v>2021</v>
      </c>
      <c r="H71" s="705">
        <v>2022</v>
      </c>
      <c r="I71" s="704"/>
      <c r="J71" s="706"/>
      <c r="K71" s="707"/>
      <c r="L71" s="707"/>
      <c r="M71" s="706"/>
      <c r="N71" s="708">
        <v>42385</v>
      </c>
      <c r="O71" s="708">
        <v>42416</v>
      </c>
      <c r="P71" s="708">
        <v>42445</v>
      </c>
      <c r="Q71" s="708">
        <v>42476</v>
      </c>
      <c r="R71" s="708">
        <v>42506</v>
      </c>
      <c r="S71" s="708">
        <v>42537</v>
      </c>
      <c r="T71" s="708">
        <v>42567</v>
      </c>
      <c r="U71" s="708">
        <v>42598</v>
      </c>
      <c r="V71" s="708">
        <v>42629</v>
      </c>
      <c r="W71" s="708">
        <v>42659</v>
      </c>
      <c r="X71" s="708">
        <v>42690</v>
      </c>
      <c r="Y71" s="708">
        <v>42720</v>
      </c>
      <c r="Z71" s="709">
        <v>42752</v>
      </c>
      <c r="AA71" s="708">
        <v>42783</v>
      </c>
      <c r="AB71" s="708">
        <v>42811</v>
      </c>
      <c r="AC71" s="708">
        <v>42842</v>
      </c>
      <c r="AD71" s="708">
        <v>42872</v>
      </c>
      <c r="AE71" s="708">
        <v>42903</v>
      </c>
      <c r="AF71" s="708">
        <v>42933</v>
      </c>
      <c r="AG71" s="708">
        <v>42964</v>
      </c>
      <c r="AH71" s="708">
        <v>42995</v>
      </c>
      <c r="AI71" s="708">
        <v>43025</v>
      </c>
      <c r="AJ71" s="708">
        <v>43056</v>
      </c>
      <c r="AK71" s="710">
        <v>43086</v>
      </c>
      <c r="AL71" s="709">
        <v>43118</v>
      </c>
      <c r="AM71" s="708">
        <v>43149</v>
      </c>
      <c r="AN71" s="708">
        <v>43177</v>
      </c>
      <c r="AO71" s="708">
        <v>43208</v>
      </c>
      <c r="AP71" s="708">
        <v>43238</v>
      </c>
      <c r="AQ71" s="708">
        <v>43269</v>
      </c>
      <c r="AR71" s="708">
        <v>43299</v>
      </c>
      <c r="AS71" s="708">
        <v>43330</v>
      </c>
      <c r="AT71" s="708">
        <v>43361</v>
      </c>
      <c r="AU71" s="708">
        <v>43391</v>
      </c>
      <c r="AV71" s="708">
        <v>43422</v>
      </c>
      <c r="AW71" s="710">
        <v>43452</v>
      </c>
      <c r="AX71" s="711">
        <v>43483</v>
      </c>
      <c r="AY71" s="711">
        <v>43514</v>
      </c>
      <c r="AZ71" s="711">
        <v>43542</v>
      </c>
      <c r="BA71" s="711">
        <v>43573</v>
      </c>
      <c r="BB71" s="711">
        <v>43603</v>
      </c>
      <c r="BC71" s="711">
        <v>43634</v>
      </c>
      <c r="BD71" s="711">
        <v>43664</v>
      </c>
      <c r="BE71" s="711">
        <v>43695</v>
      </c>
      <c r="BF71" s="711">
        <v>43726</v>
      </c>
      <c r="BG71" s="711">
        <v>43756</v>
      </c>
      <c r="BH71" s="711">
        <v>43787</v>
      </c>
      <c r="BI71" s="712">
        <v>43817</v>
      </c>
      <c r="BJ71" s="708">
        <v>43848</v>
      </c>
      <c r="BK71" s="708">
        <v>43879</v>
      </c>
      <c r="BL71" s="708">
        <v>43908</v>
      </c>
      <c r="BM71" s="708">
        <v>43939</v>
      </c>
      <c r="BN71" s="708">
        <v>43969</v>
      </c>
      <c r="BO71" s="708">
        <v>44000</v>
      </c>
      <c r="BP71" s="708">
        <v>44030</v>
      </c>
      <c r="BQ71" s="708">
        <v>44061</v>
      </c>
      <c r="BR71" s="708">
        <v>44092</v>
      </c>
      <c r="BS71" s="708">
        <v>44122</v>
      </c>
      <c r="BT71" s="708">
        <v>44153</v>
      </c>
      <c r="BU71" s="710">
        <v>44183</v>
      </c>
      <c r="BV71" s="708">
        <v>44214</v>
      </c>
      <c r="BW71" s="708">
        <v>44245</v>
      </c>
      <c r="BX71" s="708">
        <v>44273</v>
      </c>
      <c r="BY71" s="708">
        <v>44304</v>
      </c>
      <c r="BZ71" s="708">
        <v>44334</v>
      </c>
      <c r="CA71" s="708">
        <v>44365</v>
      </c>
      <c r="CB71" s="708">
        <v>44395</v>
      </c>
      <c r="CC71" s="708">
        <v>44426</v>
      </c>
      <c r="CD71" s="708">
        <v>44457</v>
      </c>
      <c r="CE71" s="708">
        <v>44487</v>
      </c>
      <c r="CF71" s="708">
        <v>44518</v>
      </c>
      <c r="CG71" s="710">
        <v>44548</v>
      </c>
      <c r="CH71" s="708">
        <v>44579</v>
      </c>
      <c r="CI71" s="708">
        <v>44610</v>
      </c>
      <c r="CJ71" s="708">
        <v>44638</v>
      </c>
      <c r="CK71" s="708">
        <v>44669</v>
      </c>
      <c r="CL71" s="708">
        <v>44699</v>
      </c>
      <c r="CM71" s="708">
        <v>44730</v>
      </c>
      <c r="CN71" s="708">
        <v>44760</v>
      </c>
      <c r="CO71" s="708">
        <v>44791</v>
      </c>
      <c r="CP71" s="708">
        <v>44822</v>
      </c>
      <c r="CQ71" s="708">
        <v>44852</v>
      </c>
      <c r="CR71" s="708">
        <v>44883</v>
      </c>
      <c r="CS71" s="710">
        <v>44913</v>
      </c>
    </row>
    <row r="72" spans="1:97" s="581" customFormat="1" x14ac:dyDescent="0.2">
      <c r="A72" s="568" t="s">
        <v>5</v>
      </c>
      <c r="B72" s="506" t="e">
        <f>AVERAGE(N72:X72)</f>
        <v>#DIV/0!</v>
      </c>
      <c r="C72" s="506">
        <f>AVERAGE(Z72:AK72)</f>
        <v>21</v>
      </c>
      <c r="D72" s="506">
        <f>AVERAGE(AL72:AW72)</f>
        <v>445.83333333333331</v>
      </c>
      <c r="E72" s="506" t="e">
        <f>AVERAGE(AX72:BI72)</f>
        <v>#DIV/0!</v>
      </c>
      <c r="F72" s="506" t="e">
        <f>AVERAGE(BJ72:BU72)</f>
        <v>#DIV/0!</v>
      </c>
      <c r="G72" s="506" t="e">
        <f>AVERAGE(BV72:CG72)</f>
        <v>#DIV/0!</v>
      </c>
      <c r="H72" s="528" t="e">
        <f>AVERAGE(CH72:CS72)</f>
        <v>#DIV/0!</v>
      </c>
      <c r="I72" s="506"/>
      <c r="J72" s="569"/>
      <c r="K72" s="505" t="e">
        <f>C72/B72-1</f>
        <v>#DIV/0!</v>
      </c>
      <c r="L72" s="505">
        <f>D72/C72-1</f>
        <v>20.230158730158728</v>
      </c>
      <c r="M72" s="569"/>
      <c r="N72" s="570"/>
      <c r="O72" s="570"/>
      <c r="P72" s="570"/>
      <c r="Q72" s="570"/>
      <c r="R72" s="570"/>
      <c r="S72" s="570"/>
      <c r="T72" s="570"/>
      <c r="U72" s="633"/>
      <c r="V72" s="633"/>
      <c r="W72" s="633"/>
      <c r="X72" s="633"/>
      <c r="Y72" s="633"/>
      <c r="Z72" s="632"/>
      <c r="AA72" s="633"/>
      <c r="AB72" s="633">
        <v>21</v>
      </c>
      <c r="AC72" s="633">
        <v>21</v>
      </c>
      <c r="AD72" s="633">
        <v>21</v>
      </c>
      <c r="AE72" s="633">
        <v>21</v>
      </c>
      <c r="AF72" s="633">
        <v>21</v>
      </c>
      <c r="AG72" s="633">
        <v>21</v>
      </c>
      <c r="AH72" s="633">
        <v>21</v>
      </c>
      <c r="AI72" s="633">
        <v>21</v>
      </c>
      <c r="AJ72" s="633">
        <v>21</v>
      </c>
      <c r="AK72" s="633">
        <v>21</v>
      </c>
      <c r="AL72" s="632">
        <v>400</v>
      </c>
      <c r="AM72" s="633">
        <v>400</v>
      </c>
      <c r="AN72" s="633">
        <v>400</v>
      </c>
      <c r="AO72" s="633">
        <v>400</v>
      </c>
      <c r="AP72" s="633">
        <v>400</v>
      </c>
      <c r="AQ72" s="633">
        <v>450</v>
      </c>
      <c r="AR72" s="633">
        <v>450</v>
      </c>
      <c r="AS72" s="633">
        <v>450</v>
      </c>
      <c r="AT72" s="633">
        <v>500</v>
      </c>
      <c r="AU72" s="633">
        <v>500</v>
      </c>
      <c r="AV72" s="633">
        <v>500</v>
      </c>
      <c r="AW72" s="634">
        <v>500</v>
      </c>
      <c r="AX72" s="662"/>
      <c r="AY72" s="662"/>
      <c r="AZ72" s="662"/>
      <c r="BA72" s="662"/>
      <c r="BB72" s="662"/>
      <c r="BC72" s="662"/>
      <c r="BD72" s="662"/>
      <c r="BE72" s="662"/>
      <c r="BF72" s="662"/>
      <c r="BG72" s="662"/>
      <c r="BH72" s="662"/>
      <c r="BI72" s="667"/>
      <c r="BJ72" s="663"/>
      <c r="BK72" s="663"/>
      <c r="BL72" s="663"/>
      <c r="BM72" s="663"/>
      <c r="BN72" s="663"/>
      <c r="BO72" s="663"/>
      <c r="BP72" s="663"/>
      <c r="BQ72" s="663"/>
      <c r="BR72" s="663"/>
      <c r="BS72" s="663"/>
      <c r="BT72" s="663"/>
      <c r="BU72" s="668"/>
      <c r="BV72" s="664"/>
      <c r="BW72" s="664"/>
      <c r="BX72" s="664"/>
      <c r="BY72" s="664"/>
      <c r="BZ72" s="664"/>
      <c r="CA72" s="664"/>
      <c r="CB72" s="664"/>
      <c r="CC72" s="664"/>
      <c r="CD72" s="664"/>
      <c r="CE72" s="664"/>
      <c r="CF72" s="664"/>
      <c r="CG72" s="668"/>
      <c r="CH72" s="663"/>
      <c r="CI72" s="663"/>
      <c r="CJ72" s="663"/>
      <c r="CK72" s="663"/>
      <c r="CL72" s="663"/>
      <c r="CM72" s="663"/>
      <c r="CN72" s="663"/>
      <c r="CO72" s="663"/>
      <c r="CP72" s="663"/>
      <c r="CQ72" s="663"/>
      <c r="CR72" s="663"/>
      <c r="CS72" s="714"/>
    </row>
    <row r="73" spans="1:97" s="581" customFormat="1" x14ac:dyDescent="0.2">
      <c r="A73" s="568" t="s">
        <v>8</v>
      </c>
      <c r="B73" s="506" t="e">
        <f>AVERAGE(N73:X73)</f>
        <v>#DIV/0!</v>
      </c>
      <c r="C73" s="506">
        <f>AVERAGE(Z73:AK73)</f>
        <v>21</v>
      </c>
      <c r="D73" s="506">
        <f>AVERAGE(AL73:AW73)</f>
        <v>445.83333333333331</v>
      </c>
      <c r="E73" s="506" t="e">
        <f>AVERAGE(AX73:BI73)</f>
        <v>#DIV/0!</v>
      </c>
      <c r="F73" s="506" t="e">
        <f>AVERAGE(BJ73:BU73)</f>
        <v>#DIV/0!</v>
      </c>
      <c r="G73" s="506" t="e">
        <f>AVERAGE(BV73:CG73)</f>
        <v>#DIV/0!</v>
      </c>
      <c r="H73" s="528" t="e">
        <f>AVERAGE(CH73:CS73)</f>
        <v>#DIV/0!</v>
      </c>
      <c r="I73" s="506"/>
      <c r="J73" s="569"/>
      <c r="K73" s="505" t="e">
        <f t="shared" ref="K73:K75" si="152">C73/B73-1</f>
        <v>#DIV/0!</v>
      </c>
      <c r="L73" s="505">
        <f t="shared" ref="L73:L81" si="153">D73/C73-1</f>
        <v>20.230158730158728</v>
      </c>
      <c r="M73" s="569"/>
      <c r="N73" s="570"/>
      <c r="O73" s="570"/>
      <c r="P73" s="570"/>
      <c r="Q73" s="570"/>
      <c r="R73" s="570"/>
      <c r="S73" s="570"/>
      <c r="T73" s="570"/>
      <c r="U73" s="633"/>
      <c r="V73" s="633"/>
      <c r="W73" s="633"/>
      <c r="X73" s="633"/>
      <c r="Y73" s="633"/>
      <c r="Z73" s="632"/>
      <c r="AA73" s="633"/>
      <c r="AB73" s="633">
        <f t="shared" ref="AB73" si="154">AB72*1</f>
        <v>21</v>
      </c>
      <c r="AC73" s="633">
        <f t="shared" ref="AC73:AE73" si="155">AC72*1</f>
        <v>21</v>
      </c>
      <c r="AD73" s="633">
        <f t="shared" si="155"/>
        <v>21</v>
      </c>
      <c r="AE73" s="633">
        <f t="shared" si="155"/>
        <v>21</v>
      </c>
      <c r="AF73" s="633">
        <f t="shared" ref="AF73:AW73" si="156">AF72*1</f>
        <v>21</v>
      </c>
      <c r="AG73" s="633">
        <f t="shared" si="156"/>
        <v>21</v>
      </c>
      <c r="AH73" s="633">
        <f t="shared" si="156"/>
        <v>21</v>
      </c>
      <c r="AI73" s="633">
        <f t="shared" si="156"/>
        <v>21</v>
      </c>
      <c r="AJ73" s="633">
        <f t="shared" si="156"/>
        <v>21</v>
      </c>
      <c r="AK73" s="634">
        <f t="shared" si="156"/>
        <v>21</v>
      </c>
      <c r="AL73" s="632">
        <f t="shared" si="156"/>
        <v>400</v>
      </c>
      <c r="AM73" s="633">
        <f t="shared" si="156"/>
        <v>400</v>
      </c>
      <c r="AN73" s="633">
        <f t="shared" si="156"/>
        <v>400</v>
      </c>
      <c r="AO73" s="633">
        <f t="shared" si="156"/>
        <v>400</v>
      </c>
      <c r="AP73" s="633">
        <f t="shared" si="156"/>
        <v>400</v>
      </c>
      <c r="AQ73" s="633">
        <f t="shared" si="156"/>
        <v>450</v>
      </c>
      <c r="AR73" s="633">
        <f t="shared" si="156"/>
        <v>450</v>
      </c>
      <c r="AS73" s="633">
        <f t="shared" si="156"/>
        <v>450</v>
      </c>
      <c r="AT73" s="633">
        <f t="shared" si="156"/>
        <v>500</v>
      </c>
      <c r="AU73" s="633">
        <f t="shared" si="156"/>
        <v>500</v>
      </c>
      <c r="AV73" s="633">
        <f t="shared" si="156"/>
        <v>500</v>
      </c>
      <c r="AW73" s="634">
        <f t="shared" si="156"/>
        <v>500</v>
      </c>
      <c r="AX73" s="662"/>
      <c r="AY73" s="662"/>
      <c r="AZ73" s="662"/>
      <c r="BA73" s="662"/>
      <c r="BB73" s="662"/>
      <c r="BC73" s="662"/>
      <c r="BD73" s="662"/>
      <c r="BE73" s="662"/>
      <c r="BF73" s="662"/>
      <c r="BG73" s="662"/>
      <c r="BH73" s="662"/>
      <c r="BI73" s="667"/>
      <c r="BJ73" s="664"/>
      <c r="BK73" s="664"/>
      <c r="BL73" s="664"/>
      <c r="BM73" s="664"/>
      <c r="BN73" s="664"/>
      <c r="BO73" s="664"/>
      <c r="BP73" s="664"/>
      <c r="BQ73" s="664"/>
      <c r="BR73" s="664"/>
      <c r="BS73" s="664"/>
      <c r="BT73" s="664"/>
      <c r="BU73" s="668"/>
      <c r="BV73" s="664"/>
      <c r="BW73" s="664"/>
      <c r="BX73" s="664"/>
      <c r="BY73" s="664"/>
      <c r="BZ73" s="664"/>
      <c r="CA73" s="664"/>
      <c r="CB73" s="664"/>
      <c r="CC73" s="664"/>
      <c r="CD73" s="664"/>
      <c r="CE73" s="664"/>
      <c r="CF73" s="664"/>
      <c r="CG73" s="668"/>
      <c r="CH73" s="715"/>
      <c r="CI73" s="715"/>
      <c r="CJ73" s="715"/>
      <c r="CK73" s="715"/>
      <c r="CL73" s="715"/>
      <c r="CM73" s="715"/>
      <c r="CN73" s="715"/>
      <c r="CO73" s="715"/>
      <c r="CP73" s="715"/>
      <c r="CQ73" s="715"/>
      <c r="CR73" s="715"/>
      <c r="CS73" s="716"/>
    </row>
    <row r="74" spans="1:97" x14ac:dyDescent="0.2">
      <c r="A74" s="584" t="s">
        <v>6</v>
      </c>
      <c r="B74" s="531" t="e">
        <f>SUM(N75:X75)/SUM(N73:X73)</f>
        <v>#DIV/0!</v>
      </c>
      <c r="C74" s="531">
        <f>SUM(Z75:AK75)/SUM(Z73:AK73)</f>
        <v>0.7300000000000002</v>
      </c>
      <c r="D74" s="531">
        <f>SUM(AL75:AW75)/SUM(AL73:AW73)</f>
        <v>0.75046728971962617</v>
      </c>
      <c r="E74" s="531" t="e">
        <f>AVERAGE(AX74:BI74)</f>
        <v>#DIV/0!</v>
      </c>
      <c r="F74" s="531" t="e">
        <f>AVERAGE(BJ74:BU74)</f>
        <v>#DIV/0!</v>
      </c>
      <c r="G74" s="531" t="e">
        <f>AVERAGE(BV74:CG74)</f>
        <v>#DIV/0!</v>
      </c>
      <c r="H74" s="532" t="e">
        <f>AVERAGE(CH74:CS74)</f>
        <v>#DIV/0!</v>
      </c>
      <c r="I74" s="531"/>
      <c r="J74" s="585"/>
      <c r="K74" s="505" t="e">
        <f t="shared" si="152"/>
        <v>#DIV/0!</v>
      </c>
      <c r="L74" s="505">
        <f t="shared" si="153"/>
        <v>2.8037383177569764E-2</v>
      </c>
      <c r="M74" s="585"/>
      <c r="N74" s="586"/>
      <c r="O74" s="586"/>
      <c r="P74" s="586"/>
      <c r="Q74" s="586"/>
      <c r="R74" s="586"/>
      <c r="S74" s="586"/>
      <c r="T74" s="586"/>
      <c r="U74" s="636"/>
      <c r="V74" s="636"/>
      <c r="W74" s="636"/>
      <c r="X74" s="636"/>
      <c r="Y74" s="636"/>
      <c r="Z74" s="635"/>
      <c r="AA74" s="636"/>
      <c r="AB74" s="636">
        <v>0.65</v>
      </c>
      <c r="AC74" s="636">
        <v>0.65</v>
      </c>
      <c r="AD74" s="636">
        <v>0.65</v>
      </c>
      <c r="AE74" s="636">
        <v>0.7</v>
      </c>
      <c r="AF74" s="636">
        <v>0.7</v>
      </c>
      <c r="AG74" s="636">
        <v>0.7</v>
      </c>
      <c r="AH74" s="636">
        <v>0.9</v>
      </c>
      <c r="AI74" s="636">
        <v>0.7</v>
      </c>
      <c r="AJ74" s="636">
        <v>0.75</v>
      </c>
      <c r="AK74" s="636">
        <v>0.9</v>
      </c>
      <c r="AL74" s="635">
        <v>0.65</v>
      </c>
      <c r="AM74" s="636">
        <v>0.65</v>
      </c>
      <c r="AN74" s="636">
        <v>0.7</v>
      </c>
      <c r="AO74" s="636">
        <v>0.75</v>
      </c>
      <c r="AP74" s="636">
        <v>0.75</v>
      </c>
      <c r="AQ74" s="636">
        <v>0.75</v>
      </c>
      <c r="AR74" s="636">
        <v>0.77</v>
      </c>
      <c r="AS74" s="636">
        <v>0.78</v>
      </c>
      <c r="AT74" s="636">
        <v>0.78</v>
      </c>
      <c r="AU74" s="636">
        <v>0.78</v>
      </c>
      <c r="AV74" s="636">
        <v>0.8</v>
      </c>
      <c r="AW74" s="637">
        <v>0.8</v>
      </c>
      <c r="AX74" s="635"/>
      <c r="AY74" s="636"/>
      <c r="AZ74" s="636"/>
      <c r="BA74" s="636"/>
      <c r="BB74" s="636"/>
      <c r="BC74" s="636"/>
      <c r="BD74" s="636"/>
      <c r="BE74" s="636"/>
      <c r="BF74" s="636"/>
      <c r="BG74" s="636"/>
      <c r="BH74" s="636"/>
      <c r="BI74" s="637"/>
      <c r="BJ74" s="635"/>
      <c r="BK74" s="636"/>
      <c r="BL74" s="636"/>
      <c r="BM74" s="636"/>
      <c r="BN74" s="636"/>
      <c r="BO74" s="636"/>
      <c r="BP74" s="636"/>
      <c r="BQ74" s="636"/>
      <c r="BR74" s="636"/>
      <c r="BS74" s="636"/>
      <c r="BT74" s="636"/>
      <c r="BU74" s="637"/>
      <c r="BV74" s="676"/>
      <c r="BW74" s="674"/>
      <c r="BX74" s="674"/>
      <c r="BY74" s="674"/>
      <c r="BZ74" s="674"/>
      <c r="CA74" s="674"/>
      <c r="CB74" s="674"/>
      <c r="CC74" s="674"/>
      <c r="CD74" s="674"/>
      <c r="CE74" s="674"/>
      <c r="CF74" s="674"/>
      <c r="CG74" s="675"/>
      <c r="CH74" s="533"/>
      <c r="CI74" s="531"/>
      <c r="CJ74" s="531"/>
      <c r="CK74" s="531"/>
      <c r="CL74" s="531"/>
      <c r="CM74" s="531"/>
      <c r="CN74" s="531"/>
      <c r="CO74" s="531"/>
      <c r="CP74" s="531"/>
      <c r="CQ74" s="531"/>
      <c r="CR74" s="531"/>
      <c r="CS74" s="531"/>
    </row>
    <row r="75" spans="1:97" s="749" customFormat="1" x14ac:dyDescent="0.2">
      <c r="A75" s="746" t="s">
        <v>7</v>
      </c>
      <c r="B75" s="506">
        <f>SUM(N75:X75)</f>
        <v>0</v>
      </c>
      <c r="C75" s="506">
        <f>SUM(Z75:AK75)</f>
        <v>153.30000000000004</v>
      </c>
      <c r="D75" s="506">
        <f>SUM(AL75:AW75)</f>
        <v>4015</v>
      </c>
      <c r="E75" s="506">
        <f>SUM(AX75:BI75)</f>
        <v>0</v>
      </c>
      <c r="F75" s="506">
        <f>SUM(BJ75:BU75)</f>
        <v>0</v>
      </c>
      <c r="G75" s="506">
        <f>SUM(BV75:CG75)</f>
        <v>0</v>
      </c>
      <c r="H75" s="528">
        <f>SUM(CH75:CS75)</f>
        <v>0</v>
      </c>
      <c r="I75" s="506"/>
      <c r="J75" s="504"/>
      <c r="K75" s="504" t="e">
        <f t="shared" si="152"/>
        <v>#DIV/0!</v>
      </c>
      <c r="L75" s="504">
        <f t="shared" si="153"/>
        <v>25.190476190476183</v>
      </c>
      <c r="M75" s="504"/>
      <c r="N75" s="506"/>
      <c r="O75" s="506"/>
      <c r="P75" s="506"/>
      <c r="Q75" s="506"/>
      <c r="R75" s="506"/>
      <c r="S75" s="506"/>
      <c r="T75" s="506"/>
      <c r="U75" s="633"/>
      <c r="V75" s="633"/>
      <c r="W75" s="633"/>
      <c r="X75" s="633"/>
      <c r="Y75" s="633"/>
      <c r="Z75" s="632"/>
      <c r="AA75" s="633"/>
      <c r="AB75" s="775">
        <f>AB72*AB74</f>
        <v>13.65</v>
      </c>
      <c r="AC75" s="775">
        <f>AC72*AC74</f>
        <v>13.65</v>
      </c>
      <c r="AD75" s="775">
        <f t="shared" ref="AD75:AE75" si="157">AD72*AD74</f>
        <v>13.65</v>
      </c>
      <c r="AE75" s="775">
        <f t="shared" si="157"/>
        <v>14.7</v>
      </c>
      <c r="AF75" s="633">
        <f t="shared" ref="AF75:AW75" si="158">AF74*AF73</f>
        <v>14.7</v>
      </c>
      <c r="AG75" s="633">
        <f t="shared" si="158"/>
        <v>14.7</v>
      </c>
      <c r="AH75" s="633">
        <f t="shared" si="158"/>
        <v>18.900000000000002</v>
      </c>
      <c r="AI75" s="633">
        <f t="shared" si="158"/>
        <v>14.7</v>
      </c>
      <c r="AJ75" s="633">
        <f t="shared" si="158"/>
        <v>15.75</v>
      </c>
      <c r="AK75" s="634">
        <f t="shared" si="158"/>
        <v>18.900000000000002</v>
      </c>
      <c r="AL75" s="632">
        <f t="shared" si="158"/>
        <v>260</v>
      </c>
      <c r="AM75" s="633">
        <f t="shared" si="158"/>
        <v>260</v>
      </c>
      <c r="AN75" s="633">
        <f t="shared" si="158"/>
        <v>280</v>
      </c>
      <c r="AO75" s="633">
        <f t="shared" si="158"/>
        <v>300</v>
      </c>
      <c r="AP75" s="633">
        <f t="shared" si="158"/>
        <v>300</v>
      </c>
      <c r="AQ75" s="633">
        <f t="shared" si="158"/>
        <v>337.5</v>
      </c>
      <c r="AR75" s="633">
        <f t="shared" si="158"/>
        <v>346.5</v>
      </c>
      <c r="AS75" s="633">
        <f t="shared" si="158"/>
        <v>351</v>
      </c>
      <c r="AT75" s="633">
        <f t="shared" si="158"/>
        <v>390</v>
      </c>
      <c r="AU75" s="633">
        <f t="shared" si="158"/>
        <v>390</v>
      </c>
      <c r="AV75" s="633">
        <f t="shared" si="158"/>
        <v>400</v>
      </c>
      <c r="AW75" s="634">
        <f t="shared" si="158"/>
        <v>400</v>
      </c>
      <c r="AX75" s="598"/>
      <c r="AY75" s="598"/>
      <c r="AZ75" s="598"/>
      <c r="BA75" s="598"/>
      <c r="BB75" s="598"/>
      <c r="BC75" s="598"/>
      <c r="BD75" s="598"/>
      <c r="BE75" s="598"/>
      <c r="BF75" s="598"/>
      <c r="BG75" s="598"/>
      <c r="BH75" s="598"/>
      <c r="BI75" s="599"/>
      <c r="BJ75" s="747"/>
      <c r="BK75" s="747"/>
      <c r="BL75" s="747"/>
      <c r="BM75" s="747"/>
      <c r="BN75" s="747"/>
      <c r="BO75" s="747"/>
      <c r="BP75" s="747"/>
      <c r="BQ75" s="747"/>
      <c r="BR75" s="747"/>
      <c r="BS75" s="747"/>
      <c r="BT75" s="747"/>
      <c r="BU75" s="748"/>
      <c r="BV75" s="747"/>
      <c r="BW75" s="747"/>
      <c r="BX75" s="747"/>
      <c r="BY75" s="747"/>
      <c r="BZ75" s="747"/>
      <c r="CA75" s="747"/>
      <c r="CB75" s="747"/>
      <c r="CC75" s="747"/>
      <c r="CD75" s="747"/>
      <c r="CE75" s="747"/>
      <c r="CF75" s="747"/>
      <c r="CG75" s="748"/>
      <c r="CH75" s="747"/>
      <c r="CI75" s="747"/>
      <c r="CJ75" s="747"/>
      <c r="CK75" s="747"/>
      <c r="CL75" s="747"/>
      <c r="CM75" s="747"/>
      <c r="CN75" s="747"/>
      <c r="CO75" s="747"/>
      <c r="CP75" s="747"/>
      <c r="CQ75" s="747"/>
      <c r="CR75" s="747"/>
      <c r="CS75" s="748"/>
    </row>
    <row r="76" spans="1:97" s="745" customFormat="1" x14ac:dyDescent="0.2">
      <c r="A76" s="739" t="s">
        <v>9</v>
      </c>
      <c r="B76" s="655" t="e">
        <f t="shared" ref="B76:H76" si="159">B78/B75</f>
        <v>#DIV/0!</v>
      </c>
      <c r="C76" s="655">
        <f t="shared" si="159"/>
        <v>2.6232876712328759</v>
      </c>
      <c r="D76" s="655">
        <f t="shared" si="159"/>
        <v>5.2703883282516335</v>
      </c>
      <c r="E76" s="655" t="e">
        <f t="shared" si="159"/>
        <v>#DIV/0!</v>
      </c>
      <c r="F76" s="655" t="e">
        <f t="shared" si="159"/>
        <v>#DIV/0!</v>
      </c>
      <c r="G76" s="655" t="e">
        <f t="shared" si="159"/>
        <v>#DIV/0!</v>
      </c>
      <c r="H76" s="740" t="e">
        <f t="shared" si="159"/>
        <v>#DIV/0!</v>
      </c>
      <c r="I76" s="655"/>
      <c r="J76" s="763"/>
      <c r="K76" s="741" t="e">
        <f>C76/B76-1</f>
        <v>#DIV/0!</v>
      </c>
      <c r="L76" s="741">
        <f t="shared" si="153"/>
        <v>1.0090775350515373</v>
      </c>
      <c r="M76" s="763"/>
      <c r="N76" s="764"/>
      <c r="O76" s="764"/>
      <c r="P76" s="764"/>
      <c r="Q76" s="764"/>
      <c r="R76" s="764"/>
      <c r="S76" s="764"/>
      <c r="T76" s="764"/>
      <c r="U76" s="742"/>
      <c r="V76" s="742"/>
      <c r="W76" s="742"/>
      <c r="X76" s="742"/>
      <c r="Y76" s="742"/>
      <c r="Z76" s="743"/>
      <c r="AA76" s="742"/>
      <c r="AB76" s="742">
        <v>2</v>
      </c>
      <c r="AC76" s="742">
        <v>2</v>
      </c>
      <c r="AD76" s="742">
        <v>2.2000000000000002</v>
      </c>
      <c r="AE76" s="742">
        <v>2.5</v>
      </c>
      <c r="AF76" s="742">
        <v>2.2000000000000002</v>
      </c>
      <c r="AG76" s="742">
        <v>2.5</v>
      </c>
      <c r="AH76" s="742">
        <v>2.7</v>
      </c>
      <c r="AI76" s="742">
        <v>3</v>
      </c>
      <c r="AJ76" s="742">
        <v>3.2</v>
      </c>
      <c r="AK76" s="744">
        <v>3.5</v>
      </c>
      <c r="AL76" s="743">
        <f>AK76*1.04</f>
        <v>3.64</v>
      </c>
      <c r="AM76" s="742">
        <f>AL76*1.06</f>
        <v>3.8584000000000005</v>
      </c>
      <c r="AN76" s="742">
        <f t="shared" ref="AN76" si="160">AM76*1.06</f>
        <v>4.0899040000000007</v>
      </c>
      <c r="AO76" s="742">
        <f t="shared" ref="AO76" si="161">AN76*1.06</f>
        <v>4.3352982400000011</v>
      </c>
      <c r="AP76" s="742">
        <f t="shared" ref="AP76" si="162">AO76*1.06</f>
        <v>4.5954161344000015</v>
      </c>
      <c r="AQ76" s="742">
        <f t="shared" ref="AQ76" si="163">AP76*1.06</f>
        <v>4.8711411024640014</v>
      </c>
      <c r="AR76" s="742">
        <f t="shared" ref="AR76" si="164">AQ76*1.06</f>
        <v>5.1634095686118417</v>
      </c>
      <c r="AS76" s="742">
        <f t="shared" ref="AS76" si="165">AR76*1.06</f>
        <v>5.4732141427285521</v>
      </c>
      <c r="AT76" s="742">
        <f t="shared" ref="AT76" si="166">AS76*1.06</f>
        <v>5.8016069912922656</v>
      </c>
      <c r="AU76" s="742">
        <f t="shared" ref="AU76" si="167">AT76*1.06</f>
        <v>6.1497034107698019</v>
      </c>
      <c r="AV76" s="742">
        <f t="shared" ref="AV76" si="168">AU76*1.06</f>
        <v>6.5186856154159907</v>
      </c>
      <c r="AW76" s="744">
        <f>AV76*1.06</f>
        <v>6.9098067523409501</v>
      </c>
      <c r="AX76" s="765"/>
      <c r="AY76" s="765"/>
      <c r="AZ76" s="765"/>
      <c r="BA76" s="765"/>
      <c r="BB76" s="765"/>
      <c r="BC76" s="765"/>
      <c r="BD76" s="765"/>
      <c r="BE76" s="765"/>
      <c r="BF76" s="765"/>
      <c r="BG76" s="765"/>
      <c r="BH76" s="765"/>
      <c r="BI76" s="766"/>
      <c r="BJ76" s="655"/>
      <c r="BK76" s="655"/>
      <c r="BL76" s="655"/>
      <c r="BM76" s="655"/>
      <c r="BN76" s="655"/>
      <c r="BO76" s="655"/>
      <c r="BP76" s="655"/>
      <c r="BQ76" s="655"/>
      <c r="BR76" s="655"/>
      <c r="BS76" s="655"/>
      <c r="BT76" s="655"/>
      <c r="BU76" s="740"/>
      <c r="BV76" s="767"/>
      <c r="BW76" s="767"/>
      <c r="BX76" s="767"/>
      <c r="BY76" s="767"/>
      <c r="BZ76" s="767"/>
      <c r="CA76" s="767"/>
      <c r="CB76" s="767"/>
      <c r="CC76" s="767"/>
      <c r="CD76" s="767"/>
      <c r="CE76" s="767"/>
      <c r="CF76" s="767"/>
      <c r="CG76" s="768"/>
      <c r="CH76" s="767"/>
      <c r="CI76" s="767"/>
      <c r="CJ76" s="767"/>
      <c r="CK76" s="767"/>
      <c r="CL76" s="767"/>
      <c r="CM76" s="767"/>
      <c r="CN76" s="767"/>
      <c r="CO76" s="769"/>
      <c r="CP76" s="769"/>
      <c r="CQ76" s="769"/>
      <c r="CR76" s="769"/>
      <c r="CS76" s="770"/>
    </row>
    <row r="77" spans="1:97" x14ac:dyDescent="0.2">
      <c r="A77" s="568" t="s">
        <v>10</v>
      </c>
      <c r="B77" s="536" t="e">
        <f>B79/B78</f>
        <v>#DIV/0!</v>
      </c>
      <c r="C77" s="536">
        <f t="shared" ref="C77" si="169">C79/C78</f>
        <v>18.281984334203656</v>
      </c>
      <c r="D77" s="536">
        <f>D79/D78</f>
        <v>19.950000000000003</v>
      </c>
      <c r="E77" s="536" t="e">
        <f t="shared" ref="E77" si="170">E79/E78</f>
        <v>#DIV/0!</v>
      </c>
      <c r="F77" s="536" t="e">
        <f>F79/F78</f>
        <v>#DIV/0!</v>
      </c>
      <c r="G77" s="536" t="e">
        <f>G79/G78</f>
        <v>#DIV/0!</v>
      </c>
      <c r="H77" s="537" t="e">
        <f>H79/H78</f>
        <v>#DIV/0!</v>
      </c>
      <c r="I77" s="536"/>
      <c r="J77" s="569"/>
      <c r="K77" s="505" t="e">
        <f t="shared" ref="K77:K81" si="171">C77/B77-1</f>
        <v>#DIV/0!</v>
      </c>
      <c r="L77" s="505">
        <f t="shared" si="153"/>
        <v>9.1238217652099607E-2</v>
      </c>
      <c r="M77" s="569"/>
      <c r="N77" s="570"/>
      <c r="O77" s="570"/>
      <c r="P77" s="570"/>
      <c r="Q77" s="570"/>
      <c r="R77" s="570"/>
      <c r="S77" s="570"/>
      <c r="T77" s="570"/>
      <c r="U77" s="633"/>
      <c r="V77" s="633"/>
      <c r="W77" s="633"/>
      <c r="X77" s="633"/>
      <c r="Y77" s="633"/>
      <c r="Z77" s="638"/>
      <c r="AA77" s="639"/>
      <c r="AB77" s="639">
        <v>18</v>
      </c>
      <c r="AC77" s="639">
        <v>18</v>
      </c>
      <c r="AD77" s="639">
        <v>18</v>
      </c>
      <c r="AE77" s="639">
        <v>18</v>
      </c>
      <c r="AF77" s="639">
        <v>18</v>
      </c>
      <c r="AG77" s="639">
        <v>18</v>
      </c>
      <c r="AH77" s="639">
        <v>18</v>
      </c>
      <c r="AI77" s="639">
        <v>18.5</v>
      </c>
      <c r="AJ77" s="639">
        <v>18.5</v>
      </c>
      <c r="AK77" s="640">
        <v>19</v>
      </c>
      <c r="AL77" s="638">
        <f>AK77*1.05</f>
        <v>19.95</v>
      </c>
      <c r="AM77" s="639">
        <f>AL77</f>
        <v>19.95</v>
      </c>
      <c r="AN77" s="639">
        <f t="shared" ref="AN77" si="172">AM77</f>
        <v>19.95</v>
      </c>
      <c r="AO77" s="639">
        <f t="shared" ref="AO77" si="173">AN77</f>
        <v>19.95</v>
      </c>
      <c r="AP77" s="639">
        <f t="shared" ref="AP77" si="174">AO77</f>
        <v>19.95</v>
      </c>
      <c r="AQ77" s="639">
        <f t="shared" ref="AQ77" si="175">AP77</f>
        <v>19.95</v>
      </c>
      <c r="AR77" s="639">
        <f t="shared" ref="AR77" si="176">AQ77</f>
        <v>19.95</v>
      </c>
      <c r="AS77" s="639">
        <f t="shared" ref="AS77" si="177">AR77</f>
        <v>19.95</v>
      </c>
      <c r="AT77" s="639">
        <f t="shared" ref="AT77" si="178">AS77</f>
        <v>19.95</v>
      </c>
      <c r="AU77" s="639">
        <f t="shared" ref="AU77" si="179">AT77</f>
        <v>19.95</v>
      </c>
      <c r="AV77" s="639">
        <f t="shared" ref="AV77" si="180">AU77</f>
        <v>19.95</v>
      </c>
      <c r="AW77" s="640">
        <f t="shared" ref="AW77" si="181">AV77</f>
        <v>19.95</v>
      </c>
      <c r="AX77" s="691"/>
      <c r="AY77" s="691"/>
      <c r="AZ77" s="691"/>
      <c r="BA77" s="691"/>
      <c r="BB77" s="691"/>
      <c r="BC77" s="691"/>
      <c r="BD77" s="691"/>
      <c r="BE77" s="691"/>
      <c r="BF77" s="691"/>
      <c r="BG77" s="691"/>
      <c r="BH77" s="691"/>
      <c r="BI77" s="692"/>
      <c r="BJ77" s="693"/>
      <c r="BK77" s="693"/>
      <c r="BL77" s="693"/>
      <c r="BM77" s="693"/>
      <c r="BN77" s="693"/>
      <c r="BO77" s="693"/>
      <c r="BP77" s="693"/>
      <c r="BQ77" s="693"/>
      <c r="BR77" s="693"/>
      <c r="BS77" s="693"/>
      <c r="BT77" s="693"/>
      <c r="BU77" s="694"/>
      <c r="BV77" s="695"/>
      <c r="BW77" s="695"/>
      <c r="BX77" s="695"/>
      <c r="BY77" s="695"/>
      <c r="BZ77" s="695"/>
      <c r="CA77" s="695"/>
      <c r="CB77" s="695"/>
      <c r="CC77" s="695"/>
      <c r="CD77" s="695"/>
      <c r="CE77" s="695"/>
      <c r="CF77" s="695"/>
      <c r="CG77" s="696"/>
      <c r="CH77" s="663"/>
      <c r="CI77" s="663"/>
      <c r="CJ77" s="663"/>
      <c r="CK77" s="663"/>
      <c r="CL77" s="663"/>
      <c r="CM77" s="663"/>
      <c r="CN77" s="663"/>
      <c r="CO77" s="663"/>
      <c r="CP77" s="663"/>
      <c r="CQ77" s="663"/>
      <c r="CR77" s="663"/>
      <c r="CS77" s="714"/>
    </row>
    <row r="78" spans="1:97" s="749" customFormat="1" x14ac:dyDescent="0.2">
      <c r="A78" s="746" t="s">
        <v>15</v>
      </c>
      <c r="B78" s="506">
        <f>SUM(N78:X78)</f>
        <v>0</v>
      </c>
      <c r="C78" s="506">
        <f>SUM(Z78:AK78)</f>
        <v>402.15</v>
      </c>
      <c r="D78" s="506">
        <f>SUM(AL78:AW78)</f>
        <v>21160.609137930307</v>
      </c>
      <c r="E78" s="506">
        <f>SUM(AX78:BI78)</f>
        <v>0</v>
      </c>
      <c r="F78" s="506">
        <f>SUM(BJ78:BU78)</f>
        <v>0</v>
      </c>
      <c r="G78" s="541">
        <f>SUM(BV78:CG78)</f>
        <v>0</v>
      </c>
      <c r="H78" s="542">
        <f>SUM(CH78:CS78)</f>
        <v>0</v>
      </c>
      <c r="I78" s="506"/>
      <c r="J78" s="504"/>
      <c r="K78" s="504" t="e">
        <f t="shared" si="171"/>
        <v>#DIV/0!</v>
      </c>
      <c r="L78" s="504">
        <f t="shared" si="153"/>
        <v>51.618697346587858</v>
      </c>
      <c r="M78" s="504"/>
      <c r="N78" s="506"/>
      <c r="O78" s="506"/>
      <c r="P78" s="506"/>
      <c r="Q78" s="506"/>
      <c r="R78" s="506"/>
      <c r="S78" s="506"/>
      <c r="T78" s="506"/>
      <c r="U78" s="633"/>
      <c r="V78" s="633"/>
      <c r="W78" s="633"/>
      <c r="X78" s="633"/>
      <c r="Y78" s="633"/>
      <c r="Z78" s="632"/>
      <c r="AA78" s="633"/>
      <c r="AB78" s="633">
        <f t="shared" ref="AB78" si="182">AB75*AB76</f>
        <v>27.3</v>
      </c>
      <c r="AC78" s="633">
        <f t="shared" ref="AC78:AE78" si="183">AC75*AC76</f>
        <v>27.3</v>
      </c>
      <c r="AD78" s="633">
        <f t="shared" si="183"/>
        <v>30.030000000000005</v>
      </c>
      <c r="AE78" s="633">
        <f t="shared" si="183"/>
        <v>36.75</v>
      </c>
      <c r="AF78" s="633">
        <f t="shared" ref="AF78:AW78" si="184">AF75*AF76</f>
        <v>32.340000000000003</v>
      </c>
      <c r="AG78" s="633">
        <f t="shared" si="184"/>
        <v>36.75</v>
      </c>
      <c r="AH78" s="633">
        <f t="shared" si="184"/>
        <v>51.030000000000008</v>
      </c>
      <c r="AI78" s="633">
        <f t="shared" si="184"/>
        <v>44.099999999999994</v>
      </c>
      <c r="AJ78" s="633">
        <f t="shared" si="184"/>
        <v>50.400000000000006</v>
      </c>
      <c r="AK78" s="634">
        <f t="shared" si="184"/>
        <v>66.150000000000006</v>
      </c>
      <c r="AL78" s="632">
        <f t="shared" si="184"/>
        <v>946.4</v>
      </c>
      <c r="AM78" s="633">
        <f t="shared" si="184"/>
        <v>1003.1840000000001</v>
      </c>
      <c r="AN78" s="633">
        <f t="shared" si="184"/>
        <v>1145.1731200000002</v>
      </c>
      <c r="AO78" s="633">
        <f t="shared" si="184"/>
        <v>1300.5894720000003</v>
      </c>
      <c r="AP78" s="633">
        <f t="shared" si="184"/>
        <v>1378.6248403200004</v>
      </c>
      <c r="AQ78" s="633">
        <f t="shared" si="184"/>
        <v>1644.0101220816005</v>
      </c>
      <c r="AR78" s="633">
        <f t="shared" si="184"/>
        <v>1789.1214155240032</v>
      </c>
      <c r="AS78" s="633">
        <f t="shared" si="184"/>
        <v>1921.0981640977218</v>
      </c>
      <c r="AT78" s="633">
        <f t="shared" si="184"/>
        <v>2262.6267266039836</v>
      </c>
      <c r="AU78" s="633">
        <f t="shared" si="184"/>
        <v>2398.3843302002228</v>
      </c>
      <c r="AV78" s="633">
        <f t="shared" si="184"/>
        <v>2607.4742461663964</v>
      </c>
      <c r="AW78" s="634">
        <f t="shared" si="184"/>
        <v>2763.9227009363799</v>
      </c>
      <c r="AX78" s="598"/>
      <c r="AY78" s="598"/>
      <c r="AZ78" s="598"/>
      <c r="BA78" s="598"/>
      <c r="BB78" s="598"/>
      <c r="BC78" s="598"/>
      <c r="BD78" s="598"/>
      <c r="BE78" s="598"/>
      <c r="BF78" s="598"/>
      <c r="BG78" s="598"/>
      <c r="BH78" s="598"/>
      <c r="BI78" s="599"/>
      <c r="BJ78" s="747"/>
      <c r="BK78" s="747"/>
      <c r="BL78" s="747"/>
      <c r="BM78" s="747"/>
      <c r="BN78" s="747"/>
      <c r="BO78" s="747"/>
      <c r="BP78" s="747"/>
      <c r="BQ78" s="747"/>
      <c r="BR78" s="747"/>
      <c r="BS78" s="747"/>
      <c r="BT78" s="747"/>
      <c r="BU78" s="748"/>
      <c r="BV78" s="747"/>
      <c r="BW78" s="747"/>
      <c r="BX78" s="747"/>
      <c r="BY78" s="747"/>
      <c r="BZ78" s="747"/>
      <c r="CA78" s="747"/>
      <c r="CB78" s="747"/>
      <c r="CC78" s="747"/>
      <c r="CD78" s="747"/>
      <c r="CE78" s="747"/>
      <c r="CF78" s="747"/>
      <c r="CG78" s="748"/>
      <c r="CH78" s="747"/>
      <c r="CI78" s="747"/>
      <c r="CJ78" s="747"/>
      <c r="CK78" s="747"/>
      <c r="CL78" s="747"/>
      <c r="CM78" s="747"/>
      <c r="CN78" s="747"/>
      <c r="CO78" s="747"/>
      <c r="CP78" s="747"/>
      <c r="CQ78" s="747"/>
      <c r="CR78" s="747"/>
      <c r="CS78" s="748"/>
    </row>
    <row r="79" spans="1:97" s="738" customFormat="1" x14ac:dyDescent="0.2">
      <c r="A79" s="735" t="s">
        <v>11</v>
      </c>
      <c r="B79" s="541">
        <f>SUM(N79:X79)</f>
        <v>0</v>
      </c>
      <c r="C79" s="541">
        <f>SUM(Z79:AK79)</f>
        <v>7352.1</v>
      </c>
      <c r="D79" s="541">
        <f>SUM(AL79:AW79)</f>
        <v>422154.15230170969</v>
      </c>
      <c r="E79" s="541">
        <f>SUM(AX79:BI79)</f>
        <v>0</v>
      </c>
      <c r="F79" s="541">
        <f>SUM(BJ79:BU79)</f>
        <v>0</v>
      </c>
      <c r="G79" s="541">
        <f>SUM(BV79:CG79)</f>
        <v>0</v>
      </c>
      <c r="H79" s="542">
        <f>SUM(CH79:CS79)</f>
        <v>0</v>
      </c>
      <c r="I79" s="541"/>
      <c r="J79" s="544"/>
      <c r="K79" s="544" t="e">
        <f t="shared" si="171"/>
        <v>#DIV/0!</v>
      </c>
      <c r="L79" s="544">
        <f t="shared" si="153"/>
        <v>56.41953350766579</v>
      </c>
      <c r="M79" s="544"/>
      <c r="N79" s="541"/>
      <c r="O79" s="541"/>
      <c r="P79" s="541"/>
      <c r="Q79" s="541"/>
      <c r="R79" s="541"/>
      <c r="S79" s="541"/>
      <c r="T79" s="541"/>
      <c r="U79" s="643"/>
      <c r="V79" s="643"/>
      <c r="W79" s="643"/>
      <c r="X79" s="643"/>
      <c r="Y79" s="643"/>
      <c r="Z79" s="642"/>
      <c r="AA79" s="643"/>
      <c r="AB79" s="643">
        <f>AB78*AB77</f>
        <v>491.40000000000003</v>
      </c>
      <c r="AC79" s="643">
        <f>AC78*AC77</f>
        <v>491.40000000000003</v>
      </c>
      <c r="AD79" s="643">
        <f t="shared" ref="AD79:AE79" si="185">AD78*AD77</f>
        <v>540.54000000000008</v>
      </c>
      <c r="AE79" s="643">
        <f t="shared" si="185"/>
        <v>661.5</v>
      </c>
      <c r="AF79" s="643">
        <f t="shared" ref="AF79:AH79" si="186">AF78*AF77</f>
        <v>582.12000000000012</v>
      </c>
      <c r="AG79" s="643">
        <f t="shared" si="186"/>
        <v>661.5</v>
      </c>
      <c r="AH79" s="644">
        <f t="shared" si="186"/>
        <v>918.54000000000019</v>
      </c>
      <c r="AI79" s="643">
        <f t="shared" ref="AI79:AW79" si="187">AI78*AI77</f>
        <v>815.84999999999991</v>
      </c>
      <c r="AJ79" s="643">
        <f t="shared" si="187"/>
        <v>932.40000000000009</v>
      </c>
      <c r="AK79" s="644">
        <f t="shared" si="187"/>
        <v>1256.8500000000001</v>
      </c>
      <c r="AL79" s="642">
        <f t="shared" si="187"/>
        <v>18880.68</v>
      </c>
      <c r="AM79" s="643">
        <f t="shared" si="187"/>
        <v>20013.520800000002</v>
      </c>
      <c r="AN79" s="643">
        <f t="shared" si="187"/>
        <v>22846.203744000002</v>
      </c>
      <c r="AO79" s="643">
        <f t="shared" si="187"/>
        <v>25946.759966400004</v>
      </c>
      <c r="AP79" s="643">
        <f t="shared" si="187"/>
        <v>27503.565564384007</v>
      </c>
      <c r="AQ79" s="643">
        <f t="shared" si="187"/>
        <v>32798.001935527929</v>
      </c>
      <c r="AR79" s="643">
        <f t="shared" si="187"/>
        <v>35692.972239703864</v>
      </c>
      <c r="AS79" s="643">
        <f t="shared" si="187"/>
        <v>38325.908373749546</v>
      </c>
      <c r="AT79" s="643">
        <f t="shared" si="187"/>
        <v>45139.403195749474</v>
      </c>
      <c r="AU79" s="643">
        <f t="shared" si="187"/>
        <v>47847.767387494445</v>
      </c>
      <c r="AV79" s="643">
        <f t="shared" si="187"/>
        <v>52019.111211019605</v>
      </c>
      <c r="AW79" s="644">
        <f t="shared" si="187"/>
        <v>55140.257883680773</v>
      </c>
      <c r="AX79" s="617"/>
      <c r="AY79" s="617"/>
      <c r="AZ79" s="617"/>
      <c r="BA79" s="617"/>
      <c r="BB79" s="617"/>
      <c r="BC79" s="617"/>
      <c r="BD79" s="617"/>
      <c r="BE79" s="617"/>
      <c r="BF79" s="617"/>
      <c r="BG79" s="617"/>
      <c r="BH79" s="617"/>
      <c r="BI79" s="618"/>
      <c r="BJ79" s="736"/>
      <c r="BK79" s="736"/>
      <c r="BL79" s="736"/>
      <c r="BM79" s="736"/>
      <c r="BN79" s="736"/>
      <c r="BO79" s="736"/>
      <c r="BP79" s="736"/>
      <c r="BQ79" s="736"/>
      <c r="BR79" s="736"/>
      <c r="BS79" s="736"/>
      <c r="BT79" s="736"/>
      <c r="BU79" s="737"/>
      <c r="BV79" s="736"/>
      <c r="BW79" s="736"/>
      <c r="BX79" s="736"/>
      <c r="BY79" s="736"/>
      <c r="BZ79" s="736"/>
      <c r="CA79" s="736"/>
      <c r="CB79" s="736"/>
      <c r="CC79" s="736"/>
      <c r="CD79" s="736"/>
      <c r="CE79" s="736"/>
      <c r="CF79" s="736"/>
      <c r="CG79" s="737"/>
      <c r="CH79" s="736"/>
      <c r="CI79" s="736"/>
      <c r="CJ79" s="736"/>
      <c r="CK79" s="736"/>
      <c r="CL79" s="736"/>
      <c r="CM79" s="736"/>
      <c r="CN79" s="736"/>
      <c r="CO79" s="736"/>
      <c r="CP79" s="736"/>
      <c r="CQ79" s="736"/>
      <c r="CR79" s="736"/>
      <c r="CS79" s="737"/>
    </row>
    <row r="80" spans="1:97" x14ac:dyDescent="0.2">
      <c r="A80" s="568" t="s">
        <v>12</v>
      </c>
      <c r="B80" s="506" t="e">
        <f>B79/B75</f>
        <v>#DIV/0!</v>
      </c>
      <c r="C80" s="506">
        <f>C79/C75</f>
        <v>47.958904109589028</v>
      </c>
      <c r="D80" s="506">
        <f>D79/D75</f>
        <v>105.1442471486201</v>
      </c>
      <c r="E80" s="506" t="e">
        <f>SUM(AX79:BI79)/SUM(AX75:BI75)</f>
        <v>#DIV/0!</v>
      </c>
      <c r="F80" s="506" t="e">
        <f>SUM(BJ79:BU79)/SUM(BJ75:BU75)</f>
        <v>#DIV/0!</v>
      </c>
      <c r="G80" s="536" t="e">
        <f>SUM(BV79:CG79)/SUM(BV75:CG75)</f>
        <v>#DIV/0!</v>
      </c>
      <c r="H80" s="537" t="e">
        <f>SUM(BW79:CH79)/SUM(CH75:CS75)</f>
        <v>#DIV/0!</v>
      </c>
      <c r="I80" s="506"/>
      <c r="K80" s="505" t="e">
        <f t="shared" si="171"/>
        <v>#DIV/0!</v>
      </c>
      <c r="L80" s="505">
        <f t="shared" si="153"/>
        <v>1.1923821884745127</v>
      </c>
      <c r="U80" s="633"/>
      <c r="V80" s="633"/>
      <c r="W80" s="633"/>
      <c r="X80" s="633"/>
      <c r="Y80" s="633"/>
      <c r="Z80" s="632"/>
      <c r="AA80" s="633"/>
      <c r="AB80" s="633">
        <f t="shared" ref="AB80" si="188">AB79/AB75</f>
        <v>36</v>
      </c>
      <c r="AC80" s="633">
        <f t="shared" ref="AC80:AH80" si="189">AC79/AC75</f>
        <v>36</v>
      </c>
      <c r="AD80" s="633">
        <f t="shared" si="189"/>
        <v>39.6</v>
      </c>
      <c r="AE80" s="633">
        <f t="shared" si="189"/>
        <v>45</v>
      </c>
      <c r="AF80" s="633">
        <f t="shared" si="189"/>
        <v>39.600000000000009</v>
      </c>
      <c r="AG80" s="633">
        <f t="shared" si="189"/>
        <v>45</v>
      </c>
      <c r="AH80" s="634">
        <f t="shared" si="189"/>
        <v>48.6</v>
      </c>
      <c r="AI80" s="633">
        <f t="shared" ref="AI80:AW80" si="190">AI79/AI75</f>
        <v>55.5</v>
      </c>
      <c r="AJ80" s="633">
        <f t="shared" si="190"/>
        <v>59.2</v>
      </c>
      <c r="AK80" s="634">
        <f t="shared" si="190"/>
        <v>66.5</v>
      </c>
      <c r="AL80" s="632">
        <f t="shared" si="190"/>
        <v>72.617999999999995</v>
      </c>
      <c r="AM80" s="633">
        <f t="shared" si="190"/>
        <v>76.975080000000005</v>
      </c>
      <c r="AN80" s="633">
        <f t="shared" si="190"/>
        <v>81.593584800000002</v>
      </c>
      <c r="AO80" s="633">
        <f t="shared" si="190"/>
        <v>86.489199888000016</v>
      </c>
      <c r="AP80" s="633">
        <f t="shared" si="190"/>
        <v>91.678551881280029</v>
      </c>
      <c r="AQ80" s="633">
        <f t="shared" si="190"/>
        <v>97.179264994156824</v>
      </c>
      <c r="AR80" s="633">
        <f t="shared" si="190"/>
        <v>103.01002089380624</v>
      </c>
      <c r="AS80" s="633">
        <f t="shared" si="190"/>
        <v>109.19062214743461</v>
      </c>
      <c r="AT80" s="633">
        <f t="shared" si="190"/>
        <v>115.7420594762807</v>
      </c>
      <c r="AU80" s="633">
        <f t="shared" si="190"/>
        <v>122.68658304485756</v>
      </c>
      <c r="AV80" s="633">
        <f t="shared" si="190"/>
        <v>130.04777802754901</v>
      </c>
      <c r="AW80" s="634">
        <f t="shared" si="190"/>
        <v>137.85064470920193</v>
      </c>
      <c r="AX80" s="624"/>
      <c r="AY80" s="624"/>
      <c r="AZ80" s="624"/>
      <c r="BA80" s="624"/>
      <c r="BB80" s="624"/>
      <c r="BC80" s="624"/>
      <c r="BD80" s="624"/>
      <c r="BE80" s="624"/>
      <c r="BF80" s="624"/>
      <c r="BG80" s="624"/>
      <c r="BH80" s="624"/>
      <c r="BI80" s="625"/>
    </row>
    <row r="81" spans="1:97" x14ac:dyDescent="0.2">
      <c r="A81" s="568" t="s">
        <v>13</v>
      </c>
      <c r="B81" s="506" t="e">
        <f>SUM(N79:X79)/SUM(N73:X73)</f>
        <v>#DIV/0!</v>
      </c>
      <c r="C81" s="506">
        <f>SUM(Z79:AK79)/SUM(Z73:AK73)</f>
        <v>35.010000000000005</v>
      </c>
      <c r="D81" s="506">
        <f>SUM(AL79:AW79)/SUM(AL73:AW73)</f>
        <v>78.907318187235461</v>
      </c>
      <c r="E81" s="506" t="e">
        <f>SUM(AX79:BH79)/SUM(AX73:BH73)</f>
        <v>#DIV/0!</v>
      </c>
      <c r="F81" s="506" t="e">
        <f>SUM(BJ79:BT79)/SUM(BJ73:BT73)</f>
        <v>#DIV/0!</v>
      </c>
      <c r="G81" s="506" t="e">
        <f>SUM(BK79:BU79)/SUM(BK73:BU73)</f>
        <v>#DIV/0!</v>
      </c>
      <c r="H81" s="528" t="e">
        <f>SUM(CH79:CS79)/SUM(CH73:CS73)</f>
        <v>#DIV/0!</v>
      </c>
      <c r="I81" s="506"/>
      <c r="K81" s="505" t="e">
        <f t="shared" si="171"/>
        <v>#DIV/0!</v>
      </c>
      <c r="L81" s="505">
        <f t="shared" si="153"/>
        <v>1.2538508479644515</v>
      </c>
      <c r="U81" s="633"/>
      <c r="V81" s="633"/>
      <c r="W81" s="633"/>
      <c r="X81" s="633"/>
      <c r="Y81" s="633"/>
      <c r="Z81" s="632"/>
      <c r="AA81" s="633"/>
      <c r="AB81" s="633">
        <f t="shared" ref="AB81" si="191">AB79/AB73</f>
        <v>23.400000000000002</v>
      </c>
      <c r="AC81" s="633">
        <f t="shared" ref="AC81:AH81" si="192">AC79/AC73</f>
        <v>23.400000000000002</v>
      </c>
      <c r="AD81" s="633">
        <f t="shared" si="192"/>
        <v>25.740000000000002</v>
      </c>
      <c r="AE81" s="633">
        <f t="shared" si="192"/>
        <v>31.5</v>
      </c>
      <c r="AF81" s="633">
        <f t="shared" si="192"/>
        <v>27.720000000000006</v>
      </c>
      <c r="AG81" s="633">
        <f t="shared" si="192"/>
        <v>31.5</v>
      </c>
      <c r="AH81" s="634">
        <f t="shared" si="192"/>
        <v>43.740000000000009</v>
      </c>
      <c r="AI81" s="633">
        <f t="shared" ref="AI81:AW81" si="193">AI79/AI73</f>
        <v>38.849999999999994</v>
      </c>
      <c r="AJ81" s="633">
        <f t="shared" si="193"/>
        <v>44.400000000000006</v>
      </c>
      <c r="AK81" s="634">
        <f t="shared" si="193"/>
        <v>59.850000000000009</v>
      </c>
      <c r="AL81" s="632">
        <f t="shared" si="193"/>
        <v>47.201700000000002</v>
      </c>
      <c r="AM81" s="633">
        <f t="shared" si="193"/>
        <v>50.033802000000009</v>
      </c>
      <c r="AN81" s="633">
        <f t="shared" si="193"/>
        <v>57.115509360000004</v>
      </c>
      <c r="AO81" s="633">
        <f t="shared" si="193"/>
        <v>64.866899916000008</v>
      </c>
      <c r="AP81" s="633">
        <f t="shared" si="193"/>
        <v>68.758913910960018</v>
      </c>
      <c r="AQ81" s="633">
        <f t="shared" si="193"/>
        <v>72.884448745617618</v>
      </c>
      <c r="AR81" s="633">
        <f t="shared" si="193"/>
        <v>79.31771608823081</v>
      </c>
      <c r="AS81" s="633">
        <f t="shared" si="193"/>
        <v>85.168685274998992</v>
      </c>
      <c r="AT81" s="633">
        <f t="shared" si="193"/>
        <v>90.278806391498946</v>
      </c>
      <c r="AU81" s="633">
        <f t="shared" si="193"/>
        <v>95.695534774988886</v>
      </c>
      <c r="AV81" s="633">
        <f t="shared" si="193"/>
        <v>104.03822242203921</v>
      </c>
      <c r="AW81" s="634">
        <f t="shared" si="193"/>
        <v>110.28051576736155</v>
      </c>
      <c r="AX81" s="624"/>
      <c r="AY81" s="624"/>
      <c r="AZ81" s="624"/>
      <c r="BA81" s="624"/>
      <c r="BB81" s="624"/>
      <c r="BC81" s="624"/>
      <c r="BD81" s="624"/>
      <c r="BE81" s="624"/>
      <c r="BF81" s="624"/>
      <c r="BG81" s="624"/>
      <c r="BH81" s="624"/>
      <c r="BI81" s="625"/>
    </row>
    <row r="82" spans="1:97" s="648" customFormat="1" x14ac:dyDescent="0.2">
      <c r="A82" s="645" t="s">
        <v>147</v>
      </c>
      <c r="B82" s="548"/>
      <c r="C82" s="549" t="e">
        <f t="shared" ref="C82" si="194">(C79-B79)/B79</f>
        <v>#DIV/0!</v>
      </c>
      <c r="D82" s="549">
        <f t="shared" ref="D82" si="195">(D79-C79)/C79</f>
        <v>56.419533507665797</v>
      </c>
      <c r="E82" s="549">
        <f t="shared" ref="E82" si="196">(E79-D79)/D79</f>
        <v>-1</v>
      </c>
      <c r="F82" s="549" t="e">
        <f t="shared" ref="F82" si="197">(F79-E79)/E79</f>
        <v>#DIV/0!</v>
      </c>
      <c r="G82" s="549" t="e">
        <f t="shared" ref="G82" si="198">(G79-F79)/F79</f>
        <v>#DIV/0!</v>
      </c>
      <c r="H82" s="550" t="e">
        <f>(H79-G79)/G79</f>
        <v>#DIV/0!</v>
      </c>
      <c r="I82" s="548"/>
      <c r="J82" s="548"/>
      <c r="K82" s="549"/>
      <c r="L82" s="549"/>
      <c r="M82" s="548"/>
      <c r="N82" s="548"/>
      <c r="O82" s="548"/>
      <c r="P82" s="548"/>
      <c r="Q82" s="548"/>
      <c r="R82" s="548"/>
      <c r="S82" s="548"/>
      <c r="T82" s="548"/>
      <c r="U82" s="548"/>
      <c r="V82" s="548"/>
      <c r="W82" s="548"/>
      <c r="X82" s="548"/>
      <c r="Y82" s="548"/>
      <c r="Z82" s="646"/>
      <c r="AA82" s="548"/>
      <c r="AB82" s="548"/>
      <c r="AC82" s="548"/>
      <c r="AD82" s="548"/>
      <c r="AE82" s="548"/>
      <c r="AF82" s="548"/>
      <c r="AG82" s="548"/>
      <c r="AH82" s="548"/>
      <c r="AI82" s="548"/>
      <c r="AJ82" s="548"/>
      <c r="AK82" s="647"/>
      <c r="AL82" s="646"/>
      <c r="AM82" s="548"/>
      <c r="AN82" s="548"/>
      <c r="AO82" s="548"/>
      <c r="AP82" s="548"/>
      <c r="AQ82" s="548"/>
      <c r="AR82" s="548"/>
      <c r="AS82" s="548"/>
      <c r="AT82" s="548"/>
      <c r="AU82" s="548"/>
      <c r="AV82" s="548"/>
      <c r="AW82" s="647"/>
      <c r="AX82" s="697"/>
      <c r="AY82" s="697"/>
      <c r="AZ82" s="697"/>
      <c r="BA82" s="697"/>
      <c r="BB82" s="697"/>
      <c r="BC82" s="697"/>
      <c r="BD82" s="697"/>
      <c r="BE82" s="697"/>
      <c r="BF82" s="697"/>
      <c r="BG82" s="697"/>
      <c r="BH82" s="697"/>
      <c r="BI82" s="698"/>
      <c r="BU82" s="649"/>
      <c r="CG82" s="649"/>
      <c r="CS82" s="649"/>
    </row>
    <row r="83" spans="1:97" s="508" customFormat="1" x14ac:dyDescent="0.2">
      <c r="A83" s="527"/>
      <c r="B83" s="506"/>
      <c r="C83" s="531"/>
      <c r="D83" s="531"/>
      <c r="E83" s="531"/>
      <c r="F83" s="531"/>
      <c r="G83" s="531"/>
      <c r="H83" s="532"/>
      <c r="I83" s="506"/>
      <c r="J83" s="506"/>
      <c r="K83" s="531"/>
      <c r="L83" s="531"/>
      <c r="M83" s="506"/>
      <c r="N83" s="506"/>
      <c r="O83" s="506"/>
      <c r="P83" s="506"/>
      <c r="Q83" s="506"/>
      <c r="R83" s="506"/>
      <c r="S83" s="506"/>
      <c r="T83" s="506"/>
      <c r="U83" s="506"/>
      <c r="V83" s="506"/>
      <c r="W83" s="506"/>
      <c r="X83" s="506"/>
      <c r="Y83" s="506"/>
      <c r="Z83" s="529"/>
      <c r="AA83" s="506"/>
      <c r="AB83" s="506"/>
      <c r="AC83" s="506"/>
      <c r="AD83" s="506"/>
      <c r="AE83" s="506"/>
      <c r="AF83" s="506"/>
      <c r="AG83" s="506"/>
      <c r="AH83" s="506"/>
      <c r="AI83" s="506"/>
      <c r="AJ83" s="506"/>
      <c r="AK83" s="528"/>
      <c r="AL83" s="529"/>
      <c r="AM83" s="506"/>
      <c r="AN83" s="506"/>
      <c r="AO83" s="506"/>
      <c r="AP83" s="506"/>
      <c r="AQ83" s="506"/>
      <c r="AR83" s="506"/>
      <c r="AS83" s="506"/>
      <c r="AT83" s="506"/>
      <c r="AU83" s="506"/>
      <c r="AV83" s="506"/>
      <c r="AW83" s="528"/>
      <c r="AX83" s="624"/>
      <c r="AY83" s="624"/>
      <c r="AZ83" s="624"/>
      <c r="BA83" s="624"/>
      <c r="BB83" s="624"/>
      <c r="BC83" s="624"/>
      <c r="BD83" s="624"/>
      <c r="BE83" s="624"/>
      <c r="BF83" s="624"/>
      <c r="BG83" s="624"/>
      <c r="BH83" s="624"/>
      <c r="BI83" s="625"/>
      <c r="BU83" s="509"/>
      <c r="CG83" s="509"/>
      <c r="CS83" s="509"/>
    </row>
    <row r="84" spans="1:97" s="713" customFormat="1" x14ac:dyDescent="0.2">
      <c r="A84" s="703" t="s">
        <v>178</v>
      </c>
      <c r="B84" s="704">
        <v>2016</v>
      </c>
      <c r="C84" s="704">
        <v>2017</v>
      </c>
      <c r="D84" s="704">
        <v>2018</v>
      </c>
      <c r="E84" s="704">
        <v>2019</v>
      </c>
      <c r="F84" s="704">
        <v>2020</v>
      </c>
      <c r="G84" s="704">
        <v>2021</v>
      </c>
      <c r="H84" s="705">
        <v>2022</v>
      </c>
      <c r="I84" s="704"/>
      <c r="J84" s="706"/>
      <c r="K84" s="707"/>
      <c r="L84" s="707"/>
      <c r="M84" s="706"/>
      <c r="N84" s="708">
        <v>42385</v>
      </c>
      <c r="O84" s="708">
        <v>42416</v>
      </c>
      <c r="P84" s="708">
        <v>42445</v>
      </c>
      <c r="Q84" s="708">
        <v>42476</v>
      </c>
      <c r="R84" s="708">
        <v>42506</v>
      </c>
      <c r="S84" s="708">
        <v>42537</v>
      </c>
      <c r="T84" s="708">
        <v>42567</v>
      </c>
      <c r="U84" s="708">
        <v>42598</v>
      </c>
      <c r="V84" s="708">
        <v>42629</v>
      </c>
      <c r="W84" s="708">
        <v>42659</v>
      </c>
      <c r="X84" s="708">
        <v>42690</v>
      </c>
      <c r="Y84" s="708">
        <v>42720</v>
      </c>
      <c r="Z84" s="709">
        <v>42752</v>
      </c>
      <c r="AA84" s="708">
        <v>42783</v>
      </c>
      <c r="AB84" s="708">
        <v>42811</v>
      </c>
      <c r="AC84" s="708">
        <v>42842</v>
      </c>
      <c r="AD84" s="708">
        <v>42872</v>
      </c>
      <c r="AE84" s="708">
        <v>42903</v>
      </c>
      <c r="AF84" s="708">
        <v>42933</v>
      </c>
      <c r="AG84" s="708">
        <v>42964</v>
      </c>
      <c r="AH84" s="708">
        <v>42995</v>
      </c>
      <c r="AI84" s="708">
        <v>43025</v>
      </c>
      <c r="AJ84" s="708">
        <v>43056</v>
      </c>
      <c r="AK84" s="710">
        <v>43086</v>
      </c>
      <c r="AL84" s="709">
        <v>43118</v>
      </c>
      <c r="AM84" s="708">
        <v>43149</v>
      </c>
      <c r="AN84" s="708">
        <v>43177</v>
      </c>
      <c r="AO84" s="708">
        <v>43208</v>
      </c>
      <c r="AP84" s="708">
        <v>43238</v>
      </c>
      <c r="AQ84" s="708">
        <v>43269</v>
      </c>
      <c r="AR84" s="708">
        <v>43299</v>
      </c>
      <c r="AS84" s="708">
        <v>43330</v>
      </c>
      <c r="AT84" s="708">
        <v>43361</v>
      </c>
      <c r="AU84" s="708">
        <v>43391</v>
      </c>
      <c r="AV84" s="708">
        <v>43422</v>
      </c>
      <c r="AW84" s="710">
        <v>43452</v>
      </c>
      <c r="AX84" s="711">
        <v>43483</v>
      </c>
      <c r="AY84" s="711">
        <v>43514</v>
      </c>
      <c r="AZ84" s="711">
        <v>43542</v>
      </c>
      <c r="BA84" s="711">
        <v>43573</v>
      </c>
      <c r="BB84" s="711">
        <v>43603</v>
      </c>
      <c r="BC84" s="711">
        <v>43634</v>
      </c>
      <c r="BD84" s="711">
        <v>43664</v>
      </c>
      <c r="BE84" s="711">
        <v>43695</v>
      </c>
      <c r="BF84" s="711">
        <v>43726</v>
      </c>
      <c r="BG84" s="711">
        <v>43756</v>
      </c>
      <c r="BH84" s="711">
        <v>43787</v>
      </c>
      <c r="BI84" s="712">
        <v>43817</v>
      </c>
      <c r="BJ84" s="708">
        <v>43848</v>
      </c>
      <c r="BK84" s="708">
        <v>43879</v>
      </c>
      <c r="BL84" s="708">
        <v>43908</v>
      </c>
      <c r="BM84" s="708">
        <v>43939</v>
      </c>
      <c r="BN84" s="708">
        <v>43969</v>
      </c>
      <c r="BO84" s="708">
        <v>44000</v>
      </c>
      <c r="BP84" s="708">
        <v>44030</v>
      </c>
      <c r="BQ84" s="708">
        <v>44061</v>
      </c>
      <c r="BR84" s="708">
        <v>44092</v>
      </c>
      <c r="BS84" s="708">
        <v>44122</v>
      </c>
      <c r="BT84" s="708">
        <v>44153</v>
      </c>
      <c r="BU84" s="710">
        <v>44183</v>
      </c>
      <c r="BV84" s="708">
        <v>44214</v>
      </c>
      <c r="BW84" s="708">
        <v>44245</v>
      </c>
      <c r="BX84" s="708">
        <v>44273</v>
      </c>
      <c r="BY84" s="708">
        <v>44304</v>
      </c>
      <c r="BZ84" s="708">
        <v>44334</v>
      </c>
      <c r="CA84" s="708">
        <v>44365</v>
      </c>
      <c r="CB84" s="708">
        <v>44395</v>
      </c>
      <c r="CC84" s="708">
        <v>44426</v>
      </c>
      <c r="CD84" s="708">
        <v>44457</v>
      </c>
      <c r="CE84" s="708">
        <v>44487</v>
      </c>
      <c r="CF84" s="708">
        <v>44518</v>
      </c>
      <c r="CG84" s="710">
        <v>44548</v>
      </c>
      <c r="CH84" s="708">
        <v>44579</v>
      </c>
      <c r="CI84" s="708">
        <v>44610</v>
      </c>
      <c r="CJ84" s="708">
        <v>44638</v>
      </c>
      <c r="CK84" s="708">
        <v>44669</v>
      </c>
      <c r="CL84" s="708">
        <v>44699</v>
      </c>
      <c r="CM84" s="708">
        <v>44730</v>
      </c>
      <c r="CN84" s="708">
        <v>44760</v>
      </c>
      <c r="CO84" s="708">
        <v>44791</v>
      </c>
      <c r="CP84" s="708">
        <v>44822</v>
      </c>
      <c r="CQ84" s="708">
        <v>44852</v>
      </c>
      <c r="CR84" s="708">
        <v>44883</v>
      </c>
      <c r="CS84" s="710">
        <v>44913</v>
      </c>
    </row>
    <row r="85" spans="1:97" s="581" customFormat="1" x14ac:dyDescent="0.2">
      <c r="A85" s="568" t="s">
        <v>5</v>
      </c>
      <c r="B85" s="506" t="e">
        <f>AVERAGE(N85:X85)</f>
        <v>#DIV/0!</v>
      </c>
      <c r="C85" s="506">
        <f>AVERAGE(Z85:AK85)</f>
        <v>400</v>
      </c>
      <c r="D85" s="506">
        <f>AVERAGE(AL85:AW85)</f>
        <v>445.83333333333331</v>
      </c>
      <c r="E85" s="506">
        <f>AVERAGE(AX85:BI85)</f>
        <v>525</v>
      </c>
      <c r="F85" s="506">
        <f>AVERAGE(BJ85:BU85)</f>
        <v>654.16666666666663</v>
      </c>
      <c r="G85" s="506">
        <f>AVERAGE(BV85:CG85)</f>
        <v>708.33333333333337</v>
      </c>
      <c r="H85" s="528">
        <f>AVERAGE(CH85:CS85)</f>
        <v>750</v>
      </c>
      <c r="I85" s="506"/>
      <c r="J85" s="569"/>
      <c r="K85" s="505" t="e">
        <f>C85/B85-1</f>
        <v>#DIV/0!</v>
      </c>
      <c r="L85" s="505">
        <f>D85/C85-1</f>
        <v>0.11458333333333326</v>
      </c>
      <c r="M85" s="569"/>
      <c r="N85" s="570"/>
      <c r="O85" s="570"/>
      <c r="P85" s="570"/>
      <c r="Q85" s="570"/>
      <c r="R85" s="570"/>
      <c r="S85" s="570"/>
      <c r="T85" s="570"/>
      <c r="U85" s="633"/>
      <c r="V85" s="633"/>
      <c r="W85" s="633"/>
      <c r="X85" s="633"/>
      <c r="Y85" s="633"/>
      <c r="Z85" s="632"/>
      <c r="AA85" s="633"/>
      <c r="AB85" s="633"/>
      <c r="AC85" s="633"/>
      <c r="AD85" s="633"/>
      <c r="AE85" s="633"/>
      <c r="AF85" s="633">
        <v>400</v>
      </c>
      <c r="AG85" s="633">
        <v>400</v>
      </c>
      <c r="AH85" s="633">
        <v>400</v>
      </c>
      <c r="AI85" s="633">
        <v>400</v>
      </c>
      <c r="AJ85" s="633">
        <v>400</v>
      </c>
      <c r="AK85" s="633">
        <v>400</v>
      </c>
      <c r="AL85" s="632">
        <v>400</v>
      </c>
      <c r="AM85" s="633">
        <v>400</v>
      </c>
      <c r="AN85" s="633">
        <v>400</v>
      </c>
      <c r="AO85" s="633">
        <v>400</v>
      </c>
      <c r="AP85" s="633">
        <v>400</v>
      </c>
      <c r="AQ85" s="633">
        <v>450</v>
      </c>
      <c r="AR85" s="633">
        <v>450</v>
      </c>
      <c r="AS85" s="633">
        <v>450</v>
      </c>
      <c r="AT85" s="633">
        <v>500</v>
      </c>
      <c r="AU85" s="633">
        <v>500</v>
      </c>
      <c r="AV85" s="633">
        <v>500</v>
      </c>
      <c r="AW85" s="634">
        <v>500</v>
      </c>
      <c r="AX85" s="662">
        <v>500</v>
      </c>
      <c r="AY85" s="662">
        <v>500</v>
      </c>
      <c r="AZ85" s="662">
        <v>500</v>
      </c>
      <c r="BA85" s="662">
        <v>500</v>
      </c>
      <c r="BB85" s="662">
        <v>500</v>
      </c>
      <c r="BC85" s="662">
        <v>500</v>
      </c>
      <c r="BD85" s="662">
        <v>550</v>
      </c>
      <c r="BE85" s="662">
        <v>550</v>
      </c>
      <c r="BF85" s="662">
        <v>550</v>
      </c>
      <c r="BG85" s="662">
        <v>550</v>
      </c>
      <c r="BH85" s="662">
        <v>550</v>
      </c>
      <c r="BI85" s="667">
        <v>550</v>
      </c>
      <c r="BJ85" s="663">
        <v>600</v>
      </c>
      <c r="BK85" s="663">
        <v>600</v>
      </c>
      <c r="BL85" s="663">
        <v>600</v>
      </c>
      <c r="BM85" s="663">
        <v>650</v>
      </c>
      <c r="BN85" s="663">
        <v>650</v>
      </c>
      <c r="BO85" s="663">
        <v>650</v>
      </c>
      <c r="BP85" s="663">
        <v>650</v>
      </c>
      <c r="BQ85" s="663">
        <v>650</v>
      </c>
      <c r="BR85" s="663">
        <v>700</v>
      </c>
      <c r="BS85" s="663">
        <v>700</v>
      </c>
      <c r="BT85" s="663">
        <v>700</v>
      </c>
      <c r="BU85" s="668">
        <v>700</v>
      </c>
      <c r="BV85" s="664">
        <v>700</v>
      </c>
      <c r="BW85" s="664">
        <v>700</v>
      </c>
      <c r="BX85" s="664">
        <v>700</v>
      </c>
      <c r="BY85" s="664">
        <v>700</v>
      </c>
      <c r="BZ85" s="664">
        <v>700</v>
      </c>
      <c r="CA85" s="664">
        <v>700</v>
      </c>
      <c r="CB85" s="664">
        <v>700</v>
      </c>
      <c r="CC85" s="664">
        <v>700</v>
      </c>
      <c r="CD85" s="664">
        <v>700</v>
      </c>
      <c r="CE85" s="664">
        <v>700</v>
      </c>
      <c r="CF85" s="664">
        <v>750</v>
      </c>
      <c r="CG85" s="668">
        <v>750</v>
      </c>
      <c r="CH85" s="663">
        <v>750</v>
      </c>
      <c r="CI85" s="663">
        <f>CH85</f>
        <v>750</v>
      </c>
      <c r="CJ85" s="663">
        <f t="shared" ref="CJ85:CS85" si="199">CI85</f>
        <v>750</v>
      </c>
      <c r="CK85" s="663">
        <f t="shared" si="199"/>
        <v>750</v>
      </c>
      <c r="CL85" s="663">
        <f t="shared" si="199"/>
        <v>750</v>
      </c>
      <c r="CM85" s="663">
        <f t="shared" si="199"/>
        <v>750</v>
      </c>
      <c r="CN85" s="663">
        <f t="shared" si="199"/>
        <v>750</v>
      </c>
      <c r="CO85" s="663">
        <f t="shared" si="199"/>
        <v>750</v>
      </c>
      <c r="CP85" s="663">
        <f t="shared" si="199"/>
        <v>750</v>
      </c>
      <c r="CQ85" s="663">
        <f t="shared" si="199"/>
        <v>750</v>
      </c>
      <c r="CR85" s="663">
        <f t="shared" si="199"/>
        <v>750</v>
      </c>
      <c r="CS85" s="714">
        <f t="shared" si="199"/>
        <v>750</v>
      </c>
    </row>
    <row r="86" spans="1:97" s="581" customFormat="1" x14ac:dyDescent="0.2">
      <c r="A86" s="568" t="s">
        <v>8</v>
      </c>
      <c r="B86" s="506" t="e">
        <f>AVERAGE(N86:X86)</f>
        <v>#DIV/0!</v>
      </c>
      <c r="C86" s="506">
        <f>AVERAGE(Z86:AK86)</f>
        <v>400</v>
      </c>
      <c r="D86" s="506">
        <f>AVERAGE(AL86:AW86)</f>
        <v>445.83333333333331</v>
      </c>
      <c r="E86" s="506">
        <f>AVERAGE(AX86:BI86)</f>
        <v>577.5</v>
      </c>
      <c r="F86" s="506">
        <f>AVERAGE(BJ86:BU86)</f>
        <v>673.79166666666663</v>
      </c>
      <c r="G86" s="506">
        <f>AVERAGE(BV86:CG86)</f>
        <v>779.16666666666686</v>
      </c>
      <c r="H86" s="528">
        <f>AVERAGE(CH86:CS86)</f>
        <v>750</v>
      </c>
      <c r="I86" s="506"/>
      <c r="J86" s="569"/>
      <c r="K86" s="505" t="e">
        <f t="shared" ref="K86:K88" si="200">C86/B86-1</f>
        <v>#DIV/0!</v>
      </c>
      <c r="L86" s="505">
        <f t="shared" ref="L86:L90" si="201">D86/C86-1</f>
        <v>0.11458333333333326</v>
      </c>
      <c r="M86" s="569"/>
      <c r="N86" s="570"/>
      <c r="O86" s="570"/>
      <c r="P86" s="570"/>
      <c r="Q86" s="570"/>
      <c r="R86" s="570"/>
      <c r="S86" s="570"/>
      <c r="T86" s="570"/>
      <c r="U86" s="633"/>
      <c r="V86" s="633"/>
      <c r="W86" s="633"/>
      <c r="X86" s="633"/>
      <c r="Y86" s="633"/>
      <c r="Z86" s="632"/>
      <c r="AA86" s="633"/>
      <c r="AB86" s="633"/>
      <c r="AC86" s="633"/>
      <c r="AD86" s="633"/>
      <c r="AE86" s="633"/>
      <c r="AF86" s="633">
        <f t="shared" ref="AF86" si="202">AF85*1</f>
        <v>400</v>
      </c>
      <c r="AG86" s="633">
        <f t="shared" ref="AG86:AW86" si="203">AG85*1</f>
        <v>400</v>
      </c>
      <c r="AH86" s="633">
        <f t="shared" si="203"/>
        <v>400</v>
      </c>
      <c r="AI86" s="633">
        <f t="shared" si="203"/>
        <v>400</v>
      </c>
      <c r="AJ86" s="633">
        <f t="shared" si="203"/>
        <v>400</v>
      </c>
      <c r="AK86" s="634">
        <f t="shared" si="203"/>
        <v>400</v>
      </c>
      <c r="AL86" s="632">
        <f t="shared" si="203"/>
        <v>400</v>
      </c>
      <c r="AM86" s="633">
        <f t="shared" si="203"/>
        <v>400</v>
      </c>
      <c r="AN86" s="633">
        <f t="shared" si="203"/>
        <v>400</v>
      </c>
      <c r="AO86" s="633">
        <f t="shared" si="203"/>
        <v>400</v>
      </c>
      <c r="AP86" s="633">
        <f t="shared" si="203"/>
        <v>400</v>
      </c>
      <c r="AQ86" s="633">
        <f t="shared" si="203"/>
        <v>450</v>
      </c>
      <c r="AR86" s="633">
        <f t="shared" si="203"/>
        <v>450</v>
      </c>
      <c r="AS86" s="633">
        <f t="shared" si="203"/>
        <v>450</v>
      </c>
      <c r="AT86" s="633">
        <f t="shared" si="203"/>
        <v>500</v>
      </c>
      <c r="AU86" s="633">
        <f t="shared" si="203"/>
        <v>500</v>
      </c>
      <c r="AV86" s="633">
        <f t="shared" si="203"/>
        <v>500</v>
      </c>
      <c r="AW86" s="634">
        <f t="shared" si="203"/>
        <v>500</v>
      </c>
      <c r="AX86" s="662">
        <f t="shared" ref="AX86:BI86" si="204">AX85*1.1</f>
        <v>550</v>
      </c>
      <c r="AY86" s="662">
        <f t="shared" si="204"/>
        <v>550</v>
      </c>
      <c r="AZ86" s="662">
        <f t="shared" si="204"/>
        <v>550</v>
      </c>
      <c r="BA86" s="662">
        <f t="shared" si="204"/>
        <v>550</v>
      </c>
      <c r="BB86" s="662">
        <f t="shared" si="204"/>
        <v>550</v>
      </c>
      <c r="BC86" s="662">
        <f t="shared" si="204"/>
        <v>550</v>
      </c>
      <c r="BD86" s="662">
        <f t="shared" si="204"/>
        <v>605</v>
      </c>
      <c r="BE86" s="662">
        <f t="shared" si="204"/>
        <v>605</v>
      </c>
      <c r="BF86" s="662">
        <f t="shared" si="204"/>
        <v>605</v>
      </c>
      <c r="BG86" s="662">
        <f t="shared" si="204"/>
        <v>605</v>
      </c>
      <c r="BH86" s="662">
        <f t="shared" si="204"/>
        <v>605</v>
      </c>
      <c r="BI86" s="667">
        <f t="shared" si="204"/>
        <v>605</v>
      </c>
      <c r="BJ86" s="664">
        <f>BJ85*1.03</f>
        <v>618</v>
      </c>
      <c r="BK86" s="664">
        <f t="shared" ref="BK86:BU86" si="205">BK85*1.03</f>
        <v>618</v>
      </c>
      <c r="BL86" s="664">
        <f t="shared" si="205"/>
        <v>618</v>
      </c>
      <c r="BM86" s="664">
        <f t="shared" si="205"/>
        <v>669.5</v>
      </c>
      <c r="BN86" s="664">
        <f t="shared" si="205"/>
        <v>669.5</v>
      </c>
      <c r="BO86" s="664">
        <f t="shared" si="205"/>
        <v>669.5</v>
      </c>
      <c r="BP86" s="664">
        <f t="shared" si="205"/>
        <v>669.5</v>
      </c>
      <c r="BQ86" s="664">
        <f t="shared" si="205"/>
        <v>669.5</v>
      </c>
      <c r="BR86" s="664">
        <f t="shared" si="205"/>
        <v>721</v>
      </c>
      <c r="BS86" s="664">
        <f t="shared" si="205"/>
        <v>721</v>
      </c>
      <c r="BT86" s="664">
        <f t="shared" si="205"/>
        <v>721</v>
      </c>
      <c r="BU86" s="668">
        <f t="shared" si="205"/>
        <v>721</v>
      </c>
      <c r="BV86" s="664">
        <f>BV85*1.1</f>
        <v>770.00000000000011</v>
      </c>
      <c r="BW86" s="664">
        <f t="shared" ref="BW86:CG86" si="206">BW85*1.1</f>
        <v>770.00000000000011</v>
      </c>
      <c r="BX86" s="664">
        <f t="shared" si="206"/>
        <v>770.00000000000011</v>
      </c>
      <c r="BY86" s="664">
        <f t="shared" si="206"/>
        <v>770.00000000000011</v>
      </c>
      <c r="BZ86" s="664">
        <f t="shared" si="206"/>
        <v>770.00000000000011</v>
      </c>
      <c r="CA86" s="664">
        <f t="shared" si="206"/>
        <v>770.00000000000011</v>
      </c>
      <c r="CB86" s="664">
        <f t="shared" si="206"/>
        <v>770.00000000000011</v>
      </c>
      <c r="CC86" s="664">
        <f t="shared" si="206"/>
        <v>770.00000000000011</v>
      </c>
      <c r="CD86" s="664">
        <f t="shared" si="206"/>
        <v>770.00000000000011</v>
      </c>
      <c r="CE86" s="664">
        <f t="shared" si="206"/>
        <v>770.00000000000011</v>
      </c>
      <c r="CF86" s="664">
        <f t="shared" si="206"/>
        <v>825.00000000000011</v>
      </c>
      <c r="CG86" s="668">
        <f t="shared" si="206"/>
        <v>825.00000000000011</v>
      </c>
      <c r="CH86" s="715">
        <f>CH85*1</f>
        <v>750</v>
      </c>
      <c r="CI86" s="715">
        <f t="shared" ref="CI86:CS86" si="207">CI85*1</f>
        <v>750</v>
      </c>
      <c r="CJ86" s="715">
        <f t="shared" si="207"/>
        <v>750</v>
      </c>
      <c r="CK86" s="715">
        <f t="shared" si="207"/>
        <v>750</v>
      </c>
      <c r="CL86" s="715">
        <f t="shared" si="207"/>
        <v>750</v>
      </c>
      <c r="CM86" s="715">
        <f t="shared" si="207"/>
        <v>750</v>
      </c>
      <c r="CN86" s="715">
        <f t="shared" si="207"/>
        <v>750</v>
      </c>
      <c r="CO86" s="715">
        <f t="shared" si="207"/>
        <v>750</v>
      </c>
      <c r="CP86" s="715">
        <f t="shared" si="207"/>
        <v>750</v>
      </c>
      <c r="CQ86" s="715">
        <f t="shared" si="207"/>
        <v>750</v>
      </c>
      <c r="CR86" s="715">
        <f t="shared" si="207"/>
        <v>750</v>
      </c>
      <c r="CS86" s="716">
        <f t="shared" si="207"/>
        <v>750</v>
      </c>
    </row>
    <row r="87" spans="1:97" x14ac:dyDescent="0.2">
      <c r="A87" s="584" t="s">
        <v>6</v>
      </c>
      <c r="B87" s="531" t="e">
        <f>SUM(N88:X88)/SUM(N86:X86)</f>
        <v>#DIV/0!</v>
      </c>
      <c r="C87" s="531">
        <f>SUM(Z88:AK88)/SUM(Z86:AK86)</f>
        <v>0.73666666666666669</v>
      </c>
      <c r="D87" s="531">
        <f>SUM(AL88:AW88)/SUM(AL86:AW86)</f>
        <v>0.75046728971962617</v>
      </c>
      <c r="E87" s="531">
        <f>AVERAGE(AX87:BI87)</f>
        <v>0.74916666666666687</v>
      </c>
      <c r="F87" s="531">
        <f>AVERAGE(BJ87:BU87)</f>
        <v>0.79104166666666664</v>
      </c>
      <c r="G87" s="531">
        <f>AVERAGE(BV87:CG87)</f>
        <v>0.80686250000000026</v>
      </c>
      <c r="H87" s="532">
        <f>AVERAGE(CH87:CS87)</f>
        <v>0.81315279166666654</v>
      </c>
      <c r="I87" s="531"/>
      <c r="J87" s="585"/>
      <c r="K87" s="505" t="e">
        <f t="shared" si="200"/>
        <v>#DIV/0!</v>
      </c>
      <c r="L87" s="505">
        <f t="shared" si="201"/>
        <v>1.873387744745636E-2</v>
      </c>
      <c r="M87" s="585"/>
      <c r="N87" s="586"/>
      <c r="O87" s="586"/>
      <c r="P87" s="586"/>
      <c r="Q87" s="586"/>
      <c r="R87" s="586"/>
      <c r="S87" s="586"/>
      <c r="T87" s="586"/>
      <c r="U87" s="636"/>
      <c r="V87" s="636"/>
      <c r="W87" s="636"/>
      <c r="X87" s="636"/>
      <c r="Y87" s="636"/>
      <c r="Z87" s="635"/>
      <c r="AA87" s="636"/>
      <c r="AB87" s="636"/>
      <c r="AC87" s="636"/>
      <c r="AD87" s="636"/>
      <c r="AE87" s="636"/>
      <c r="AF87" s="636">
        <v>0.7</v>
      </c>
      <c r="AG87" s="636">
        <v>0.72</v>
      </c>
      <c r="AH87" s="636">
        <v>0.75</v>
      </c>
      <c r="AI87" s="636">
        <v>0.75</v>
      </c>
      <c r="AJ87" s="636">
        <v>0.75</v>
      </c>
      <c r="AK87" s="637">
        <v>0.75</v>
      </c>
      <c r="AL87" s="635">
        <v>0.65</v>
      </c>
      <c r="AM87" s="636">
        <v>0.65</v>
      </c>
      <c r="AN87" s="636">
        <v>0.7</v>
      </c>
      <c r="AO87" s="636">
        <v>0.75</v>
      </c>
      <c r="AP87" s="636">
        <v>0.75</v>
      </c>
      <c r="AQ87" s="636">
        <v>0.75</v>
      </c>
      <c r="AR87" s="636">
        <v>0.77</v>
      </c>
      <c r="AS87" s="636">
        <v>0.78</v>
      </c>
      <c r="AT87" s="636">
        <v>0.78</v>
      </c>
      <c r="AU87" s="636">
        <v>0.78</v>
      </c>
      <c r="AV87" s="636">
        <v>0.8</v>
      </c>
      <c r="AW87" s="637">
        <v>0.8</v>
      </c>
      <c r="AX87" s="635">
        <v>0.65</v>
      </c>
      <c r="AY87" s="636">
        <v>0.65</v>
      </c>
      <c r="AZ87" s="636">
        <v>0.73</v>
      </c>
      <c r="BA87" s="636">
        <v>0.75</v>
      </c>
      <c r="BB87" s="636">
        <v>0.75</v>
      </c>
      <c r="BC87" s="636">
        <v>0.75</v>
      </c>
      <c r="BD87" s="636">
        <v>0.77</v>
      </c>
      <c r="BE87" s="636">
        <v>0.78</v>
      </c>
      <c r="BF87" s="636">
        <v>0.78</v>
      </c>
      <c r="BG87" s="636">
        <v>0.78</v>
      </c>
      <c r="BH87" s="636">
        <v>0.8</v>
      </c>
      <c r="BI87" s="637">
        <v>0.8</v>
      </c>
      <c r="BJ87" s="635">
        <f>AX87*1.05</f>
        <v>0.68250000000000011</v>
      </c>
      <c r="BK87" s="636">
        <f t="shared" ref="BK87:BP87" si="208">AY87*1.05</f>
        <v>0.68250000000000011</v>
      </c>
      <c r="BL87" s="636">
        <f t="shared" si="208"/>
        <v>0.76649999999999996</v>
      </c>
      <c r="BM87" s="636">
        <f t="shared" si="208"/>
        <v>0.78750000000000009</v>
      </c>
      <c r="BN87" s="636">
        <f t="shared" si="208"/>
        <v>0.78750000000000009</v>
      </c>
      <c r="BO87" s="636">
        <f t="shared" si="208"/>
        <v>0.78750000000000009</v>
      </c>
      <c r="BP87" s="636">
        <f t="shared" si="208"/>
        <v>0.80850000000000011</v>
      </c>
      <c r="BQ87" s="636">
        <v>0.83</v>
      </c>
      <c r="BR87" s="636">
        <v>0.83</v>
      </c>
      <c r="BS87" s="636">
        <v>0.83</v>
      </c>
      <c r="BT87" s="636">
        <v>0.85</v>
      </c>
      <c r="BU87" s="637">
        <v>0.85</v>
      </c>
      <c r="BV87" s="676">
        <f>BJ87*1.02</f>
        <v>0.69615000000000016</v>
      </c>
      <c r="BW87" s="674">
        <f t="shared" ref="BW87:CG87" si="209">BK87*1.02</f>
        <v>0.69615000000000016</v>
      </c>
      <c r="BX87" s="674">
        <f t="shared" si="209"/>
        <v>0.78183000000000002</v>
      </c>
      <c r="BY87" s="674">
        <f t="shared" si="209"/>
        <v>0.80325000000000013</v>
      </c>
      <c r="BZ87" s="674">
        <f t="shared" si="209"/>
        <v>0.80325000000000013</v>
      </c>
      <c r="CA87" s="674">
        <f t="shared" si="209"/>
        <v>0.80325000000000013</v>
      </c>
      <c r="CB87" s="674">
        <f t="shared" si="209"/>
        <v>0.82467000000000013</v>
      </c>
      <c r="CC87" s="674">
        <f t="shared" si="209"/>
        <v>0.84660000000000002</v>
      </c>
      <c r="CD87" s="674">
        <f t="shared" si="209"/>
        <v>0.84660000000000002</v>
      </c>
      <c r="CE87" s="674">
        <f t="shared" si="209"/>
        <v>0.84660000000000002</v>
      </c>
      <c r="CF87" s="674">
        <f t="shared" si="209"/>
        <v>0.86699999999999999</v>
      </c>
      <c r="CG87" s="675">
        <f t="shared" si="209"/>
        <v>0.86699999999999999</v>
      </c>
      <c r="CH87" s="533">
        <f>BV87*1.01</f>
        <v>0.70311150000000011</v>
      </c>
      <c r="CI87" s="531">
        <f t="shared" ref="CI87:CQ87" si="210">BW87*1.01</f>
        <v>0.70311150000000011</v>
      </c>
      <c r="CJ87" s="531">
        <f t="shared" si="210"/>
        <v>0.78964830000000008</v>
      </c>
      <c r="CK87" s="531">
        <f t="shared" si="210"/>
        <v>0.81128250000000013</v>
      </c>
      <c r="CL87" s="531">
        <f t="shared" si="210"/>
        <v>0.81128250000000013</v>
      </c>
      <c r="CM87" s="531">
        <f t="shared" si="210"/>
        <v>0.81128250000000013</v>
      </c>
      <c r="CN87" s="531">
        <f t="shared" si="210"/>
        <v>0.83291670000000018</v>
      </c>
      <c r="CO87" s="531">
        <f t="shared" si="210"/>
        <v>0.85506599999999999</v>
      </c>
      <c r="CP87" s="531">
        <f t="shared" si="210"/>
        <v>0.85506599999999999</v>
      </c>
      <c r="CQ87" s="531">
        <f t="shared" si="210"/>
        <v>0.85506599999999999</v>
      </c>
      <c r="CR87" s="531">
        <v>0.86</v>
      </c>
      <c r="CS87" s="531">
        <v>0.87</v>
      </c>
    </row>
    <row r="88" spans="1:97" s="749" customFormat="1" x14ac:dyDescent="0.2">
      <c r="A88" s="746" t="s">
        <v>7</v>
      </c>
      <c r="B88" s="506">
        <f>SUM(N88:X88)</f>
        <v>0</v>
      </c>
      <c r="C88" s="506">
        <f>SUM(Z88:AK88)</f>
        <v>1768</v>
      </c>
      <c r="D88" s="506">
        <f>SUM(AL88:AW88)</f>
        <v>4015</v>
      </c>
      <c r="E88" s="506">
        <f>SUM(AX88:BI88)</f>
        <v>5203.55</v>
      </c>
      <c r="F88" s="506">
        <f>SUM(BJ88:BU88)</f>
        <v>6418.4965000000011</v>
      </c>
      <c r="G88" s="506">
        <f>SUM(BV88:CG88)</f>
        <v>7550.7794999999987</v>
      </c>
      <c r="H88" s="528">
        <f>SUM(CH88:CS88)</f>
        <v>7318.3751250000005</v>
      </c>
      <c r="I88" s="506"/>
      <c r="J88" s="504"/>
      <c r="K88" s="504" t="e">
        <f t="shared" si="200"/>
        <v>#DIV/0!</v>
      </c>
      <c r="L88" s="504">
        <f t="shared" si="201"/>
        <v>1.2709276018099547</v>
      </c>
      <c r="M88" s="504"/>
      <c r="N88" s="506"/>
      <c r="O88" s="506"/>
      <c r="P88" s="506"/>
      <c r="Q88" s="506"/>
      <c r="R88" s="506"/>
      <c r="S88" s="506"/>
      <c r="T88" s="506"/>
      <c r="U88" s="633"/>
      <c r="V88" s="633"/>
      <c r="W88" s="633"/>
      <c r="X88" s="633"/>
      <c r="Y88" s="633"/>
      <c r="Z88" s="632"/>
      <c r="AA88" s="633"/>
      <c r="AB88" s="633"/>
      <c r="AC88" s="633"/>
      <c r="AD88" s="633"/>
      <c r="AE88" s="633"/>
      <c r="AF88" s="633">
        <f t="shared" ref="AF88" si="211">AF87*AF86</f>
        <v>280</v>
      </c>
      <c r="AG88" s="633">
        <f t="shared" ref="AG88:AK88" si="212">AG87*AG86</f>
        <v>288</v>
      </c>
      <c r="AH88" s="633">
        <f t="shared" si="212"/>
        <v>300</v>
      </c>
      <c r="AI88" s="633">
        <f t="shared" si="212"/>
        <v>300</v>
      </c>
      <c r="AJ88" s="633">
        <f t="shared" si="212"/>
        <v>300</v>
      </c>
      <c r="AK88" s="634">
        <f t="shared" si="212"/>
        <v>300</v>
      </c>
      <c r="AL88" s="632">
        <f t="shared" ref="AL88:CF88" si="213">AL87*AL86</f>
        <v>260</v>
      </c>
      <c r="AM88" s="633">
        <f t="shared" si="213"/>
        <v>260</v>
      </c>
      <c r="AN88" s="633">
        <f t="shared" si="213"/>
        <v>280</v>
      </c>
      <c r="AO88" s="633">
        <f t="shared" si="213"/>
        <v>300</v>
      </c>
      <c r="AP88" s="633">
        <f t="shared" si="213"/>
        <v>300</v>
      </c>
      <c r="AQ88" s="633">
        <f t="shared" si="213"/>
        <v>337.5</v>
      </c>
      <c r="AR88" s="633">
        <f t="shared" si="213"/>
        <v>346.5</v>
      </c>
      <c r="AS88" s="633">
        <f t="shared" si="213"/>
        <v>351</v>
      </c>
      <c r="AT88" s="633">
        <f t="shared" si="213"/>
        <v>390</v>
      </c>
      <c r="AU88" s="633">
        <f t="shared" si="213"/>
        <v>390</v>
      </c>
      <c r="AV88" s="633">
        <f t="shared" si="213"/>
        <v>400</v>
      </c>
      <c r="AW88" s="634">
        <f t="shared" si="213"/>
        <v>400</v>
      </c>
      <c r="AX88" s="598">
        <f t="shared" si="213"/>
        <v>357.5</v>
      </c>
      <c r="AY88" s="598">
        <f t="shared" si="213"/>
        <v>357.5</v>
      </c>
      <c r="AZ88" s="598">
        <f t="shared" si="213"/>
        <v>401.5</v>
      </c>
      <c r="BA88" s="598">
        <f t="shared" si="213"/>
        <v>412.5</v>
      </c>
      <c r="BB88" s="598">
        <f t="shared" si="213"/>
        <v>412.5</v>
      </c>
      <c r="BC88" s="598">
        <f t="shared" si="213"/>
        <v>412.5</v>
      </c>
      <c r="BD88" s="598">
        <f t="shared" si="213"/>
        <v>465.85</v>
      </c>
      <c r="BE88" s="598">
        <f t="shared" si="213"/>
        <v>471.90000000000003</v>
      </c>
      <c r="BF88" s="598">
        <f t="shared" si="213"/>
        <v>471.90000000000003</v>
      </c>
      <c r="BG88" s="598">
        <f t="shared" si="213"/>
        <v>471.90000000000003</v>
      </c>
      <c r="BH88" s="598">
        <f t="shared" si="213"/>
        <v>484</v>
      </c>
      <c r="BI88" s="599">
        <f t="shared" si="213"/>
        <v>484</v>
      </c>
      <c r="BJ88" s="747">
        <f t="shared" si="213"/>
        <v>421.78500000000008</v>
      </c>
      <c r="BK88" s="747">
        <f t="shared" si="213"/>
        <v>421.78500000000008</v>
      </c>
      <c r="BL88" s="747">
        <f t="shared" si="213"/>
        <v>473.697</v>
      </c>
      <c r="BM88" s="747">
        <f t="shared" si="213"/>
        <v>527.23125000000005</v>
      </c>
      <c r="BN88" s="747">
        <f t="shared" si="213"/>
        <v>527.23125000000005</v>
      </c>
      <c r="BO88" s="747">
        <f t="shared" si="213"/>
        <v>527.23125000000005</v>
      </c>
      <c r="BP88" s="747">
        <f t="shared" si="213"/>
        <v>541.29075000000012</v>
      </c>
      <c r="BQ88" s="747">
        <f t="shared" si="213"/>
        <v>555.68499999999995</v>
      </c>
      <c r="BR88" s="747">
        <f t="shared" si="213"/>
        <v>598.42999999999995</v>
      </c>
      <c r="BS88" s="747">
        <f t="shared" si="213"/>
        <v>598.42999999999995</v>
      </c>
      <c r="BT88" s="747">
        <f t="shared" si="213"/>
        <v>612.85</v>
      </c>
      <c r="BU88" s="748">
        <f t="shared" si="213"/>
        <v>612.85</v>
      </c>
      <c r="BV88" s="747">
        <f t="shared" si="213"/>
        <v>536.03550000000018</v>
      </c>
      <c r="BW88" s="747">
        <f t="shared" si="213"/>
        <v>536.03550000000018</v>
      </c>
      <c r="BX88" s="747">
        <f t="shared" si="213"/>
        <v>602.0091000000001</v>
      </c>
      <c r="BY88" s="747">
        <f t="shared" si="213"/>
        <v>618.50250000000017</v>
      </c>
      <c r="BZ88" s="747">
        <f t="shared" si="213"/>
        <v>618.50250000000017</v>
      </c>
      <c r="CA88" s="747">
        <f t="shared" si="213"/>
        <v>618.50250000000017</v>
      </c>
      <c r="CB88" s="747">
        <f t="shared" si="213"/>
        <v>634.99590000000023</v>
      </c>
      <c r="CC88" s="747">
        <f t="shared" si="213"/>
        <v>651.88200000000006</v>
      </c>
      <c r="CD88" s="747">
        <f t="shared" si="213"/>
        <v>651.88200000000006</v>
      </c>
      <c r="CE88" s="747">
        <f t="shared" si="213"/>
        <v>651.88200000000006</v>
      </c>
      <c r="CF88" s="747">
        <f t="shared" si="213"/>
        <v>715.27500000000009</v>
      </c>
      <c r="CG88" s="748">
        <f t="shared" ref="CG88:CS88" si="214">CG87*CG86</f>
        <v>715.27500000000009</v>
      </c>
      <c r="CH88" s="747">
        <f t="shared" si="214"/>
        <v>527.3336250000001</v>
      </c>
      <c r="CI88" s="747">
        <f t="shared" si="214"/>
        <v>527.3336250000001</v>
      </c>
      <c r="CJ88" s="747">
        <f t="shared" si="214"/>
        <v>592.2362250000001</v>
      </c>
      <c r="CK88" s="747">
        <f t="shared" si="214"/>
        <v>608.46187500000008</v>
      </c>
      <c r="CL88" s="747">
        <f t="shared" si="214"/>
        <v>608.46187500000008</v>
      </c>
      <c r="CM88" s="747">
        <f t="shared" si="214"/>
        <v>608.46187500000008</v>
      </c>
      <c r="CN88" s="747">
        <f t="shared" si="214"/>
        <v>624.68752500000016</v>
      </c>
      <c r="CO88" s="747">
        <f t="shared" si="214"/>
        <v>641.29949999999997</v>
      </c>
      <c r="CP88" s="747">
        <f t="shared" si="214"/>
        <v>641.29949999999997</v>
      </c>
      <c r="CQ88" s="747">
        <f t="shared" si="214"/>
        <v>641.29949999999997</v>
      </c>
      <c r="CR88" s="747">
        <f t="shared" si="214"/>
        <v>645</v>
      </c>
      <c r="CS88" s="748">
        <f t="shared" si="214"/>
        <v>652.5</v>
      </c>
    </row>
    <row r="89" spans="1:97" s="745" customFormat="1" x14ac:dyDescent="0.2">
      <c r="A89" s="739" t="s">
        <v>9</v>
      </c>
      <c r="B89" s="655" t="e">
        <f t="shared" ref="B89:H89" si="215">B91/B88</f>
        <v>#DIV/0!</v>
      </c>
      <c r="C89" s="655">
        <f t="shared" si="215"/>
        <v>2.5</v>
      </c>
      <c r="D89" s="655">
        <f t="shared" si="215"/>
        <v>3.7645630916083102</v>
      </c>
      <c r="E89" s="655">
        <f t="shared" si="215"/>
        <v>4.0985455518784306</v>
      </c>
      <c r="F89" s="655">
        <f t="shared" si="215"/>
        <v>4.3181026740407278</v>
      </c>
      <c r="G89" s="655">
        <f t="shared" si="215"/>
        <v>4.6407389533608363</v>
      </c>
      <c r="H89" s="740">
        <f t="shared" si="215"/>
        <v>6.2069520447503166</v>
      </c>
      <c r="I89" s="655"/>
      <c r="J89" s="763"/>
      <c r="K89" s="741" t="e">
        <f>C89/B89-1</f>
        <v>#DIV/0!</v>
      </c>
      <c r="L89" s="741">
        <f t="shared" si="201"/>
        <v>0.50582523664332402</v>
      </c>
      <c r="M89" s="763"/>
      <c r="N89" s="764"/>
      <c r="O89" s="764"/>
      <c r="P89" s="764"/>
      <c r="Q89" s="764"/>
      <c r="R89" s="764"/>
      <c r="S89" s="764"/>
      <c r="T89" s="764"/>
      <c r="U89" s="742"/>
      <c r="V89" s="742"/>
      <c r="W89" s="742"/>
      <c r="X89" s="742"/>
      <c r="Y89" s="742"/>
      <c r="Z89" s="743"/>
      <c r="AA89" s="742"/>
      <c r="AB89" s="742"/>
      <c r="AC89" s="742"/>
      <c r="AD89" s="742"/>
      <c r="AE89" s="742"/>
      <c r="AF89" s="742">
        <v>2.5</v>
      </c>
      <c r="AG89" s="742">
        <v>2.5</v>
      </c>
      <c r="AH89" s="742">
        <v>2.5</v>
      </c>
      <c r="AI89" s="742">
        <v>2.5</v>
      </c>
      <c r="AJ89" s="742">
        <v>2.5</v>
      </c>
      <c r="AK89" s="744">
        <v>2.5</v>
      </c>
      <c r="AL89" s="743">
        <f>AK89*1.04</f>
        <v>2.6</v>
      </c>
      <c r="AM89" s="742">
        <f>AL89*1.06</f>
        <v>2.7560000000000002</v>
      </c>
      <c r="AN89" s="742">
        <f t="shared" ref="AN89:AV89" si="216">AM89*1.06</f>
        <v>2.9213600000000004</v>
      </c>
      <c r="AO89" s="742">
        <f t="shared" si="216"/>
        <v>3.0966416000000008</v>
      </c>
      <c r="AP89" s="742">
        <f t="shared" si="216"/>
        <v>3.2824400960000011</v>
      </c>
      <c r="AQ89" s="742">
        <f t="shared" si="216"/>
        <v>3.4793865017600014</v>
      </c>
      <c r="AR89" s="742">
        <f t="shared" si="216"/>
        <v>3.6881496918656018</v>
      </c>
      <c r="AS89" s="742">
        <f t="shared" si="216"/>
        <v>3.9094386733775379</v>
      </c>
      <c r="AT89" s="742">
        <f t="shared" si="216"/>
        <v>4.1440049937801904</v>
      </c>
      <c r="AU89" s="742">
        <f t="shared" si="216"/>
        <v>4.3926452934070017</v>
      </c>
      <c r="AV89" s="742">
        <f t="shared" si="216"/>
        <v>4.6562040110114218</v>
      </c>
      <c r="AW89" s="744">
        <f>AV89*1.06</f>
        <v>4.9355762516721073</v>
      </c>
      <c r="AX89" s="765">
        <f>AL89*1.1</f>
        <v>2.8600000000000003</v>
      </c>
      <c r="AY89" s="765">
        <f>AM89*1.1</f>
        <v>3.0316000000000005</v>
      </c>
      <c r="AZ89" s="765">
        <f t="shared" ref="AZ89:BI89" si="217">AN89*1.1</f>
        <v>3.2134960000000006</v>
      </c>
      <c r="BA89" s="765">
        <f t="shared" si="217"/>
        <v>3.4063057600000013</v>
      </c>
      <c r="BB89" s="765">
        <f t="shared" si="217"/>
        <v>3.6106841056000016</v>
      </c>
      <c r="BC89" s="765">
        <f t="shared" si="217"/>
        <v>3.8273251519360016</v>
      </c>
      <c r="BD89" s="765">
        <f t="shared" si="217"/>
        <v>4.0569646610521621</v>
      </c>
      <c r="BE89" s="765">
        <f t="shared" si="217"/>
        <v>4.300382540715292</v>
      </c>
      <c r="BF89" s="765">
        <f t="shared" si="217"/>
        <v>4.5584054931582099</v>
      </c>
      <c r="BG89" s="765">
        <f t="shared" si="217"/>
        <v>4.8319098227477024</v>
      </c>
      <c r="BH89" s="765">
        <f t="shared" si="217"/>
        <v>5.1218244121125647</v>
      </c>
      <c r="BI89" s="766">
        <f t="shared" si="217"/>
        <v>5.4291338768393187</v>
      </c>
      <c r="BJ89" s="655">
        <f>AX89*1.05</f>
        <v>3.0030000000000006</v>
      </c>
      <c r="BK89" s="655">
        <f>AY89*1.05</f>
        <v>3.1831800000000006</v>
      </c>
      <c r="BL89" s="655">
        <f t="shared" ref="BL89:BU89" si="218">AZ89*1.05</f>
        <v>3.3741708000000008</v>
      </c>
      <c r="BM89" s="655">
        <f t="shared" si="218"/>
        <v>3.5766210480000016</v>
      </c>
      <c r="BN89" s="655">
        <f t="shared" si="218"/>
        <v>3.7912183108800019</v>
      </c>
      <c r="BO89" s="655">
        <f t="shared" si="218"/>
        <v>4.0186914095328019</v>
      </c>
      <c r="BP89" s="655">
        <f t="shared" si="218"/>
        <v>4.2598128941047708</v>
      </c>
      <c r="BQ89" s="655">
        <f t="shared" si="218"/>
        <v>4.5154016677510569</v>
      </c>
      <c r="BR89" s="655">
        <f t="shared" si="218"/>
        <v>4.7863257678161206</v>
      </c>
      <c r="BS89" s="655">
        <f t="shared" si="218"/>
        <v>5.0735053138850876</v>
      </c>
      <c r="BT89" s="655">
        <f t="shared" si="218"/>
        <v>5.3779156327181932</v>
      </c>
      <c r="BU89" s="740">
        <f t="shared" si="218"/>
        <v>5.7005905706812845</v>
      </c>
      <c r="BV89" s="767">
        <f>BJ89*1.08</f>
        <v>3.243240000000001</v>
      </c>
      <c r="BW89" s="767">
        <f t="shared" ref="BW89" si="219">BK89*1.08</f>
        <v>3.4378344000000007</v>
      </c>
      <c r="BX89" s="767">
        <f t="shared" ref="BX89" si="220">BL89*1.08</f>
        <v>3.6441044640000011</v>
      </c>
      <c r="BY89" s="767">
        <f t="shared" ref="BY89" si="221">BM89*1.08</f>
        <v>3.8627507318400021</v>
      </c>
      <c r="BZ89" s="767">
        <f t="shared" ref="BZ89" si="222">BN89*1.08</f>
        <v>4.094515775750402</v>
      </c>
      <c r="CA89" s="767">
        <f t="shared" ref="CA89" si="223">BO89*1.08</f>
        <v>4.3401867222954262</v>
      </c>
      <c r="CB89" s="767">
        <f t="shared" ref="CB89" si="224">BP89*1.08</f>
        <v>4.6005979256331528</v>
      </c>
      <c r="CC89" s="767">
        <f t="shared" ref="CC89" si="225">BQ89*1.08</f>
        <v>4.8766338011711419</v>
      </c>
      <c r="CD89" s="767">
        <f t="shared" ref="CD89" si="226">BR89*1.08</f>
        <v>5.1692318292414106</v>
      </c>
      <c r="CE89" s="767">
        <f t="shared" ref="CE89" si="227">BS89*1.08</f>
        <v>5.4793857389958953</v>
      </c>
      <c r="CF89" s="767">
        <f>BT89*1.085</f>
        <v>5.8350384614992397</v>
      </c>
      <c r="CG89" s="768">
        <f>BU89*1.09</f>
        <v>6.2136437220426002</v>
      </c>
      <c r="CH89" s="767">
        <v>5.488208698721996</v>
      </c>
      <c r="CI89" s="767">
        <v>5.7626191336580961</v>
      </c>
      <c r="CJ89" s="767">
        <v>6.0507500903410012</v>
      </c>
      <c r="CK89" s="767">
        <v>6.3532875948580516</v>
      </c>
      <c r="CL89" s="767">
        <v>6.6709519746009542</v>
      </c>
      <c r="CM89" s="767">
        <v>7.0044995733310023</v>
      </c>
      <c r="CN89" s="767">
        <v>7.3547245519975526</v>
      </c>
      <c r="CO89" s="769">
        <v>5.7038427618482226</v>
      </c>
      <c r="CP89" s="769">
        <v>5.8179196170851872</v>
      </c>
      <c r="CQ89" s="769">
        <v>5.9342780094268912</v>
      </c>
      <c r="CR89" s="769">
        <v>6.0529635696154287</v>
      </c>
      <c r="CS89" s="770">
        <v>6.1740228410077371</v>
      </c>
    </row>
    <row r="90" spans="1:97" x14ac:dyDescent="0.2">
      <c r="A90" s="568" t="s">
        <v>10</v>
      </c>
      <c r="B90" s="536" t="e">
        <f>B92/B91</f>
        <v>#DIV/0!</v>
      </c>
      <c r="C90" s="536">
        <f t="shared" ref="C90:E90" si="228">C92/C91</f>
        <v>18</v>
      </c>
      <c r="D90" s="536">
        <f>D92/D91</f>
        <v>18.900000000000006</v>
      </c>
      <c r="E90" s="536">
        <f t="shared" si="228"/>
        <v>19.845000000000006</v>
      </c>
      <c r="F90" s="536">
        <f>F92/F91</f>
        <v>20.837250000000008</v>
      </c>
      <c r="G90" s="536">
        <f>G92/G91</f>
        <v>21.879112500000005</v>
      </c>
      <c r="H90" s="537">
        <f>H92/H91</f>
        <v>23.629441500000009</v>
      </c>
      <c r="I90" s="536"/>
      <c r="J90" s="569"/>
      <c r="K90" s="505" t="e">
        <f t="shared" ref="K90" si="229">C90/B90-1</f>
        <v>#DIV/0!</v>
      </c>
      <c r="L90" s="505">
        <f t="shared" si="201"/>
        <v>5.0000000000000266E-2</v>
      </c>
      <c r="M90" s="569"/>
      <c r="N90" s="570"/>
      <c r="O90" s="570"/>
      <c r="P90" s="570"/>
      <c r="Q90" s="570"/>
      <c r="R90" s="570"/>
      <c r="S90" s="570"/>
      <c r="T90" s="570"/>
      <c r="U90" s="633"/>
      <c r="V90" s="633"/>
      <c r="W90" s="633"/>
      <c r="X90" s="633"/>
      <c r="Y90" s="633"/>
      <c r="Z90" s="638"/>
      <c r="AA90" s="639"/>
      <c r="AB90" s="639"/>
      <c r="AC90" s="639"/>
      <c r="AD90" s="639"/>
      <c r="AE90" s="639"/>
      <c r="AF90" s="639">
        <v>18</v>
      </c>
      <c r="AG90" s="639">
        <v>18</v>
      </c>
      <c r="AH90" s="639">
        <v>18</v>
      </c>
      <c r="AI90" s="639">
        <v>18</v>
      </c>
      <c r="AJ90" s="639">
        <v>18</v>
      </c>
      <c r="AK90" s="640">
        <v>18</v>
      </c>
      <c r="AL90" s="638">
        <f>AK90*1.05</f>
        <v>18.900000000000002</v>
      </c>
      <c r="AM90" s="639">
        <f>AL90</f>
        <v>18.900000000000002</v>
      </c>
      <c r="AN90" s="639">
        <f t="shared" ref="AN90:AW90" si="230">AM90</f>
        <v>18.900000000000002</v>
      </c>
      <c r="AO90" s="639">
        <f t="shared" si="230"/>
        <v>18.900000000000002</v>
      </c>
      <c r="AP90" s="639">
        <f t="shared" si="230"/>
        <v>18.900000000000002</v>
      </c>
      <c r="AQ90" s="639">
        <f t="shared" si="230"/>
        <v>18.900000000000002</v>
      </c>
      <c r="AR90" s="639">
        <f t="shared" si="230"/>
        <v>18.900000000000002</v>
      </c>
      <c r="AS90" s="639">
        <f t="shared" si="230"/>
        <v>18.900000000000002</v>
      </c>
      <c r="AT90" s="639">
        <f t="shared" si="230"/>
        <v>18.900000000000002</v>
      </c>
      <c r="AU90" s="639">
        <f t="shared" si="230"/>
        <v>18.900000000000002</v>
      </c>
      <c r="AV90" s="639">
        <f t="shared" si="230"/>
        <v>18.900000000000002</v>
      </c>
      <c r="AW90" s="640">
        <f t="shared" si="230"/>
        <v>18.900000000000002</v>
      </c>
      <c r="AX90" s="691">
        <f>AW90*1.05</f>
        <v>19.845000000000002</v>
      </c>
      <c r="AY90" s="691">
        <f>AX90</f>
        <v>19.845000000000002</v>
      </c>
      <c r="AZ90" s="691">
        <f t="shared" ref="AZ90" si="231">AY90</f>
        <v>19.845000000000002</v>
      </c>
      <c r="BA90" s="691">
        <f t="shared" ref="BA90" si="232">AZ90</f>
        <v>19.845000000000002</v>
      </c>
      <c r="BB90" s="691">
        <f t="shared" ref="BB90" si="233">BA90</f>
        <v>19.845000000000002</v>
      </c>
      <c r="BC90" s="691">
        <f t="shared" ref="BC90" si="234">BB90</f>
        <v>19.845000000000002</v>
      </c>
      <c r="BD90" s="691">
        <f t="shared" ref="BD90" si="235">BC90</f>
        <v>19.845000000000002</v>
      </c>
      <c r="BE90" s="691">
        <f t="shared" ref="BE90" si="236">BD90</f>
        <v>19.845000000000002</v>
      </c>
      <c r="BF90" s="691">
        <f t="shared" ref="BF90" si="237">BE90</f>
        <v>19.845000000000002</v>
      </c>
      <c r="BG90" s="691">
        <f t="shared" ref="BG90" si="238">BF90</f>
        <v>19.845000000000002</v>
      </c>
      <c r="BH90" s="691">
        <f t="shared" ref="BH90" si="239">BG90</f>
        <v>19.845000000000002</v>
      </c>
      <c r="BI90" s="692">
        <f t="shared" ref="BI90" si="240">BH90</f>
        <v>19.845000000000002</v>
      </c>
      <c r="BJ90" s="693">
        <f>BI90*1.05</f>
        <v>20.837250000000004</v>
      </c>
      <c r="BK90" s="693">
        <f>BJ90</f>
        <v>20.837250000000004</v>
      </c>
      <c r="BL90" s="693">
        <f t="shared" ref="BL90" si="241">BK90</f>
        <v>20.837250000000004</v>
      </c>
      <c r="BM90" s="693">
        <f t="shared" ref="BM90" si="242">BL90</f>
        <v>20.837250000000004</v>
      </c>
      <c r="BN90" s="693">
        <f t="shared" ref="BN90" si="243">BM90</f>
        <v>20.837250000000004</v>
      </c>
      <c r="BO90" s="693">
        <f t="shared" ref="BO90" si="244">BN90</f>
        <v>20.837250000000004</v>
      </c>
      <c r="BP90" s="693">
        <f t="shared" ref="BP90" si="245">BO90</f>
        <v>20.837250000000004</v>
      </c>
      <c r="BQ90" s="693">
        <f t="shared" ref="BQ90" si="246">BP90</f>
        <v>20.837250000000004</v>
      </c>
      <c r="BR90" s="693">
        <f t="shared" ref="BR90" si="247">BQ90</f>
        <v>20.837250000000004</v>
      </c>
      <c r="BS90" s="693">
        <f t="shared" ref="BS90" si="248">BR90</f>
        <v>20.837250000000004</v>
      </c>
      <c r="BT90" s="693">
        <f t="shared" ref="BT90" si="249">BS90</f>
        <v>20.837250000000004</v>
      </c>
      <c r="BU90" s="694">
        <f t="shared" ref="BU90" si="250">BT90</f>
        <v>20.837250000000004</v>
      </c>
      <c r="BV90" s="695">
        <f>BU90*1.05</f>
        <v>21.879112500000005</v>
      </c>
      <c r="BW90" s="695">
        <f>BV90</f>
        <v>21.879112500000005</v>
      </c>
      <c r="BX90" s="695">
        <f t="shared" ref="BX90" si="251">BW90</f>
        <v>21.879112500000005</v>
      </c>
      <c r="BY90" s="695">
        <f t="shared" ref="BY90" si="252">BX90</f>
        <v>21.879112500000005</v>
      </c>
      <c r="BZ90" s="695">
        <f t="shared" ref="BZ90" si="253">BY90</f>
        <v>21.879112500000005</v>
      </c>
      <c r="CA90" s="695">
        <f t="shared" ref="CA90" si="254">BZ90</f>
        <v>21.879112500000005</v>
      </c>
      <c r="CB90" s="695">
        <f t="shared" ref="CB90" si="255">CA90</f>
        <v>21.879112500000005</v>
      </c>
      <c r="CC90" s="695">
        <f t="shared" ref="CC90" si="256">CB90</f>
        <v>21.879112500000005</v>
      </c>
      <c r="CD90" s="695">
        <f t="shared" ref="CD90" si="257">CC90</f>
        <v>21.879112500000005</v>
      </c>
      <c r="CE90" s="695">
        <f t="shared" ref="CE90" si="258">CD90</f>
        <v>21.879112500000005</v>
      </c>
      <c r="CF90" s="695">
        <f t="shared" ref="CF90" si="259">CE90</f>
        <v>21.879112500000005</v>
      </c>
      <c r="CG90" s="696">
        <f t="shared" ref="CG90" si="260">CF90</f>
        <v>21.879112500000005</v>
      </c>
      <c r="CH90" s="663">
        <f>CG90*1.08</f>
        <v>23.629441500000006</v>
      </c>
      <c r="CI90" s="663">
        <f>CH90</f>
        <v>23.629441500000006</v>
      </c>
      <c r="CJ90" s="663">
        <f t="shared" ref="CJ90:CS90" si="261">CI90</f>
        <v>23.629441500000006</v>
      </c>
      <c r="CK90" s="663">
        <f t="shared" si="261"/>
        <v>23.629441500000006</v>
      </c>
      <c r="CL90" s="663">
        <f t="shared" si="261"/>
        <v>23.629441500000006</v>
      </c>
      <c r="CM90" s="663">
        <f t="shared" si="261"/>
        <v>23.629441500000006</v>
      </c>
      <c r="CN90" s="663">
        <f t="shared" si="261"/>
        <v>23.629441500000006</v>
      </c>
      <c r="CO90" s="663">
        <f t="shared" si="261"/>
        <v>23.629441500000006</v>
      </c>
      <c r="CP90" s="663">
        <f t="shared" si="261"/>
        <v>23.629441500000006</v>
      </c>
      <c r="CQ90" s="663">
        <f t="shared" si="261"/>
        <v>23.629441500000006</v>
      </c>
      <c r="CR90" s="663">
        <f t="shared" si="261"/>
        <v>23.629441500000006</v>
      </c>
      <c r="CS90" s="714">
        <f t="shared" si="261"/>
        <v>23.629441500000006</v>
      </c>
    </row>
    <row r="91" spans="1:97" s="749" customFormat="1" x14ac:dyDescent="0.2">
      <c r="A91" s="746" t="s">
        <v>15</v>
      </c>
      <c r="B91" s="506">
        <f>SUM(N91:X91)</f>
        <v>0</v>
      </c>
      <c r="C91" s="506">
        <f>SUM(Z91:AK91)</f>
        <v>4420</v>
      </c>
      <c r="D91" s="506">
        <f>SUM(AL91:AW91)</f>
        <v>15114.720812807365</v>
      </c>
      <c r="E91" s="506">
        <f>SUM(AX91:BI91)</f>
        <v>21326.986706477008</v>
      </c>
      <c r="F91" s="506">
        <f>SUM(BJ91:BU91)</f>
        <v>27715.726899971054</v>
      </c>
      <c r="G91" s="541">
        <f>SUM(BV91:CG91)</f>
        <v>35041.196553888454</v>
      </c>
      <c r="H91" s="542">
        <f>SUM(CH91:CS91)</f>
        <v>45424.803446368605</v>
      </c>
      <c r="I91" s="506"/>
      <c r="J91" s="504"/>
      <c r="K91" s="504" t="e">
        <f t="shared" ref="K91:K94" si="262">C91/B91-1</f>
        <v>#DIV/0!</v>
      </c>
      <c r="L91" s="504">
        <f t="shared" ref="L91:L94" si="263">D91/C91-1</f>
        <v>2.4196200933953316</v>
      </c>
      <c r="M91" s="504"/>
      <c r="N91" s="506"/>
      <c r="O91" s="506"/>
      <c r="P91" s="506"/>
      <c r="Q91" s="506"/>
      <c r="R91" s="506"/>
      <c r="S91" s="506"/>
      <c r="T91" s="506"/>
      <c r="U91" s="633"/>
      <c r="V91" s="633"/>
      <c r="W91" s="633"/>
      <c r="X91" s="633"/>
      <c r="Y91" s="633"/>
      <c r="Z91" s="632"/>
      <c r="AA91" s="633"/>
      <c r="AB91" s="633"/>
      <c r="AC91" s="633"/>
      <c r="AD91" s="633"/>
      <c r="AE91" s="633"/>
      <c r="AF91" s="633">
        <f t="shared" ref="AF91:AW91" si="264">AF88*AF89</f>
        <v>700</v>
      </c>
      <c r="AG91" s="633">
        <f t="shared" si="264"/>
        <v>720</v>
      </c>
      <c r="AH91" s="633">
        <f t="shared" si="264"/>
        <v>750</v>
      </c>
      <c r="AI91" s="633">
        <f t="shared" si="264"/>
        <v>750</v>
      </c>
      <c r="AJ91" s="633">
        <f t="shared" si="264"/>
        <v>750</v>
      </c>
      <c r="AK91" s="634">
        <f t="shared" si="264"/>
        <v>750</v>
      </c>
      <c r="AL91" s="632">
        <f t="shared" si="264"/>
        <v>676</v>
      </c>
      <c r="AM91" s="633">
        <f t="shared" si="264"/>
        <v>716.56000000000006</v>
      </c>
      <c r="AN91" s="633">
        <f t="shared" si="264"/>
        <v>817.98080000000016</v>
      </c>
      <c r="AO91" s="633">
        <f t="shared" si="264"/>
        <v>928.99248000000023</v>
      </c>
      <c r="AP91" s="633">
        <f t="shared" si="264"/>
        <v>984.73202880000031</v>
      </c>
      <c r="AQ91" s="633">
        <f t="shared" si="264"/>
        <v>1174.2929443440005</v>
      </c>
      <c r="AR91" s="633">
        <f t="shared" si="264"/>
        <v>1277.943868231431</v>
      </c>
      <c r="AS91" s="633">
        <f t="shared" si="264"/>
        <v>1372.2129743555158</v>
      </c>
      <c r="AT91" s="633">
        <f t="shared" si="264"/>
        <v>1616.1619475742743</v>
      </c>
      <c r="AU91" s="633">
        <f t="shared" si="264"/>
        <v>1713.1316644287306</v>
      </c>
      <c r="AV91" s="633">
        <f t="shared" si="264"/>
        <v>1862.4816044045688</v>
      </c>
      <c r="AW91" s="634">
        <f t="shared" si="264"/>
        <v>1974.230500668843</v>
      </c>
      <c r="AX91" s="598">
        <f t="shared" ref="AX91:CS91" si="265">AX89*AX88</f>
        <v>1022.4500000000002</v>
      </c>
      <c r="AY91" s="598">
        <f t="shared" si="265"/>
        <v>1083.7970000000003</v>
      </c>
      <c r="AZ91" s="598">
        <f t="shared" si="265"/>
        <v>1290.2186440000003</v>
      </c>
      <c r="BA91" s="598">
        <f t="shared" si="265"/>
        <v>1405.1011260000005</v>
      </c>
      <c r="BB91" s="598">
        <f t="shared" si="265"/>
        <v>1489.4071935600007</v>
      </c>
      <c r="BC91" s="598">
        <f t="shared" si="265"/>
        <v>1578.7716251736006</v>
      </c>
      <c r="BD91" s="598">
        <f t="shared" si="265"/>
        <v>1889.9369873511498</v>
      </c>
      <c r="BE91" s="598">
        <f t="shared" si="265"/>
        <v>2029.3505209635464</v>
      </c>
      <c r="BF91" s="598">
        <f t="shared" si="265"/>
        <v>2151.1115522213595</v>
      </c>
      <c r="BG91" s="598">
        <f t="shared" si="265"/>
        <v>2280.1782453546411</v>
      </c>
      <c r="BH91" s="598">
        <f t="shared" si="265"/>
        <v>2478.9630154624815</v>
      </c>
      <c r="BI91" s="599">
        <f t="shared" si="265"/>
        <v>2627.7007963902302</v>
      </c>
      <c r="BJ91" s="747">
        <f t="shared" si="265"/>
        <v>1266.6203550000005</v>
      </c>
      <c r="BK91" s="747">
        <f t="shared" si="265"/>
        <v>1342.6175763000006</v>
      </c>
      <c r="BL91" s="747">
        <f t="shared" si="265"/>
        <v>1598.3345854476004</v>
      </c>
      <c r="BM91" s="747">
        <f t="shared" si="265"/>
        <v>1885.7063859133509</v>
      </c>
      <c r="BN91" s="747">
        <f t="shared" si="265"/>
        <v>1998.8487690681523</v>
      </c>
      <c r="BO91" s="747">
        <f t="shared" si="265"/>
        <v>2118.7796952122412</v>
      </c>
      <c r="BP91" s="747">
        <f t="shared" si="265"/>
        <v>2305.7973163096426</v>
      </c>
      <c r="BQ91" s="747">
        <f t="shared" si="265"/>
        <v>2509.1409757442457</v>
      </c>
      <c r="BR91" s="747">
        <f t="shared" si="265"/>
        <v>2864.2809292342008</v>
      </c>
      <c r="BS91" s="747">
        <f t="shared" si="265"/>
        <v>3036.1377849882529</v>
      </c>
      <c r="BT91" s="747">
        <f t="shared" si="265"/>
        <v>3295.8555955113447</v>
      </c>
      <c r="BU91" s="748">
        <f t="shared" si="265"/>
        <v>3493.6069312420254</v>
      </c>
      <c r="BV91" s="747">
        <f t="shared" si="265"/>
        <v>1738.4917750200011</v>
      </c>
      <c r="BW91" s="747">
        <f t="shared" si="265"/>
        <v>1842.801281521201</v>
      </c>
      <c r="BX91" s="747">
        <f t="shared" si="265"/>
        <v>2193.7840486786235</v>
      </c>
      <c r="BY91" s="747">
        <f t="shared" si="265"/>
        <v>2389.1209845198714</v>
      </c>
      <c r="BZ91" s="747">
        <f t="shared" si="265"/>
        <v>2532.4682435910636</v>
      </c>
      <c r="CA91" s="747">
        <f t="shared" si="265"/>
        <v>2684.4163382065276</v>
      </c>
      <c r="CB91" s="747">
        <f t="shared" si="265"/>
        <v>2921.3608203255581</v>
      </c>
      <c r="CC91" s="747">
        <f t="shared" si="265"/>
        <v>3178.9897955750466</v>
      </c>
      <c r="CD91" s="747">
        <f t="shared" si="265"/>
        <v>3369.7291833095496</v>
      </c>
      <c r="CE91" s="747">
        <f t="shared" si="265"/>
        <v>3571.9129343081227</v>
      </c>
      <c r="CF91" s="747">
        <f t="shared" si="265"/>
        <v>4173.6571355488695</v>
      </c>
      <c r="CG91" s="748">
        <f t="shared" si="265"/>
        <v>4444.4640132840213</v>
      </c>
      <c r="CH91" s="747">
        <f t="shared" si="265"/>
        <v>2894.1169878536034</v>
      </c>
      <c r="CI91" s="747">
        <f t="shared" si="265"/>
        <v>3038.8228372462841</v>
      </c>
      <c r="CJ91" s="747">
        <f t="shared" si="265"/>
        <v>3583.4733919219643</v>
      </c>
      <c r="CK91" s="747">
        <f t="shared" si="265"/>
        <v>3865.7332823815709</v>
      </c>
      <c r="CL91" s="747">
        <f t="shared" si="265"/>
        <v>4059.0199465006494</v>
      </c>
      <c r="CM91" s="747">
        <f t="shared" si="265"/>
        <v>4261.9709438256823</v>
      </c>
      <c r="CN91" s="747">
        <f t="shared" si="265"/>
        <v>4594.4046774440858</v>
      </c>
      <c r="CO91" s="747">
        <f t="shared" si="265"/>
        <v>3657.8715112518839</v>
      </c>
      <c r="CP91" s="747">
        <f t="shared" si="265"/>
        <v>3731.0289414769218</v>
      </c>
      <c r="CQ91" s="747">
        <f t="shared" si="265"/>
        <v>3805.6495203064605</v>
      </c>
      <c r="CR91" s="747">
        <f t="shared" si="265"/>
        <v>3904.1615024019516</v>
      </c>
      <c r="CS91" s="748">
        <f t="shared" si="265"/>
        <v>4028.5499037575487</v>
      </c>
    </row>
    <row r="92" spans="1:97" s="738" customFormat="1" x14ac:dyDescent="0.2">
      <c r="A92" s="735" t="s">
        <v>11</v>
      </c>
      <c r="B92" s="541">
        <f>SUM(N92:X92)</f>
        <v>0</v>
      </c>
      <c r="C92" s="541">
        <f>SUM(Z92:AK92)</f>
        <v>79560</v>
      </c>
      <c r="D92" s="541">
        <f>SUM(AL92:AW92)</f>
        <v>285668.22336205927</v>
      </c>
      <c r="E92" s="541">
        <f>SUM(AX92:BI92)</f>
        <v>423234.05119003635</v>
      </c>
      <c r="F92" s="541">
        <f>SUM(BJ92:BU92)</f>
        <v>577519.53034642211</v>
      </c>
      <c r="G92" s="541">
        <f>SUM(BV92:CG92)</f>
        <v>766670.28153713793</v>
      </c>
      <c r="H92" s="542">
        <f>SUM(CH92:CS92)</f>
        <v>1073362.7356849657</v>
      </c>
      <c r="I92" s="541"/>
      <c r="J92" s="544"/>
      <c r="K92" s="544" t="e">
        <f t="shared" si="262"/>
        <v>#DIV/0!</v>
      </c>
      <c r="L92" s="544">
        <f t="shared" si="263"/>
        <v>2.5906010980650991</v>
      </c>
      <c r="M92" s="544"/>
      <c r="N92" s="541"/>
      <c r="O92" s="541"/>
      <c r="P92" s="541"/>
      <c r="Q92" s="541"/>
      <c r="R92" s="541"/>
      <c r="S92" s="541"/>
      <c r="T92" s="541"/>
      <c r="U92" s="643"/>
      <c r="V92" s="643"/>
      <c r="W92" s="643"/>
      <c r="X92" s="643"/>
      <c r="Y92" s="643"/>
      <c r="Z92" s="642"/>
      <c r="AA92" s="643"/>
      <c r="AB92" s="643"/>
      <c r="AC92" s="643"/>
      <c r="AD92" s="643"/>
      <c r="AE92" s="643"/>
      <c r="AF92" s="643">
        <f t="shared" ref="AF92:BK92" si="266">AF91*AF90</f>
        <v>12600</v>
      </c>
      <c r="AG92" s="643">
        <f t="shared" si="266"/>
        <v>12960</v>
      </c>
      <c r="AH92" s="643">
        <f t="shared" si="266"/>
        <v>13500</v>
      </c>
      <c r="AI92" s="643">
        <f t="shared" si="266"/>
        <v>13500</v>
      </c>
      <c r="AJ92" s="643">
        <f t="shared" si="266"/>
        <v>13500</v>
      </c>
      <c r="AK92" s="644">
        <f t="shared" si="266"/>
        <v>13500</v>
      </c>
      <c r="AL92" s="642">
        <f t="shared" si="266"/>
        <v>12776.400000000001</v>
      </c>
      <c r="AM92" s="643">
        <f t="shared" si="266"/>
        <v>13542.984000000002</v>
      </c>
      <c r="AN92" s="643">
        <f t="shared" si="266"/>
        <v>15459.837120000006</v>
      </c>
      <c r="AO92" s="643">
        <f t="shared" si="266"/>
        <v>17557.957872000006</v>
      </c>
      <c r="AP92" s="643">
        <f t="shared" si="266"/>
        <v>18611.435344320009</v>
      </c>
      <c r="AQ92" s="643">
        <f t="shared" si="266"/>
        <v>22194.136648101612</v>
      </c>
      <c r="AR92" s="643">
        <f t="shared" si="266"/>
        <v>24153.139109574047</v>
      </c>
      <c r="AS92" s="643">
        <f t="shared" si="266"/>
        <v>25934.825215319252</v>
      </c>
      <c r="AT92" s="643">
        <f t="shared" si="266"/>
        <v>30545.460809153788</v>
      </c>
      <c r="AU92" s="643">
        <f t="shared" si="266"/>
        <v>32378.18845770301</v>
      </c>
      <c r="AV92" s="643">
        <f t="shared" si="266"/>
        <v>35200.902323246351</v>
      </c>
      <c r="AW92" s="644">
        <f t="shared" si="266"/>
        <v>37312.956462641137</v>
      </c>
      <c r="AX92" s="617">
        <f t="shared" si="266"/>
        <v>20290.520250000005</v>
      </c>
      <c r="AY92" s="617">
        <f t="shared" si="266"/>
        <v>21507.951465000009</v>
      </c>
      <c r="AZ92" s="617">
        <f t="shared" si="266"/>
        <v>25604.388990180007</v>
      </c>
      <c r="BA92" s="617">
        <f t="shared" si="266"/>
        <v>27884.231845470014</v>
      </c>
      <c r="BB92" s="617">
        <f t="shared" si="266"/>
        <v>29557.285756198216</v>
      </c>
      <c r="BC92" s="617">
        <f t="shared" si="266"/>
        <v>31330.722901570109</v>
      </c>
      <c r="BD92" s="617">
        <f t="shared" si="266"/>
        <v>37505.799513983569</v>
      </c>
      <c r="BE92" s="617">
        <f t="shared" si="266"/>
        <v>40272.461088521581</v>
      </c>
      <c r="BF92" s="617">
        <f t="shared" si="266"/>
        <v>42688.808753832884</v>
      </c>
      <c r="BG92" s="617">
        <f t="shared" si="266"/>
        <v>45250.137279062859</v>
      </c>
      <c r="BH92" s="617">
        <f t="shared" si="266"/>
        <v>49195.021041852953</v>
      </c>
      <c r="BI92" s="618">
        <f t="shared" si="266"/>
        <v>52146.722304364121</v>
      </c>
      <c r="BJ92" s="736">
        <f t="shared" si="266"/>
        <v>26392.884992223764</v>
      </c>
      <c r="BK92" s="736">
        <f t="shared" si="266"/>
        <v>27976.458091757191</v>
      </c>
      <c r="BL92" s="736">
        <f t="shared" ref="BL92:CQ92" si="267">BL91*BL90</f>
        <v>33304.897340618016</v>
      </c>
      <c r="BM92" s="736">
        <f t="shared" si="267"/>
        <v>39292.935389872982</v>
      </c>
      <c r="BN92" s="736">
        <f t="shared" si="267"/>
        <v>41650.511513265366</v>
      </c>
      <c r="BO92" s="736">
        <f t="shared" si="267"/>
        <v>44149.542204061283</v>
      </c>
      <c r="BP92" s="736">
        <f t="shared" si="267"/>
        <v>48046.475129273109</v>
      </c>
      <c r="BQ92" s="736">
        <f t="shared" si="267"/>
        <v>52283.597796826798</v>
      </c>
      <c r="BR92" s="736">
        <f t="shared" si="267"/>
        <v>59683.737792685366</v>
      </c>
      <c r="BS92" s="736">
        <f t="shared" si="267"/>
        <v>63264.762060246489</v>
      </c>
      <c r="BT92" s="736">
        <f t="shared" si="267"/>
        <v>68676.567007568781</v>
      </c>
      <c r="BU92" s="737">
        <f t="shared" si="267"/>
        <v>72797.161028022907</v>
      </c>
      <c r="BV92" s="736">
        <f t="shared" si="267"/>
        <v>38036.657125987302</v>
      </c>
      <c r="BW92" s="736">
        <f t="shared" si="267"/>
        <v>40318.856553546539</v>
      </c>
      <c r="BX92" s="736">
        <f t="shared" si="267"/>
        <v>47998.04800174509</v>
      </c>
      <c r="BY92" s="736">
        <f t="shared" si="267"/>
        <v>52271.846796421036</v>
      </c>
      <c r="BZ92" s="736">
        <f t="shared" si="267"/>
        <v>55408.157604206295</v>
      </c>
      <c r="CA92" s="736">
        <f t="shared" si="267"/>
        <v>58732.647060458679</v>
      </c>
      <c r="CB92" s="736">
        <f t="shared" si="267"/>
        <v>63916.782040995189</v>
      </c>
      <c r="CC92" s="736">
        <f t="shared" si="267"/>
        <v>69553.47537373846</v>
      </c>
      <c r="CD92" s="736">
        <f t="shared" si="267"/>
        <v>73726.68389616278</v>
      </c>
      <c r="CE92" s="736">
        <f t="shared" si="267"/>
        <v>78150.284929932546</v>
      </c>
      <c r="CF92" s="736">
        <f t="shared" si="267"/>
        <v>91315.914005101484</v>
      </c>
      <c r="CG92" s="737">
        <f t="shared" si="267"/>
        <v>97240.92814884262</v>
      </c>
      <c r="CH92" s="736">
        <f t="shared" si="267"/>
        <v>68386.368058642955</v>
      </c>
      <c r="CI92" s="736">
        <f t="shared" si="267"/>
        <v>71805.686461575111</v>
      </c>
      <c r="CJ92" s="736">
        <f t="shared" si="267"/>
        <v>84675.474881226648</v>
      </c>
      <c r="CK92" s="736">
        <f t="shared" si="267"/>
        <v>91345.118450638329</v>
      </c>
      <c r="CL92" s="736">
        <f t="shared" si="267"/>
        <v>95912.374373170256</v>
      </c>
      <c r="CM92" s="736">
        <f t="shared" si="267"/>
        <v>100707.99309182877</v>
      </c>
      <c r="CN92" s="736">
        <f t="shared" si="267"/>
        <v>108563.21655299142</v>
      </c>
      <c r="CO92" s="736">
        <f t="shared" si="267"/>
        <v>86433.460889643</v>
      </c>
      <c r="CP92" s="736">
        <f t="shared" si="267"/>
        <v>88162.130107435863</v>
      </c>
      <c r="CQ92" s="736">
        <f t="shared" si="267"/>
        <v>89925.372709584597</v>
      </c>
      <c r="CR92" s="736">
        <f t="shared" ref="CR92:CS92" si="268">CR91*CR90</f>
        <v>92253.155827559051</v>
      </c>
      <c r="CS92" s="737">
        <f t="shared" si="268"/>
        <v>95192.384280669648</v>
      </c>
    </row>
    <row r="93" spans="1:97" x14ac:dyDescent="0.2">
      <c r="A93" s="568" t="s">
        <v>12</v>
      </c>
      <c r="B93" s="506" t="e">
        <f>B92/B88</f>
        <v>#DIV/0!</v>
      </c>
      <c r="C93" s="506">
        <f>C92/C88</f>
        <v>45</v>
      </c>
      <c r="D93" s="506">
        <f>D92/D88</f>
        <v>71.150242431397075</v>
      </c>
      <c r="E93" s="506">
        <f>SUM(AX92:BI92)/SUM(AX88:BI88)</f>
        <v>81.335636477027478</v>
      </c>
      <c r="F93" s="506">
        <f>SUM(BJ92:BU92)/SUM(BJ88:BU88)</f>
        <v>89.977384944655185</v>
      </c>
      <c r="G93" s="536">
        <f>SUM(BV92:CG92)/SUM(BV88:CG88)</f>
        <v>101.53524964371401</v>
      </c>
      <c r="H93" s="537">
        <f>SUM(BW92:CH92)/SUM(CH88:CS88)</f>
        <v>108.90668746223824</v>
      </c>
      <c r="I93" s="506"/>
      <c r="K93" s="505" t="e">
        <f t="shared" si="262"/>
        <v>#DIV/0!</v>
      </c>
      <c r="L93" s="505">
        <f t="shared" si="263"/>
        <v>0.58111649847549063</v>
      </c>
      <c r="U93" s="633"/>
      <c r="V93" s="633"/>
      <c r="W93" s="633"/>
      <c r="X93" s="633"/>
      <c r="Y93" s="633"/>
      <c r="Z93" s="632"/>
      <c r="AA93" s="633"/>
      <c r="AB93" s="633"/>
      <c r="AC93" s="633"/>
      <c r="AD93" s="633"/>
      <c r="AE93" s="633"/>
      <c r="AF93" s="633">
        <f t="shared" ref="AF93:AW93" si="269">AF92/AF88</f>
        <v>45</v>
      </c>
      <c r="AG93" s="633">
        <f t="shared" si="269"/>
        <v>45</v>
      </c>
      <c r="AH93" s="633">
        <f t="shared" si="269"/>
        <v>45</v>
      </c>
      <c r="AI93" s="633">
        <f t="shared" si="269"/>
        <v>45</v>
      </c>
      <c r="AJ93" s="633">
        <f t="shared" si="269"/>
        <v>45</v>
      </c>
      <c r="AK93" s="634">
        <f t="shared" si="269"/>
        <v>45</v>
      </c>
      <c r="AL93" s="632">
        <f t="shared" si="269"/>
        <v>49.140000000000008</v>
      </c>
      <c r="AM93" s="633">
        <f t="shared" si="269"/>
        <v>52.088400000000007</v>
      </c>
      <c r="AN93" s="633">
        <f t="shared" si="269"/>
        <v>55.213704000000021</v>
      </c>
      <c r="AO93" s="633">
        <f t="shared" si="269"/>
        <v>58.526526240000024</v>
      </c>
      <c r="AP93" s="633">
        <f t="shared" si="269"/>
        <v>62.038117814400032</v>
      </c>
      <c r="AQ93" s="633">
        <f t="shared" si="269"/>
        <v>65.76040488326403</v>
      </c>
      <c r="AR93" s="633">
        <f t="shared" si="269"/>
        <v>69.706029176259875</v>
      </c>
      <c r="AS93" s="633">
        <f t="shared" si="269"/>
        <v>73.88839092683547</v>
      </c>
      <c r="AT93" s="633">
        <f t="shared" si="269"/>
        <v>78.321694382445614</v>
      </c>
      <c r="AU93" s="633">
        <f t="shared" si="269"/>
        <v>83.020996045392337</v>
      </c>
      <c r="AV93" s="633">
        <f t="shared" si="269"/>
        <v>88.002255808115876</v>
      </c>
      <c r="AW93" s="634">
        <f t="shared" si="269"/>
        <v>93.282391156602841</v>
      </c>
      <c r="AX93" s="624"/>
      <c r="AY93" s="624"/>
      <c r="AZ93" s="624"/>
      <c r="BA93" s="624"/>
      <c r="BB93" s="624"/>
      <c r="BC93" s="624"/>
      <c r="BD93" s="624"/>
      <c r="BE93" s="624"/>
      <c r="BF93" s="624"/>
      <c r="BG93" s="624"/>
      <c r="BH93" s="624"/>
      <c r="BI93" s="625"/>
    </row>
    <row r="94" spans="1:97" x14ac:dyDescent="0.2">
      <c r="A94" s="568" t="s">
        <v>13</v>
      </c>
      <c r="B94" s="506" t="e">
        <f>SUM(N92:X92)/SUM(N86:X86)</f>
        <v>#DIV/0!</v>
      </c>
      <c r="C94" s="506">
        <f>SUM(Z92:AK92)/SUM(Z86:AK86)</f>
        <v>33.15</v>
      </c>
      <c r="D94" s="506">
        <f>SUM(AL92:AW92)/SUM(AL86:AW86)</f>
        <v>53.39592960038491</v>
      </c>
      <c r="E94" s="506">
        <f>SUM(AX92:BH92)/SUM(AX86:BH86)</f>
        <v>58.669933420659639</v>
      </c>
      <c r="F94" s="506">
        <f>SUM(BJ92:BT92)/SUM(BJ86:BT86)</f>
        <v>68.534505983895599</v>
      </c>
      <c r="G94" s="506">
        <f>SUM(BK92:BU92)/SUM(BK86:BU86)</f>
        <v>73.803367305550495</v>
      </c>
      <c r="H94" s="528">
        <f>SUM(CH92:CS92)/SUM(CH86:CS86)</f>
        <v>119.26252618721841</v>
      </c>
      <c r="I94" s="506"/>
      <c r="K94" s="505" t="e">
        <f t="shared" si="262"/>
        <v>#DIV/0!</v>
      </c>
      <c r="L94" s="505">
        <f t="shared" si="263"/>
        <v>0.61073694118808186</v>
      </c>
      <c r="U94" s="633"/>
      <c r="V94" s="633"/>
      <c r="W94" s="633"/>
      <c r="X94" s="633"/>
      <c r="Y94" s="633"/>
      <c r="Z94" s="632"/>
      <c r="AA94" s="633"/>
      <c r="AB94" s="633"/>
      <c r="AC94" s="633"/>
      <c r="AD94" s="633"/>
      <c r="AE94" s="633"/>
      <c r="AF94" s="633">
        <f t="shared" ref="AF94:AW94" si="270">AF92/AF86</f>
        <v>31.5</v>
      </c>
      <c r="AG94" s="633">
        <f t="shared" si="270"/>
        <v>32.4</v>
      </c>
      <c r="AH94" s="633">
        <f t="shared" si="270"/>
        <v>33.75</v>
      </c>
      <c r="AI94" s="633">
        <f t="shared" si="270"/>
        <v>33.75</v>
      </c>
      <c r="AJ94" s="633">
        <f t="shared" si="270"/>
        <v>33.75</v>
      </c>
      <c r="AK94" s="634">
        <f t="shared" si="270"/>
        <v>33.75</v>
      </c>
      <c r="AL94" s="632">
        <f t="shared" si="270"/>
        <v>31.941000000000003</v>
      </c>
      <c r="AM94" s="633">
        <f t="shared" si="270"/>
        <v>33.857460000000003</v>
      </c>
      <c r="AN94" s="633">
        <f t="shared" si="270"/>
        <v>38.649592800000015</v>
      </c>
      <c r="AO94" s="633">
        <f t="shared" si="270"/>
        <v>43.894894680000014</v>
      </c>
      <c r="AP94" s="633">
        <f t="shared" si="270"/>
        <v>46.528588360800022</v>
      </c>
      <c r="AQ94" s="633">
        <f t="shared" si="270"/>
        <v>49.320303662448026</v>
      </c>
      <c r="AR94" s="633">
        <f t="shared" si="270"/>
        <v>53.673642465720107</v>
      </c>
      <c r="AS94" s="633">
        <f t="shared" si="270"/>
        <v>57.632944922931671</v>
      </c>
      <c r="AT94" s="633">
        <f t="shared" si="270"/>
        <v>61.090921618307576</v>
      </c>
      <c r="AU94" s="633">
        <f t="shared" si="270"/>
        <v>64.756376915406022</v>
      </c>
      <c r="AV94" s="633">
        <f t="shared" si="270"/>
        <v>70.401804646492707</v>
      </c>
      <c r="AW94" s="634">
        <f t="shared" si="270"/>
        <v>74.625912925282279</v>
      </c>
      <c r="AX94" s="624"/>
      <c r="AY94" s="624"/>
      <c r="AZ94" s="624"/>
      <c r="BA94" s="624"/>
      <c r="BB94" s="624"/>
      <c r="BC94" s="624"/>
      <c r="BD94" s="624"/>
      <c r="BE94" s="624"/>
      <c r="BF94" s="624"/>
      <c r="BG94" s="624"/>
      <c r="BH94" s="624"/>
      <c r="BI94" s="625"/>
    </row>
    <row r="95" spans="1:97" s="648" customFormat="1" x14ac:dyDescent="0.2">
      <c r="A95" s="645" t="s">
        <v>147</v>
      </c>
      <c r="B95" s="548"/>
      <c r="C95" s="549" t="e">
        <f t="shared" ref="C95" si="271">(C92-B92)/B92</f>
        <v>#DIV/0!</v>
      </c>
      <c r="D95" s="549">
        <f t="shared" ref="D95" si="272">(D92-C92)/C92</f>
        <v>2.5906010980650991</v>
      </c>
      <c r="E95" s="549">
        <f t="shared" ref="E95" si="273">(E92-D92)/D92</f>
        <v>0.48155803333304076</v>
      </c>
      <c r="F95" s="549">
        <f t="shared" ref="F95" si="274">(F92-E92)/E92</f>
        <v>0.36453938127750035</v>
      </c>
      <c r="G95" s="549">
        <f t="shared" ref="G95" si="275">(G92-F92)/F92</f>
        <v>0.3275226918771989</v>
      </c>
      <c r="H95" s="550">
        <f>(H92-G92)/G92</f>
        <v>0.4000317496759152</v>
      </c>
      <c r="I95" s="548"/>
      <c r="J95" s="548"/>
      <c r="K95" s="549"/>
      <c r="L95" s="549"/>
      <c r="M95" s="548"/>
      <c r="N95" s="548"/>
      <c r="O95" s="548"/>
      <c r="P95" s="548"/>
      <c r="Q95" s="548"/>
      <c r="R95" s="548"/>
      <c r="S95" s="548"/>
      <c r="T95" s="548"/>
      <c r="U95" s="548"/>
      <c r="V95" s="548"/>
      <c r="W95" s="548"/>
      <c r="X95" s="548"/>
      <c r="Y95" s="548"/>
      <c r="Z95" s="646"/>
      <c r="AA95" s="548"/>
      <c r="AB95" s="548"/>
      <c r="AC95" s="548"/>
      <c r="AD95" s="548"/>
      <c r="AE95" s="548"/>
      <c r="AF95" s="548"/>
      <c r="AG95" s="548"/>
      <c r="AH95" s="548"/>
      <c r="AI95" s="548"/>
      <c r="AJ95" s="548"/>
      <c r="AK95" s="647"/>
      <c r="AL95" s="646"/>
      <c r="AM95" s="548"/>
      <c r="AN95" s="548"/>
      <c r="AO95" s="548"/>
      <c r="AP95" s="548"/>
      <c r="AQ95" s="548"/>
      <c r="AR95" s="548"/>
      <c r="AS95" s="548"/>
      <c r="AT95" s="548"/>
      <c r="AU95" s="548"/>
      <c r="AV95" s="548"/>
      <c r="AW95" s="647"/>
      <c r="AX95" s="697"/>
      <c r="AY95" s="697"/>
      <c r="AZ95" s="697"/>
      <c r="BA95" s="697"/>
      <c r="BB95" s="697"/>
      <c r="BC95" s="697"/>
      <c r="BD95" s="697"/>
      <c r="BE95" s="697"/>
      <c r="BF95" s="697"/>
      <c r="BG95" s="697"/>
      <c r="BH95" s="697"/>
      <c r="BI95" s="698"/>
      <c r="BU95" s="649"/>
      <c r="CG95" s="649"/>
      <c r="CS95" s="649"/>
    </row>
    <row r="96" spans="1:97" s="508" customFormat="1" x14ac:dyDescent="0.2">
      <c r="B96" s="506"/>
      <c r="C96" s="531"/>
      <c r="D96" s="531"/>
      <c r="E96" s="531"/>
      <c r="F96" s="531"/>
      <c r="G96" s="531"/>
      <c r="H96" s="531"/>
      <c r="I96" s="506"/>
      <c r="J96" s="506"/>
      <c r="K96" s="531"/>
      <c r="L96" s="531"/>
      <c r="M96" s="506"/>
      <c r="N96" s="506"/>
      <c r="O96" s="506"/>
      <c r="P96" s="506"/>
      <c r="Q96" s="506"/>
      <c r="R96" s="506"/>
      <c r="S96" s="506"/>
      <c r="T96" s="506"/>
      <c r="U96" s="506"/>
      <c r="V96" s="506"/>
      <c r="W96" s="506"/>
      <c r="X96" s="506"/>
      <c r="Y96" s="506"/>
      <c r="Z96" s="506"/>
      <c r="AA96" s="506"/>
      <c r="AB96" s="506"/>
      <c r="AC96" s="506"/>
      <c r="AD96" s="506"/>
      <c r="AE96" s="506"/>
      <c r="AF96" s="506"/>
      <c r="AG96" s="506"/>
      <c r="AH96" s="506"/>
      <c r="AI96" s="506"/>
      <c r="AJ96" s="506"/>
      <c r="AK96" s="506"/>
      <c r="AL96" s="506"/>
      <c r="AM96" s="506"/>
      <c r="AN96" s="506"/>
      <c r="AO96" s="506"/>
      <c r="AP96" s="506"/>
      <c r="AQ96" s="506"/>
      <c r="AR96" s="506"/>
      <c r="AS96" s="506"/>
      <c r="AT96" s="506"/>
      <c r="AU96" s="506"/>
      <c r="AV96" s="506"/>
      <c r="AW96" s="528"/>
      <c r="AX96" s="624"/>
      <c r="AY96" s="624"/>
      <c r="AZ96" s="624"/>
      <c r="BA96" s="624"/>
      <c r="BB96" s="624"/>
      <c r="BC96" s="624"/>
      <c r="BD96" s="624"/>
      <c r="BE96" s="624"/>
      <c r="BF96" s="624"/>
      <c r="BG96" s="624"/>
      <c r="BH96" s="624"/>
      <c r="BI96" s="625"/>
      <c r="BU96" s="509"/>
      <c r="CG96" s="509"/>
      <c r="CS96" s="509"/>
    </row>
    <row r="97" spans="1:97" s="508" customFormat="1" x14ac:dyDescent="0.2">
      <c r="A97" s="703" t="s">
        <v>182</v>
      </c>
      <c r="B97" s="704">
        <v>2016</v>
      </c>
      <c r="C97" s="704">
        <v>2017</v>
      </c>
      <c r="D97" s="704">
        <v>2018</v>
      </c>
      <c r="E97" s="704">
        <v>2019</v>
      </c>
      <c r="F97" s="704">
        <v>2020</v>
      </c>
      <c r="G97" s="704">
        <v>2021</v>
      </c>
      <c r="H97" s="705">
        <v>2022</v>
      </c>
      <c r="I97" s="506"/>
      <c r="J97" s="506"/>
      <c r="K97" s="531"/>
      <c r="L97" s="531"/>
      <c r="M97" s="506"/>
      <c r="N97" s="506"/>
      <c r="O97" s="506"/>
      <c r="P97" s="506"/>
      <c r="Q97" s="506"/>
      <c r="R97" s="506"/>
      <c r="S97" s="506"/>
      <c r="T97" s="506"/>
      <c r="U97" s="506"/>
      <c r="V97" s="506"/>
      <c r="W97" s="506"/>
      <c r="X97" s="506"/>
      <c r="Y97" s="506"/>
      <c r="Z97" s="709">
        <v>42752</v>
      </c>
      <c r="AA97" s="708">
        <v>42783</v>
      </c>
      <c r="AB97" s="708">
        <v>42811</v>
      </c>
      <c r="AC97" s="708">
        <v>42842</v>
      </c>
      <c r="AD97" s="708">
        <v>42872</v>
      </c>
      <c r="AE97" s="708">
        <v>42903</v>
      </c>
      <c r="AF97" s="708">
        <v>42933</v>
      </c>
      <c r="AG97" s="708">
        <v>42964</v>
      </c>
      <c r="AH97" s="708">
        <v>42995</v>
      </c>
      <c r="AI97" s="708">
        <v>43025</v>
      </c>
      <c r="AJ97" s="708">
        <v>43056</v>
      </c>
      <c r="AK97" s="710">
        <v>43086</v>
      </c>
      <c r="AL97" s="709">
        <v>43118</v>
      </c>
      <c r="AM97" s="708">
        <v>43149</v>
      </c>
      <c r="AN97" s="708">
        <v>43177</v>
      </c>
      <c r="AO97" s="708">
        <v>43208</v>
      </c>
      <c r="AP97" s="708">
        <v>43238</v>
      </c>
      <c r="AQ97" s="708">
        <v>43269</v>
      </c>
      <c r="AR97" s="708">
        <v>43299</v>
      </c>
      <c r="AS97" s="708">
        <v>43330</v>
      </c>
      <c r="AT97" s="708">
        <v>43361</v>
      </c>
      <c r="AU97" s="708">
        <v>43391</v>
      </c>
      <c r="AV97" s="708">
        <v>43422</v>
      </c>
      <c r="AW97" s="710">
        <v>43452</v>
      </c>
      <c r="AX97" s="711">
        <v>43483</v>
      </c>
      <c r="AY97" s="711">
        <v>43514</v>
      </c>
      <c r="AZ97" s="711">
        <v>43542</v>
      </c>
      <c r="BA97" s="711">
        <v>43573</v>
      </c>
      <c r="BB97" s="711">
        <v>43603</v>
      </c>
      <c r="BC97" s="711">
        <v>43634</v>
      </c>
      <c r="BD97" s="711">
        <v>43664</v>
      </c>
      <c r="BE97" s="711">
        <v>43695</v>
      </c>
      <c r="BF97" s="711">
        <v>43726</v>
      </c>
      <c r="BG97" s="711">
        <v>43756</v>
      </c>
      <c r="BH97" s="711">
        <v>43787</v>
      </c>
      <c r="BI97" s="712">
        <v>43817</v>
      </c>
      <c r="BJ97" s="708">
        <v>43848</v>
      </c>
      <c r="BK97" s="708">
        <v>43879</v>
      </c>
      <c r="BL97" s="708">
        <v>43908</v>
      </c>
      <c r="BM97" s="708">
        <v>43939</v>
      </c>
      <c r="BN97" s="708">
        <v>43969</v>
      </c>
      <c r="BO97" s="708">
        <v>44000</v>
      </c>
      <c r="BP97" s="708">
        <v>44030</v>
      </c>
      <c r="BQ97" s="708">
        <v>44061</v>
      </c>
      <c r="BR97" s="708">
        <v>44092</v>
      </c>
      <c r="BS97" s="708">
        <v>44122</v>
      </c>
      <c r="BT97" s="708">
        <v>44153</v>
      </c>
      <c r="BU97" s="710">
        <v>44183</v>
      </c>
      <c r="BV97" s="708">
        <v>44214</v>
      </c>
      <c r="BW97" s="708">
        <v>44245</v>
      </c>
      <c r="BX97" s="708">
        <v>44273</v>
      </c>
      <c r="BY97" s="708">
        <v>44304</v>
      </c>
      <c r="BZ97" s="708">
        <v>44334</v>
      </c>
      <c r="CA97" s="708">
        <v>44365</v>
      </c>
      <c r="CB97" s="708">
        <v>44395</v>
      </c>
      <c r="CC97" s="708">
        <v>44426</v>
      </c>
      <c r="CD97" s="708">
        <v>44457</v>
      </c>
      <c r="CE97" s="708">
        <v>44487</v>
      </c>
      <c r="CF97" s="708">
        <v>44518</v>
      </c>
      <c r="CG97" s="710">
        <v>44548</v>
      </c>
      <c r="CH97" s="708">
        <v>44579</v>
      </c>
      <c r="CI97" s="708">
        <v>44610</v>
      </c>
      <c r="CJ97" s="708">
        <v>44638</v>
      </c>
      <c r="CK97" s="708">
        <v>44669</v>
      </c>
      <c r="CL97" s="708">
        <v>44699</v>
      </c>
      <c r="CM97" s="708">
        <v>44730</v>
      </c>
      <c r="CN97" s="708">
        <v>44760</v>
      </c>
      <c r="CO97" s="708">
        <v>44791</v>
      </c>
      <c r="CP97" s="708">
        <v>44822</v>
      </c>
      <c r="CQ97" s="708">
        <v>44852</v>
      </c>
      <c r="CR97" s="708">
        <v>44883</v>
      </c>
      <c r="CS97" s="710">
        <v>44913</v>
      </c>
    </row>
    <row r="98" spans="1:97" s="508" customFormat="1" x14ac:dyDescent="0.2">
      <c r="A98" s="568" t="s">
        <v>5</v>
      </c>
      <c r="B98" s="506" t="e">
        <f>AVERAGE(N98:X98)</f>
        <v>#DIV/0!</v>
      </c>
      <c r="C98" s="506" t="e">
        <f>AVERAGE(Z98:AK98)</f>
        <v>#DIV/0!</v>
      </c>
      <c r="D98" s="506" t="e">
        <f>AVERAGE(AL98:AW98)</f>
        <v>#DIV/0!</v>
      </c>
      <c r="E98" s="506" t="e">
        <f>AVERAGE(AX98:BI98)</f>
        <v>#DIV/0!</v>
      </c>
      <c r="F98" s="506" t="e">
        <f>AVERAGE(BJ98:BU98)</f>
        <v>#DIV/0!</v>
      </c>
      <c r="G98" s="506" t="e">
        <f>AVERAGE(BV98:CG98)</f>
        <v>#DIV/0!</v>
      </c>
      <c r="H98" s="528" t="e">
        <f>AVERAGE(CH98:CS98)</f>
        <v>#DIV/0!</v>
      </c>
      <c r="I98" s="506"/>
      <c r="J98" s="506"/>
      <c r="K98" s="531"/>
      <c r="L98" s="531"/>
      <c r="M98" s="506"/>
      <c r="N98" s="506"/>
      <c r="O98" s="506"/>
      <c r="P98" s="506"/>
      <c r="Q98" s="506"/>
      <c r="R98" s="506"/>
      <c r="S98" s="506"/>
      <c r="T98" s="506"/>
      <c r="U98" s="506"/>
      <c r="V98" s="506"/>
      <c r="W98" s="506"/>
      <c r="X98" s="506"/>
      <c r="Y98" s="506"/>
      <c r="Z98" s="632"/>
      <c r="AA98" s="633"/>
      <c r="AB98" s="633"/>
      <c r="AC98" s="633"/>
      <c r="AD98" s="633"/>
      <c r="AE98" s="633"/>
      <c r="AF98" s="633"/>
      <c r="AG98" s="633"/>
      <c r="AH98" s="633"/>
      <c r="AI98" s="633"/>
      <c r="AJ98" s="633"/>
      <c r="AK98" s="633"/>
      <c r="AL98" s="506"/>
      <c r="AM98" s="506"/>
      <c r="AN98" s="506"/>
      <c r="AO98" s="506"/>
      <c r="AP98" s="506"/>
      <c r="AQ98" s="506"/>
      <c r="AR98" s="506"/>
      <c r="AS98" s="506"/>
      <c r="AT98" s="506"/>
      <c r="AU98" s="506"/>
      <c r="AV98" s="506"/>
      <c r="AW98" s="528"/>
      <c r="AX98" s="624"/>
      <c r="AY98" s="624"/>
      <c r="AZ98" s="624"/>
      <c r="BA98" s="624"/>
      <c r="BB98" s="624"/>
      <c r="BC98" s="624"/>
      <c r="BD98" s="624"/>
      <c r="BE98" s="624"/>
      <c r="BF98" s="624"/>
      <c r="BG98" s="624"/>
      <c r="BH98" s="624"/>
      <c r="BI98" s="625"/>
      <c r="BU98" s="509"/>
      <c r="CG98" s="509"/>
      <c r="CS98" s="509"/>
    </row>
    <row r="99" spans="1:97" s="508" customFormat="1" x14ac:dyDescent="0.2">
      <c r="A99" s="568" t="s">
        <v>8</v>
      </c>
      <c r="B99" s="506" t="e">
        <f>AVERAGE(N99:X99)</f>
        <v>#DIV/0!</v>
      </c>
      <c r="C99" s="506">
        <f>AVERAGE(Z99:AK99)</f>
        <v>30.953703703703706</v>
      </c>
      <c r="D99" s="506" t="e">
        <f>AVERAGE(AL99:AW99)</f>
        <v>#DIV/0!</v>
      </c>
      <c r="E99" s="506" t="e">
        <f>AVERAGE(AX99:BI99)</f>
        <v>#DIV/0!</v>
      </c>
      <c r="F99" s="506" t="e">
        <f>AVERAGE(BJ99:BU99)</f>
        <v>#DIV/0!</v>
      </c>
      <c r="G99" s="506" t="e">
        <f>AVERAGE(BV99:CG99)</f>
        <v>#DIV/0!</v>
      </c>
      <c r="H99" s="528" t="e">
        <f>AVERAGE(CH99:CS99)</f>
        <v>#DIV/0!</v>
      </c>
      <c r="I99" s="506"/>
      <c r="J99" s="506"/>
      <c r="K99" s="531"/>
      <c r="L99" s="531"/>
      <c r="M99" s="506"/>
      <c r="N99" s="506"/>
      <c r="O99" s="506"/>
      <c r="P99" s="506"/>
      <c r="Q99" s="506"/>
      <c r="R99" s="506"/>
      <c r="S99" s="506"/>
      <c r="T99" s="506"/>
      <c r="U99" s="506"/>
      <c r="V99" s="506"/>
      <c r="W99" s="506"/>
      <c r="X99" s="506"/>
      <c r="Y99" s="506"/>
      <c r="Z99" s="632">
        <v>12.698412698412698</v>
      </c>
      <c r="AA99" s="633">
        <v>12.698412698412698</v>
      </c>
      <c r="AB99" s="633">
        <v>19.047619047619047</v>
      </c>
      <c r="AC99" s="633">
        <v>22</v>
      </c>
      <c r="AD99" s="633">
        <v>25</v>
      </c>
      <c r="AE99" s="633">
        <v>25</v>
      </c>
      <c r="AF99" s="633">
        <v>30</v>
      </c>
      <c r="AG99" s="633">
        <v>35</v>
      </c>
      <c r="AH99" s="633">
        <v>40</v>
      </c>
      <c r="AI99" s="633">
        <v>40</v>
      </c>
      <c r="AJ99" s="633">
        <v>50</v>
      </c>
      <c r="AK99" s="634">
        <v>60</v>
      </c>
      <c r="AL99" s="506"/>
      <c r="AM99" s="506"/>
      <c r="AN99" s="506"/>
      <c r="AO99" s="506"/>
      <c r="AP99" s="506"/>
      <c r="AQ99" s="506"/>
      <c r="AR99" s="506"/>
      <c r="AS99" s="506"/>
      <c r="AT99" s="506"/>
      <c r="AU99" s="506"/>
      <c r="AV99" s="506"/>
      <c r="AW99" s="528"/>
      <c r="AX99" s="624"/>
      <c r="AY99" s="624"/>
      <c r="AZ99" s="624"/>
      <c r="BA99" s="624"/>
      <c r="BB99" s="624"/>
      <c r="BC99" s="624"/>
      <c r="BD99" s="624"/>
      <c r="BE99" s="624"/>
      <c r="BF99" s="624"/>
      <c r="BG99" s="624"/>
      <c r="BH99" s="624"/>
      <c r="BI99" s="625"/>
      <c r="BU99" s="509"/>
      <c r="CG99" s="509"/>
      <c r="CS99" s="509"/>
    </row>
    <row r="100" spans="1:97" s="508" customFormat="1" x14ac:dyDescent="0.2">
      <c r="A100" s="584" t="s">
        <v>6</v>
      </c>
      <c r="B100" s="531" t="e">
        <f>SUM(N101:X101)/SUM(N99:X99)</f>
        <v>#DIV/0!</v>
      </c>
      <c r="C100" s="531">
        <f>SUM(Z101:AK101)/SUM(Z99:AK99)</f>
        <v>0</v>
      </c>
      <c r="D100" s="531" t="e">
        <f>SUM(AL101:AW101)/SUM(AL99:AW99)</f>
        <v>#DIV/0!</v>
      </c>
      <c r="E100" s="531" t="e">
        <f>AVERAGE(AX100:BI100)</f>
        <v>#DIV/0!</v>
      </c>
      <c r="F100" s="531" t="e">
        <f>AVERAGE(BJ100:BU100)</f>
        <v>#DIV/0!</v>
      </c>
      <c r="G100" s="531" t="e">
        <f>AVERAGE(BV100:CG100)</f>
        <v>#DIV/0!</v>
      </c>
      <c r="H100" s="532" t="e">
        <f>AVERAGE(CH100:CS100)</f>
        <v>#DIV/0!</v>
      </c>
      <c r="I100" s="506"/>
      <c r="J100" s="506"/>
      <c r="K100" s="531"/>
      <c r="L100" s="531"/>
      <c r="M100" s="506"/>
      <c r="N100" s="506"/>
      <c r="O100" s="506"/>
      <c r="P100" s="506"/>
      <c r="Q100" s="506"/>
      <c r="R100" s="506"/>
      <c r="S100" s="506"/>
      <c r="T100" s="506"/>
      <c r="U100" s="506"/>
      <c r="V100" s="506"/>
      <c r="W100" s="506"/>
      <c r="X100" s="506"/>
      <c r="Y100" s="506"/>
      <c r="Z100" s="635">
        <v>1</v>
      </c>
      <c r="AA100" s="636">
        <v>1</v>
      </c>
      <c r="AB100" s="636">
        <v>1</v>
      </c>
      <c r="AC100" s="636">
        <v>1</v>
      </c>
      <c r="AD100" s="636">
        <v>1</v>
      </c>
      <c r="AE100" s="636">
        <v>1</v>
      </c>
      <c r="AF100" s="636">
        <v>1</v>
      </c>
      <c r="AG100" s="636">
        <v>1</v>
      </c>
      <c r="AH100" s="636">
        <v>1</v>
      </c>
      <c r="AI100" s="636">
        <v>1</v>
      </c>
      <c r="AJ100" s="636">
        <v>1</v>
      </c>
      <c r="AK100" s="637">
        <v>1</v>
      </c>
      <c r="AL100" s="506"/>
      <c r="AM100" s="506"/>
      <c r="AN100" s="506"/>
      <c r="AO100" s="506"/>
      <c r="AP100" s="506"/>
      <c r="AQ100" s="506"/>
      <c r="AR100" s="506"/>
      <c r="AS100" s="506"/>
      <c r="AT100" s="506"/>
      <c r="AU100" s="506"/>
      <c r="AV100" s="506"/>
      <c r="AW100" s="528"/>
      <c r="AX100" s="624"/>
      <c r="AY100" s="624"/>
      <c r="AZ100" s="624"/>
      <c r="BA100" s="624"/>
      <c r="BB100" s="624"/>
      <c r="BC100" s="624"/>
      <c r="BD100" s="624"/>
      <c r="BE100" s="624"/>
      <c r="BF100" s="624"/>
      <c r="BG100" s="624"/>
      <c r="BH100" s="624"/>
      <c r="BI100" s="625"/>
      <c r="BU100" s="509"/>
      <c r="CG100" s="509"/>
      <c r="CS100" s="509"/>
    </row>
    <row r="101" spans="1:97" s="508" customFormat="1" x14ac:dyDescent="0.2">
      <c r="A101" s="746" t="s">
        <v>7</v>
      </c>
      <c r="B101" s="506">
        <f>SUM(N101:X101)</f>
        <v>0</v>
      </c>
      <c r="C101" s="506">
        <f>SUM(Z101:AK101)</f>
        <v>0</v>
      </c>
      <c r="D101" s="506">
        <f>SUM(AL101:AW101)</f>
        <v>0</v>
      </c>
      <c r="E101" s="506">
        <f>SUM(AX101:BI101)</f>
        <v>0</v>
      </c>
      <c r="F101" s="506">
        <f>SUM(BJ101:BU101)</f>
        <v>0</v>
      </c>
      <c r="G101" s="506">
        <f>SUM(BV101:CG101)</f>
        <v>0</v>
      </c>
      <c r="H101" s="528">
        <f>SUM(CH101:CS101)</f>
        <v>0</v>
      </c>
      <c r="I101" s="506"/>
      <c r="J101" s="506"/>
      <c r="K101" s="531"/>
      <c r="L101" s="531"/>
      <c r="M101" s="506"/>
      <c r="N101" s="506"/>
      <c r="O101" s="506"/>
      <c r="P101" s="506"/>
      <c r="Q101" s="506"/>
      <c r="R101" s="506"/>
      <c r="S101" s="506"/>
      <c r="T101" s="506"/>
      <c r="U101" s="506"/>
      <c r="V101" s="506"/>
      <c r="W101" s="506"/>
      <c r="X101" s="506"/>
      <c r="Y101" s="506"/>
      <c r="Z101" s="632"/>
      <c r="AA101" s="633"/>
      <c r="AB101" s="633"/>
      <c r="AC101" s="633"/>
      <c r="AD101" s="633"/>
      <c r="AE101" s="633"/>
      <c r="AF101" s="633"/>
      <c r="AG101" s="633"/>
      <c r="AH101" s="633"/>
      <c r="AI101" s="633"/>
      <c r="AJ101" s="633"/>
      <c r="AK101" s="634"/>
      <c r="AL101" s="506"/>
      <c r="AM101" s="506"/>
      <c r="AN101" s="506"/>
      <c r="AO101" s="506"/>
      <c r="AP101" s="506"/>
      <c r="AQ101" s="506"/>
      <c r="AR101" s="506"/>
      <c r="AS101" s="506"/>
      <c r="AT101" s="506"/>
      <c r="AU101" s="506"/>
      <c r="AV101" s="506"/>
      <c r="AW101" s="528"/>
      <c r="AX101" s="624"/>
      <c r="AY101" s="624"/>
      <c r="AZ101" s="624"/>
      <c r="BA101" s="624"/>
      <c r="BB101" s="624"/>
      <c r="BC101" s="624"/>
      <c r="BD101" s="624"/>
      <c r="BE101" s="624"/>
      <c r="BF101" s="624"/>
      <c r="BG101" s="624"/>
      <c r="BH101" s="624"/>
      <c r="BI101" s="625"/>
      <c r="BU101" s="509"/>
      <c r="CG101" s="509"/>
      <c r="CS101" s="509"/>
    </row>
    <row r="102" spans="1:97" s="508" customFormat="1" x14ac:dyDescent="0.2">
      <c r="A102" s="739" t="s">
        <v>9</v>
      </c>
      <c r="B102" s="655" t="e">
        <f t="shared" ref="B102" si="276">B104/B101</f>
        <v>#DIV/0!</v>
      </c>
      <c r="C102" s="655" t="e">
        <f t="shared" ref="C102" si="277">C104/C101</f>
        <v>#DIV/0!</v>
      </c>
      <c r="D102" s="655" t="e">
        <f t="shared" ref="D102" si="278">D104/D101</f>
        <v>#DIV/0!</v>
      </c>
      <c r="E102" s="655" t="e">
        <f t="shared" ref="E102" si="279">E104/E101</f>
        <v>#DIV/0!</v>
      </c>
      <c r="F102" s="655" t="e">
        <f t="shared" ref="F102" si="280">F104/F101</f>
        <v>#DIV/0!</v>
      </c>
      <c r="G102" s="655" t="e">
        <f t="shared" ref="G102" si="281">G104/G101</f>
        <v>#DIV/0!</v>
      </c>
      <c r="H102" s="740" t="e">
        <f t="shared" ref="H102" si="282">H104/H101</f>
        <v>#DIV/0!</v>
      </c>
      <c r="I102" s="506"/>
      <c r="J102" s="506"/>
      <c r="K102" s="531"/>
      <c r="L102" s="531"/>
      <c r="M102" s="506"/>
      <c r="N102" s="506"/>
      <c r="O102" s="506"/>
      <c r="P102" s="506"/>
      <c r="Q102" s="506"/>
      <c r="R102" s="506"/>
      <c r="S102" s="506"/>
      <c r="T102" s="506"/>
      <c r="U102" s="506"/>
      <c r="V102" s="506"/>
      <c r="W102" s="506"/>
      <c r="X102" s="506"/>
      <c r="Y102" s="506"/>
      <c r="Z102" s="743">
        <v>1</v>
      </c>
      <c r="AA102" s="742">
        <f t="shared" ref="AA102:AH102" si="283">AA104/AA99</f>
        <v>1</v>
      </c>
      <c r="AB102" s="742">
        <v>1.5</v>
      </c>
      <c r="AC102" s="742">
        <v>2</v>
      </c>
      <c r="AD102" s="742">
        <v>2.2999999999999998</v>
      </c>
      <c r="AE102" s="742">
        <v>2.5</v>
      </c>
      <c r="AF102" s="742">
        <v>2.7</v>
      </c>
      <c r="AG102" s="742">
        <v>3</v>
      </c>
      <c r="AH102" s="742">
        <f t="shared" si="283"/>
        <v>3.4920634920634916</v>
      </c>
      <c r="AI102" s="742">
        <v>3.1</v>
      </c>
      <c r="AJ102" s="742">
        <v>3.1</v>
      </c>
      <c r="AK102" s="744">
        <v>3.1</v>
      </c>
      <c r="AL102" s="506"/>
      <c r="AM102" s="506"/>
      <c r="AN102" s="506"/>
      <c r="AO102" s="506"/>
      <c r="AP102" s="506"/>
      <c r="AQ102" s="506"/>
      <c r="AR102" s="506"/>
      <c r="AS102" s="506"/>
      <c r="AT102" s="506"/>
      <c r="AU102" s="506"/>
      <c r="AV102" s="506"/>
      <c r="AW102" s="528"/>
      <c r="AX102" s="624"/>
      <c r="AY102" s="624"/>
      <c r="AZ102" s="624"/>
      <c r="BA102" s="624"/>
      <c r="BB102" s="624"/>
      <c r="BC102" s="624"/>
      <c r="BD102" s="624"/>
      <c r="BE102" s="624"/>
      <c r="BF102" s="624"/>
      <c r="BG102" s="624"/>
      <c r="BH102" s="624"/>
      <c r="BI102" s="625"/>
      <c r="BU102" s="509"/>
      <c r="CG102" s="509"/>
      <c r="CS102" s="509"/>
    </row>
    <row r="103" spans="1:97" s="508" customFormat="1" x14ac:dyDescent="0.2">
      <c r="A103" s="568" t="s">
        <v>10</v>
      </c>
      <c r="B103" s="536" t="e">
        <f>B105/B104</f>
        <v>#DIV/0!</v>
      </c>
      <c r="C103" s="536">
        <f t="shared" ref="C103" si="284">C105/C104</f>
        <v>15.129761904761903</v>
      </c>
      <c r="D103" s="536" t="e">
        <f>D105/D104</f>
        <v>#DIV/0!</v>
      </c>
      <c r="E103" s="536" t="e">
        <f t="shared" ref="E103" si="285">E105/E104</f>
        <v>#DIV/0!</v>
      </c>
      <c r="F103" s="536" t="e">
        <f>F105/F104</f>
        <v>#DIV/0!</v>
      </c>
      <c r="G103" s="536" t="e">
        <f>G105/G104</f>
        <v>#DIV/0!</v>
      </c>
      <c r="H103" s="537" t="e">
        <f>H105/H104</f>
        <v>#DIV/0!</v>
      </c>
      <c r="I103" s="506"/>
      <c r="J103" s="506"/>
      <c r="K103" s="531"/>
      <c r="L103" s="531"/>
      <c r="M103" s="506"/>
      <c r="N103" s="506"/>
      <c r="O103" s="506"/>
      <c r="P103" s="506"/>
      <c r="Q103" s="506"/>
      <c r="R103" s="506"/>
      <c r="S103" s="506"/>
      <c r="T103" s="506"/>
      <c r="U103" s="506"/>
      <c r="V103" s="506"/>
      <c r="W103" s="506"/>
      <c r="X103" s="506"/>
      <c r="Y103" s="506"/>
      <c r="Z103" s="638">
        <v>18</v>
      </c>
      <c r="AA103" s="639">
        <f>Z103</f>
        <v>18</v>
      </c>
      <c r="AB103" s="639">
        <f t="shared" ref="AB103:AK103" si="286">AA103</f>
        <v>18</v>
      </c>
      <c r="AC103" s="639">
        <f t="shared" si="286"/>
        <v>18</v>
      </c>
      <c r="AD103" s="639">
        <f t="shared" si="286"/>
        <v>18</v>
      </c>
      <c r="AE103" s="639">
        <f t="shared" si="286"/>
        <v>18</v>
      </c>
      <c r="AF103" s="639">
        <f t="shared" si="286"/>
        <v>18</v>
      </c>
      <c r="AG103" s="639">
        <f t="shared" si="286"/>
        <v>18</v>
      </c>
      <c r="AH103" s="639">
        <f t="shared" si="286"/>
        <v>18</v>
      </c>
      <c r="AI103" s="639">
        <f t="shared" si="286"/>
        <v>18</v>
      </c>
      <c r="AJ103" s="639">
        <f t="shared" si="286"/>
        <v>18</v>
      </c>
      <c r="AK103" s="639">
        <f t="shared" si="286"/>
        <v>18</v>
      </c>
      <c r="AL103" s="506"/>
      <c r="AM103" s="506"/>
      <c r="AN103" s="506"/>
      <c r="AO103" s="506"/>
      <c r="AP103" s="506"/>
      <c r="AQ103" s="506"/>
      <c r="AR103" s="506"/>
      <c r="AS103" s="506"/>
      <c r="AT103" s="506"/>
      <c r="AU103" s="506"/>
      <c r="AV103" s="506"/>
      <c r="AW103" s="528"/>
      <c r="AX103" s="624"/>
      <c r="AY103" s="624"/>
      <c r="AZ103" s="624"/>
      <c r="BA103" s="624"/>
      <c r="BB103" s="624"/>
      <c r="BC103" s="624"/>
      <c r="BD103" s="624"/>
      <c r="BE103" s="624"/>
      <c r="BF103" s="624"/>
      <c r="BG103" s="624"/>
      <c r="BH103" s="624"/>
      <c r="BI103" s="625"/>
      <c r="BU103" s="509"/>
      <c r="CG103" s="509"/>
      <c r="CS103" s="509"/>
    </row>
    <row r="104" spans="1:97" s="508" customFormat="1" x14ac:dyDescent="0.2">
      <c r="A104" s="746" t="s">
        <v>15</v>
      </c>
      <c r="B104" s="506">
        <f>SUM(N104:X104)</f>
        <v>0</v>
      </c>
      <c r="C104" s="506">
        <f>SUM(Z104:AK104)</f>
        <v>1200</v>
      </c>
      <c r="D104" s="506">
        <f>SUM(AL104:AW104)</f>
        <v>0</v>
      </c>
      <c r="E104" s="506">
        <f>SUM(AX104:BI104)</f>
        <v>0</v>
      </c>
      <c r="F104" s="506">
        <f>SUM(BJ104:BU104)</f>
        <v>0</v>
      </c>
      <c r="G104" s="541">
        <f>SUM(BV104:CG104)</f>
        <v>0</v>
      </c>
      <c r="H104" s="542">
        <f>SUM(CH104:CS104)</f>
        <v>0</v>
      </c>
      <c r="I104" s="506"/>
      <c r="J104" s="506"/>
      <c r="K104" s="531"/>
      <c r="L104" s="531"/>
      <c r="M104" s="506"/>
      <c r="N104" s="506"/>
      <c r="O104" s="506"/>
      <c r="P104" s="506"/>
      <c r="Q104" s="506"/>
      <c r="R104" s="506"/>
      <c r="S104" s="506"/>
      <c r="T104" s="506"/>
      <c r="U104" s="506"/>
      <c r="V104" s="506"/>
      <c r="W104" s="506"/>
      <c r="X104" s="506"/>
      <c r="Y104" s="506"/>
      <c r="Z104" s="632">
        <v>19.047619047619044</v>
      </c>
      <c r="AA104" s="633">
        <v>12.698412698412698</v>
      </c>
      <c r="AB104" s="633">
        <v>31.746031746031747</v>
      </c>
      <c r="AC104" s="633">
        <v>50.793650793650791</v>
      </c>
      <c r="AD104" s="633">
        <v>63.492063492063494</v>
      </c>
      <c r="AE104" s="633">
        <v>88.888888888888886</v>
      </c>
      <c r="AF104" s="633">
        <v>126.98412698412699</v>
      </c>
      <c r="AG104" s="633">
        <v>95.238095238095227</v>
      </c>
      <c r="AH104" s="633">
        <v>139.68253968253967</v>
      </c>
      <c r="AI104" s="633">
        <v>158.73015873015873</v>
      </c>
      <c r="AJ104" s="633">
        <v>190.47619047619045</v>
      </c>
      <c r="AK104" s="634">
        <v>222.22222222222223</v>
      </c>
      <c r="AL104" s="506"/>
      <c r="AM104" s="506"/>
      <c r="AN104" s="506"/>
      <c r="AO104" s="506"/>
      <c r="AP104" s="506"/>
      <c r="AQ104" s="506"/>
      <c r="AR104" s="506"/>
      <c r="AS104" s="506"/>
      <c r="AT104" s="506"/>
      <c r="AU104" s="506"/>
      <c r="AV104" s="506"/>
      <c r="AW104" s="528"/>
      <c r="AX104" s="624"/>
      <c r="AY104" s="624"/>
      <c r="AZ104" s="624"/>
      <c r="BA104" s="624"/>
      <c r="BB104" s="624"/>
      <c r="BC104" s="624"/>
      <c r="BD104" s="624"/>
      <c r="BE104" s="624"/>
      <c r="BF104" s="624"/>
      <c r="BG104" s="624"/>
      <c r="BH104" s="624"/>
      <c r="BI104" s="625"/>
      <c r="BU104" s="509"/>
      <c r="CG104" s="509"/>
      <c r="CS104" s="509"/>
    </row>
    <row r="105" spans="1:97" s="508" customFormat="1" x14ac:dyDescent="0.2">
      <c r="A105" s="735" t="s">
        <v>11</v>
      </c>
      <c r="B105" s="541">
        <f>SUM(N105:X105)</f>
        <v>0</v>
      </c>
      <c r="C105" s="541">
        <f>SUM(Z105:AK105)</f>
        <v>18155.714285714283</v>
      </c>
      <c r="D105" s="541">
        <f>SUM(AL105:AW105)</f>
        <v>0</v>
      </c>
      <c r="E105" s="541">
        <f>SUM(AX105:BI105)</f>
        <v>0</v>
      </c>
      <c r="F105" s="541">
        <f>SUM(BJ105:BU105)</f>
        <v>0</v>
      </c>
      <c r="G105" s="541">
        <f>SUM(BV105:CG105)</f>
        <v>0</v>
      </c>
      <c r="H105" s="542">
        <f>SUM(CH105:CS105)</f>
        <v>0</v>
      </c>
      <c r="I105" s="506"/>
      <c r="J105" s="506"/>
      <c r="K105" s="531"/>
      <c r="L105" s="531"/>
      <c r="M105" s="506"/>
      <c r="N105" s="506"/>
      <c r="O105" s="506"/>
      <c r="P105" s="506"/>
      <c r="Q105" s="506"/>
      <c r="R105" s="506"/>
      <c r="S105" s="506"/>
      <c r="T105" s="506"/>
      <c r="U105" s="506"/>
      <c r="V105" s="506"/>
      <c r="W105" s="506"/>
      <c r="X105" s="506"/>
      <c r="Y105" s="506"/>
      <c r="Z105" s="644">
        <f t="shared" ref="Z105:AJ105" si="287">Z99*Z102*Z103</f>
        <v>228.57142857142856</v>
      </c>
      <c r="AA105" s="644">
        <f t="shared" si="287"/>
        <v>228.57142857142856</v>
      </c>
      <c r="AB105" s="644">
        <f t="shared" si="287"/>
        <v>514.28571428571422</v>
      </c>
      <c r="AC105" s="644">
        <f t="shared" si="287"/>
        <v>792</v>
      </c>
      <c r="AD105" s="644">
        <f t="shared" si="287"/>
        <v>1034.9999999999998</v>
      </c>
      <c r="AE105" s="644">
        <f t="shared" si="287"/>
        <v>1125</v>
      </c>
      <c r="AF105" s="644">
        <f t="shared" si="287"/>
        <v>1458</v>
      </c>
      <c r="AG105" s="644">
        <f t="shared" si="287"/>
        <v>1890</v>
      </c>
      <c r="AH105" s="644">
        <f t="shared" si="287"/>
        <v>2514.2857142857142</v>
      </c>
      <c r="AI105" s="644">
        <f t="shared" si="287"/>
        <v>2232</v>
      </c>
      <c r="AJ105" s="644">
        <f t="shared" si="287"/>
        <v>2790</v>
      </c>
      <c r="AK105" s="644">
        <f>AK99*AK102*AK103</f>
        <v>3348</v>
      </c>
      <c r="AL105" s="506"/>
      <c r="AM105" s="506"/>
      <c r="AN105" s="506"/>
      <c r="AO105" s="506"/>
      <c r="AP105" s="506"/>
      <c r="AQ105" s="506"/>
      <c r="AR105" s="506"/>
      <c r="AS105" s="506"/>
      <c r="AT105" s="506"/>
      <c r="AU105" s="506"/>
      <c r="AV105" s="506"/>
      <c r="AW105" s="528"/>
      <c r="AX105" s="624"/>
      <c r="AY105" s="624"/>
      <c r="AZ105" s="624"/>
      <c r="BA105" s="624"/>
      <c r="BB105" s="624"/>
      <c r="BC105" s="624"/>
      <c r="BD105" s="624"/>
      <c r="BE105" s="624"/>
      <c r="BF105" s="624"/>
      <c r="BG105" s="624"/>
      <c r="BH105" s="624"/>
      <c r="BI105" s="625"/>
      <c r="BU105" s="509"/>
      <c r="CG105" s="509"/>
      <c r="CS105" s="509"/>
    </row>
    <row r="106" spans="1:97" s="508" customFormat="1" x14ac:dyDescent="0.2">
      <c r="A106" s="568" t="s">
        <v>12</v>
      </c>
      <c r="B106" s="506" t="e">
        <f>B105/B101</f>
        <v>#DIV/0!</v>
      </c>
      <c r="C106" s="506" t="e">
        <f>C105/C101</f>
        <v>#DIV/0!</v>
      </c>
      <c r="D106" s="506" t="e">
        <f>D105/D101</f>
        <v>#DIV/0!</v>
      </c>
      <c r="E106" s="506" t="e">
        <f>SUM(AX105:BI105)/SUM(AX101:BI101)</f>
        <v>#DIV/0!</v>
      </c>
      <c r="F106" s="506" t="e">
        <f>SUM(BJ105:BU105)/SUM(BJ101:BU101)</f>
        <v>#DIV/0!</v>
      </c>
      <c r="G106" s="536" t="e">
        <f>SUM(BV105:CG105)/SUM(BV101:CG101)</f>
        <v>#DIV/0!</v>
      </c>
      <c r="H106" s="537" t="e">
        <f>SUM(BW105:CH105)/SUM(CH101:CS101)</f>
        <v>#DIV/0!</v>
      </c>
      <c r="I106" s="506"/>
      <c r="J106" s="506"/>
      <c r="K106" s="531"/>
      <c r="L106" s="531"/>
      <c r="M106" s="506"/>
      <c r="N106" s="506"/>
      <c r="O106" s="506"/>
      <c r="P106" s="506"/>
      <c r="Q106" s="506"/>
      <c r="R106" s="506"/>
      <c r="S106" s="506"/>
      <c r="T106" s="506"/>
      <c r="U106" s="506"/>
      <c r="V106" s="506"/>
      <c r="W106" s="506"/>
      <c r="X106" s="506"/>
      <c r="Y106" s="506"/>
      <c r="Z106" s="632"/>
      <c r="AA106" s="633"/>
      <c r="AB106" s="633"/>
      <c r="AC106" s="633"/>
      <c r="AD106" s="633"/>
      <c r="AE106" s="633"/>
      <c r="AF106" s="633"/>
      <c r="AG106" s="633"/>
      <c r="AH106" s="633"/>
      <c r="AI106" s="633"/>
      <c r="AJ106" s="633"/>
      <c r="AK106" s="634"/>
      <c r="AL106" s="506"/>
      <c r="AM106" s="506"/>
      <c r="AN106" s="506"/>
      <c r="AO106" s="506"/>
      <c r="AP106" s="506"/>
      <c r="AQ106" s="506"/>
      <c r="AR106" s="506"/>
      <c r="AS106" s="506"/>
      <c r="AT106" s="506"/>
      <c r="AU106" s="506"/>
      <c r="AV106" s="506"/>
      <c r="AW106" s="528"/>
      <c r="AX106" s="624"/>
      <c r="AY106" s="624"/>
      <c r="AZ106" s="624"/>
      <c r="BA106" s="624"/>
      <c r="BB106" s="624"/>
      <c r="BC106" s="624"/>
      <c r="BD106" s="624"/>
      <c r="BE106" s="624"/>
      <c r="BF106" s="624"/>
      <c r="BG106" s="624"/>
      <c r="BH106" s="624"/>
      <c r="BI106" s="625"/>
      <c r="BU106" s="509"/>
      <c r="CG106" s="509"/>
      <c r="CS106" s="509"/>
    </row>
    <row r="107" spans="1:97" s="508" customFormat="1" x14ac:dyDescent="0.2">
      <c r="A107" s="568" t="s">
        <v>13</v>
      </c>
      <c r="B107" s="506" t="e">
        <f>SUM(N105:X105)/SUM(N99:X99)</f>
        <v>#DIV/0!</v>
      </c>
      <c r="C107" s="506">
        <f>SUM(Z105:AK105)/SUM(Z99:AK99)</f>
        <v>48.878680398273566</v>
      </c>
      <c r="D107" s="506" t="e">
        <f>SUM(AL105:AW105)/SUM(AL99:AW99)</f>
        <v>#DIV/0!</v>
      </c>
      <c r="E107" s="506" t="e">
        <f>SUM(AX105:BH105)/SUM(AX99:BH99)</f>
        <v>#DIV/0!</v>
      </c>
      <c r="F107" s="506" t="e">
        <f>SUM(BJ105:BT105)/SUM(BJ99:BT99)</f>
        <v>#DIV/0!</v>
      </c>
      <c r="G107" s="506" t="e">
        <f>SUM(BK105:BU105)/SUM(BK99:BU99)</f>
        <v>#DIV/0!</v>
      </c>
      <c r="H107" s="528" t="e">
        <f>SUM(CH105:CS105)/SUM(CH99:CS99)</f>
        <v>#DIV/0!</v>
      </c>
      <c r="I107" s="506"/>
      <c r="J107" s="506"/>
      <c r="K107" s="531"/>
      <c r="L107" s="531"/>
      <c r="M107" s="506"/>
      <c r="N107" s="506"/>
      <c r="O107" s="506"/>
      <c r="P107" s="506"/>
      <c r="Q107" s="506"/>
      <c r="R107" s="506"/>
      <c r="S107" s="506"/>
      <c r="T107" s="506"/>
      <c r="U107" s="506"/>
      <c r="V107" s="506"/>
      <c r="W107" s="506"/>
      <c r="X107" s="506"/>
      <c r="Y107" s="506"/>
      <c r="Z107" s="632">
        <f>Z105/Z99</f>
        <v>18</v>
      </c>
      <c r="AA107" s="633">
        <f t="shared" ref="AA107:AK107" si="288">AA105/AA99</f>
        <v>18</v>
      </c>
      <c r="AB107" s="633">
        <f t="shared" si="288"/>
        <v>26.999999999999996</v>
      </c>
      <c r="AC107" s="633">
        <f t="shared" si="288"/>
        <v>36</v>
      </c>
      <c r="AD107" s="633">
        <f t="shared" si="288"/>
        <v>41.399999999999991</v>
      </c>
      <c r="AE107" s="633">
        <f t="shared" si="288"/>
        <v>45</v>
      </c>
      <c r="AF107" s="633">
        <f t="shared" si="288"/>
        <v>48.6</v>
      </c>
      <c r="AG107" s="633">
        <f t="shared" si="288"/>
        <v>54</v>
      </c>
      <c r="AH107" s="633">
        <f t="shared" si="288"/>
        <v>62.857142857142854</v>
      </c>
      <c r="AI107" s="633">
        <f t="shared" si="288"/>
        <v>55.8</v>
      </c>
      <c r="AJ107" s="633">
        <f t="shared" si="288"/>
        <v>55.8</v>
      </c>
      <c r="AK107" s="634">
        <f t="shared" si="288"/>
        <v>55.8</v>
      </c>
      <c r="AL107" s="506"/>
      <c r="AM107" s="506"/>
      <c r="AN107" s="506"/>
      <c r="AO107" s="506"/>
      <c r="AP107" s="506"/>
      <c r="AQ107" s="506"/>
      <c r="AR107" s="506"/>
      <c r="AS107" s="506"/>
      <c r="AT107" s="506"/>
      <c r="AU107" s="506"/>
      <c r="AV107" s="506"/>
      <c r="AW107" s="528"/>
      <c r="AX107" s="624"/>
      <c r="AY107" s="624"/>
      <c r="AZ107" s="624"/>
      <c r="BA107" s="624"/>
      <c r="BB107" s="624"/>
      <c r="BC107" s="624"/>
      <c r="BD107" s="624"/>
      <c r="BE107" s="624"/>
      <c r="BF107" s="624"/>
      <c r="BG107" s="624"/>
      <c r="BH107" s="624"/>
      <c r="BI107" s="625"/>
      <c r="BU107" s="509"/>
      <c r="CG107" s="509"/>
      <c r="CS107" s="509"/>
    </row>
    <row r="108" spans="1:97" s="508" customFormat="1" x14ac:dyDescent="0.2">
      <c r="A108" s="645" t="s">
        <v>147</v>
      </c>
      <c r="B108" s="548"/>
      <c r="C108" s="549" t="e">
        <f t="shared" ref="C108" si="289">(C105-B105)/B105</f>
        <v>#DIV/0!</v>
      </c>
      <c r="D108" s="549">
        <f t="shared" ref="D108" si="290">(D105-C105)/C105</f>
        <v>-1</v>
      </c>
      <c r="E108" s="549" t="e">
        <f t="shared" ref="E108" si="291">(E105-D105)/D105</f>
        <v>#DIV/0!</v>
      </c>
      <c r="F108" s="549" t="e">
        <f t="shared" ref="F108" si="292">(F105-E105)/E105</f>
        <v>#DIV/0!</v>
      </c>
      <c r="G108" s="549" t="e">
        <f t="shared" ref="G108" si="293">(G105-F105)/F105</f>
        <v>#DIV/0!</v>
      </c>
      <c r="H108" s="550" t="e">
        <f>(H105-G105)/G105</f>
        <v>#DIV/0!</v>
      </c>
      <c r="I108" s="506"/>
      <c r="J108" s="506"/>
      <c r="K108" s="531"/>
      <c r="L108" s="531"/>
      <c r="M108" s="506"/>
      <c r="N108" s="506"/>
      <c r="O108" s="506"/>
      <c r="P108" s="506"/>
      <c r="Q108" s="506"/>
      <c r="R108" s="506"/>
      <c r="S108" s="506"/>
      <c r="T108" s="506"/>
      <c r="U108" s="506"/>
      <c r="V108" s="506"/>
      <c r="W108" s="506"/>
      <c r="X108" s="506"/>
      <c r="Y108" s="506"/>
      <c r="Z108" s="646"/>
      <c r="AA108" s="548"/>
      <c r="AB108" s="548"/>
      <c r="AC108" s="548"/>
      <c r="AD108" s="548"/>
      <c r="AE108" s="548"/>
      <c r="AF108" s="548"/>
      <c r="AG108" s="548"/>
      <c r="AH108" s="548"/>
      <c r="AI108" s="548"/>
      <c r="AJ108" s="548"/>
      <c r="AK108" s="647"/>
      <c r="AL108" s="506"/>
      <c r="AM108" s="506"/>
      <c r="AN108" s="506"/>
      <c r="AO108" s="506"/>
      <c r="AP108" s="506"/>
      <c r="AQ108" s="506"/>
      <c r="AR108" s="506"/>
      <c r="AS108" s="506"/>
      <c r="AT108" s="506"/>
      <c r="AU108" s="506"/>
      <c r="AV108" s="506"/>
      <c r="AW108" s="528"/>
      <c r="AX108" s="624"/>
      <c r="AY108" s="624"/>
      <c r="AZ108" s="624"/>
      <c r="BA108" s="624"/>
      <c r="BB108" s="624"/>
      <c r="BC108" s="624"/>
      <c r="BD108" s="624"/>
      <c r="BE108" s="624"/>
      <c r="BF108" s="624"/>
      <c r="BG108" s="624"/>
      <c r="BH108" s="624"/>
      <c r="BI108" s="625"/>
      <c r="BU108" s="509"/>
      <c r="CG108" s="509"/>
      <c r="CS108" s="509"/>
    </row>
    <row r="109" spans="1:97" s="508" customFormat="1" x14ac:dyDescent="0.2">
      <c r="B109" s="506"/>
      <c r="C109" s="531"/>
      <c r="D109" s="531"/>
      <c r="E109" s="531"/>
      <c r="F109" s="531"/>
      <c r="G109" s="531"/>
      <c r="H109" s="531"/>
      <c r="I109" s="506"/>
      <c r="J109" s="506"/>
      <c r="K109" s="531"/>
      <c r="L109" s="531"/>
      <c r="M109" s="506"/>
      <c r="N109" s="506"/>
      <c r="O109" s="506"/>
      <c r="P109" s="506"/>
      <c r="Q109" s="506"/>
      <c r="R109" s="506"/>
      <c r="S109" s="506"/>
      <c r="T109" s="506"/>
      <c r="U109" s="506"/>
      <c r="V109" s="506"/>
      <c r="W109" s="506"/>
      <c r="X109" s="506"/>
      <c r="Y109" s="506"/>
      <c r="Z109" s="506">
        <f>Z99*Z102*Z103</f>
        <v>228.57142857142856</v>
      </c>
      <c r="AA109" s="506"/>
      <c r="AB109" s="506"/>
      <c r="AC109" s="506"/>
      <c r="AD109" s="506"/>
      <c r="AE109" s="506"/>
      <c r="AF109" s="506"/>
      <c r="AG109" s="506"/>
      <c r="AH109" s="506"/>
      <c r="AI109" s="506"/>
      <c r="AJ109" s="506"/>
      <c r="AK109" s="506"/>
      <c r="AL109" s="506"/>
      <c r="AM109" s="506"/>
      <c r="AN109" s="506"/>
      <c r="AO109" s="506"/>
      <c r="AP109" s="506"/>
      <c r="AQ109" s="506"/>
      <c r="AR109" s="506"/>
      <c r="AS109" s="506"/>
      <c r="AT109" s="506"/>
      <c r="AU109" s="506"/>
      <c r="AV109" s="506"/>
      <c r="AW109" s="528"/>
      <c r="AX109" s="624"/>
      <c r="AY109" s="624"/>
      <c r="AZ109" s="624"/>
      <c r="BA109" s="624"/>
      <c r="BB109" s="624"/>
      <c r="BC109" s="624"/>
      <c r="BD109" s="624"/>
      <c r="BE109" s="624"/>
      <c r="BF109" s="624"/>
      <c r="BG109" s="624"/>
      <c r="BH109" s="624"/>
      <c r="BI109" s="625"/>
      <c r="BU109" s="509"/>
      <c r="CG109" s="509"/>
      <c r="CS109" s="509"/>
    </row>
    <row r="110" spans="1:97" s="508" customFormat="1" x14ac:dyDescent="0.2">
      <c r="B110" s="506"/>
      <c r="C110" s="531"/>
      <c r="D110" s="531"/>
      <c r="E110" s="531"/>
      <c r="F110" s="531"/>
      <c r="G110" s="531"/>
      <c r="H110" s="531"/>
      <c r="I110" s="506"/>
      <c r="J110" s="506"/>
      <c r="K110" s="531"/>
      <c r="L110" s="531"/>
      <c r="M110" s="506"/>
      <c r="N110" s="506"/>
      <c r="O110" s="506"/>
      <c r="P110" s="506"/>
      <c r="Q110" s="506"/>
      <c r="R110" s="506"/>
      <c r="S110" s="506"/>
      <c r="T110" s="506"/>
      <c r="U110" s="506"/>
      <c r="V110" s="506"/>
      <c r="W110" s="506"/>
      <c r="X110" s="506"/>
      <c r="Y110" s="506"/>
      <c r="Z110" s="506"/>
      <c r="AA110" s="506"/>
      <c r="AB110" s="506"/>
      <c r="AC110" s="506"/>
      <c r="AD110" s="506"/>
      <c r="AE110" s="506"/>
      <c r="AF110" s="506"/>
      <c r="AG110" s="506"/>
      <c r="AH110" s="506"/>
      <c r="AI110" s="506"/>
      <c r="AJ110" s="506"/>
      <c r="AK110" s="506"/>
      <c r="AL110" s="506"/>
      <c r="AM110" s="506"/>
      <c r="AN110" s="506"/>
      <c r="AO110" s="506"/>
      <c r="AP110" s="506"/>
      <c r="AQ110" s="506"/>
      <c r="AR110" s="506"/>
      <c r="AS110" s="506"/>
      <c r="AT110" s="506"/>
      <c r="AU110" s="506"/>
      <c r="AV110" s="506"/>
      <c r="AW110" s="528"/>
      <c r="AX110" s="624"/>
      <c r="AY110" s="624"/>
      <c r="AZ110" s="624"/>
      <c r="BA110" s="624"/>
      <c r="BB110" s="624"/>
      <c r="BC110" s="624"/>
      <c r="BD110" s="624"/>
      <c r="BE110" s="624"/>
      <c r="BF110" s="624"/>
      <c r="BG110" s="624"/>
      <c r="BH110" s="624"/>
      <c r="BI110" s="625"/>
      <c r="BU110" s="509"/>
      <c r="CG110" s="509"/>
      <c r="CS110" s="509"/>
    </row>
    <row r="111" spans="1:97" s="508" customFormat="1" x14ac:dyDescent="0.2">
      <c r="B111" s="506"/>
      <c r="C111" s="531"/>
      <c r="D111" s="531"/>
      <c r="E111" s="531"/>
      <c r="F111" s="531"/>
      <c r="G111" s="531"/>
      <c r="H111" s="531"/>
      <c r="I111" s="506"/>
      <c r="J111" s="506"/>
      <c r="K111" s="531"/>
      <c r="L111" s="531"/>
      <c r="M111" s="506"/>
      <c r="N111" s="506"/>
      <c r="O111" s="506"/>
      <c r="P111" s="506"/>
      <c r="Q111" s="506"/>
      <c r="R111" s="506"/>
      <c r="S111" s="506"/>
      <c r="T111" s="506"/>
      <c r="U111" s="506"/>
      <c r="V111" s="506"/>
      <c r="W111" s="506"/>
      <c r="X111" s="506"/>
      <c r="Y111" s="506"/>
      <c r="Z111" s="506"/>
      <c r="AA111" s="506"/>
      <c r="AB111" s="506"/>
      <c r="AC111" s="506"/>
      <c r="AD111" s="506"/>
      <c r="AE111" s="506"/>
      <c r="AF111" s="506"/>
      <c r="AG111" s="506"/>
      <c r="AH111" s="506"/>
      <c r="AI111" s="506"/>
      <c r="AJ111" s="506"/>
      <c r="AK111" s="506"/>
      <c r="AL111" s="506"/>
      <c r="AM111" s="506"/>
      <c r="AN111" s="506"/>
      <c r="AO111" s="506"/>
      <c r="AP111" s="506"/>
      <c r="AQ111" s="506"/>
      <c r="AR111" s="506"/>
      <c r="AS111" s="506"/>
      <c r="AT111" s="506"/>
      <c r="AU111" s="506"/>
      <c r="AV111" s="506"/>
      <c r="AW111" s="528"/>
      <c r="AX111" s="624"/>
      <c r="AY111" s="624"/>
      <c r="AZ111" s="624"/>
      <c r="BA111" s="624"/>
      <c r="BB111" s="624"/>
      <c r="BC111" s="624"/>
      <c r="BD111" s="624"/>
      <c r="BE111" s="624"/>
      <c r="BF111" s="624"/>
      <c r="BG111" s="624"/>
      <c r="BH111" s="624"/>
      <c r="BI111" s="625"/>
      <c r="BU111" s="509"/>
      <c r="CG111" s="509"/>
      <c r="CS111" s="509"/>
    </row>
    <row r="112" spans="1:97" s="508" customFormat="1" x14ac:dyDescent="0.2">
      <c r="B112" s="506"/>
      <c r="C112" s="531"/>
      <c r="D112" s="531"/>
      <c r="E112" s="531"/>
      <c r="F112" s="531"/>
      <c r="G112" s="531"/>
      <c r="H112" s="531"/>
      <c r="I112" s="506"/>
      <c r="J112" s="506"/>
      <c r="K112" s="531"/>
      <c r="L112" s="531"/>
      <c r="M112" s="506"/>
      <c r="N112" s="506"/>
      <c r="O112" s="506"/>
      <c r="P112" s="506"/>
      <c r="Q112" s="506"/>
      <c r="R112" s="506"/>
      <c r="S112" s="506"/>
      <c r="T112" s="506"/>
      <c r="U112" s="506"/>
      <c r="V112" s="506"/>
      <c r="W112" s="506"/>
      <c r="X112" s="506"/>
      <c r="Y112" s="506"/>
      <c r="Z112" s="506"/>
      <c r="AA112" s="506"/>
      <c r="AB112" s="506"/>
      <c r="AC112" s="506"/>
      <c r="AD112" s="506"/>
      <c r="AE112" s="506"/>
      <c r="AF112" s="506"/>
      <c r="AG112" s="506"/>
      <c r="AH112" s="506"/>
      <c r="AI112" s="506"/>
      <c r="AJ112" s="506"/>
      <c r="AK112" s="506"/>
      <c r="AL112" s="506"/>
      <c r="AM112" s="506"/>
      <c r="AN112" s="506"/>
      <c r="AO112" s="506"/>
      <c r="AP112" s="506"/>
      <c r="AQ112" s="506"/>
      <c r="AR112" s="506"/>
      <c r="AS112" s="506"/>
      <c r="AT112" s="506"/>
      <c r="AU112" s="506"/>
      <c r="AV112" s="506"/>
      <c r="AW112" s="528"/>
      <c r="AX112" s="624"/>
      <c r="AY112" s="624"/>
      <c r="AZ112" s="624"/>
      <c r="BA112" s="624"/>
      <c r="BB112" s="624"/>
      <c r="BC112" s="624"/>
      <c r="BD112" s="624"/>
      <c r="BE112" s="624"/>
      <c r="BF112" s="624"/>
      <c r="BG112" s="624"/>
      <c r="BH112" s="624"/>
      <c r="BI112" s="625"/>
      <c r="BU112" s="509"/>
      <c r="CG112" s="509"/>
      <c r="CS112" s="509"/>
    </row>
    <row r="113" spans="1:97" s="508" customFormat="1" x14ac:dyDescent="0.2">
      <c r="B113" s="506"/>
      <c r="C113" s="531"/>
      <c r="D113" s="531"/>
      <c r="E113" s="531"/>
      <c r="F113" s="531"/>
      <c r="G113" s="531"/>
      <c r="H113" s="531"/>
      <c r="I113" s="506"/>
      <c r="J113" s="506"/>
      <c r="K113" s="531"/>
      <c r="L113" s="531"/>
      <c r="M113" s="506"/>
      <c r="N113" s="506"/>
      <c r="O113" s="506"/>
      <c r="P113" s="506"/>
      <c r="Q113" s="506"/>
      <c r="R113" s="506"/>
      <c r="S113" s="506"/>
      <c r="T113" s="506"/>
      <c r="U113" s="506"/>
      <c r="V113" s="506"/>
      <c r="W113" s="506"/>
      <c r="X113" s="506"/>
      <c r="Y113" s="506"/>
      <c r="Z113" s="506"/>
      <c r="AA113" s="506"/>
      <c r="AB113" s="506"/>
      <c r="AC113" s="506"/>
      <c r="AD113" s="506"/>
      <c r="AE113" s="506"/>
      <c r="AF113" s="506"/>
      <c r="AG113" s="506"/>
      <c r="AH113" s="506"/>
      <c r="AI113" s="506"/>
      <c r="AJ113" s="506"/>
      <c r="AK113" s="506"/>
      <c r="AL113" s="506"/>
      <c r="AM113" s="506"/>
      <c r="AN113" s="506"/>
      <c r="AO113" s="506"/>
      <c r="AP113" s="506"/>
      <c r="AQ113" s="506"/>
      <c r="AR113" s="506"/>
      <c r="AS113" s="506"/>
      <c r="AT113" s="506"/>
      <c r="AU113" s="506"/>
      <c r="AV113" s="506"/>
      <c r="AW113" s="528"/>
      <c r="AX113" s="624"/>
      <c r="AY113" s="624"/>
      <c r="AZ113" s="624"/>
      <c r="BA113" s="624"/>
      <c r="BB113" s="624"/>
      <c r="BC113" s="624"/>
      <c r="BD113" s="624"/>
      <c r="BE113" s="624"/>
      <c r="BF113" s="624"/>
      <c r="BG113" s="624"/>
      <c r="BH113" s="624"/>
      <c r="BI113" s="625"/>
      <c r="BU113" s="509"/>
      <c r="CG113" s="509"/>
      <c r="CS113" s="509"/>
    </row>
    <row r="114" spans="1:97" s="508" customFormat="1" x14ac:dyDescent="0.2">
      <c r="B114" s="506"/>
      <c r="C114" s="531"/>
      <c r="D114" s="531"/>
      <c r="E114" s="531"/>
      <c r="F114" s="531"/>
      <c r="G114" s="531"/>
      <c r="H114" s="531"/>
      <c r="I114" s="506"/>
      <c r="J114" s="506"/>
      <c r="K114" s="531"/>
      <c r="L114" s="531"/>
      <c r="M114" s="506"/>
      <c r="N114" s="506"/>
      <c r="O114" s="506"/>
      <c r="P114" s="506"/>
      <c r="Q114" s="506"/>
      <c r="R114" s="506"/>
      <c r="S114" s="506"/>
      <c r="T114" s="506"/>
      <c r="U114" s="506"/>
      <c r="V114" s="506"/>
      <c r="W114" s="506"/>
      <c r="X114" s="506"/>
      <c r="Y114" s="506"/>
      <c r="Z114" s="506"/>
      <c r="AA114" s="506"/>
      <c r="AB114" s="506"/>
      <c r="AC114" s="506"/>
      <c r="AD114" s="506"/>
      <c r="AE114" s="506"/>
      <c r="AF114" s="506"/>
      <c r="AG114" s="506"/>
      <c r="AH114" s="506"/>
      <c r="AI114" s="506"/>
      <c r="AJ114" s="506"/>
      <c r="AK114" s="506"/>
      <c r="AL114" s="506"/>
      <c r="AM114" s="506"/>
      <c r="AN114" s="506"/>
      <c r="AO114" s="506"/>
      <c r="AP114" s="506"/>
      <c r="AQ114" s="506"/>
      <c r="AR114" s="506"/>
      <c r="AS114" s="506"/>
      <c r="AT114" s="506"/>
      <c r="AU114" s="506"/>
      <c r="AV114" s="506"/>
      <c r="AW114" s="528"/>
      <c r="AX114" s="624"/>
      <c r="AY114" s="624"/>
      <c r="AZ114" s="624"/>
      <c r="BA114" s="624"/>
      <c r="BB114" s="624"/>
      <c r="BC114" s="624"/>
      <c r="BD114" s="624"/>
      <c r="BE114" s="624"/>
      <c r="BF114" s="624"/>
      <c r="BG114" s="624"/>
      <c r="BH114" s="624"/>
      <c r="BI114" s="625"/>
      <c r="BU114" s="509"/>
      <c r="CG114" s="509"/>
      <c r="CS114" s="509"/>
    </row>
    <row r="116" spans="1:97" s="508" customFormat="1" x14ac:dyDescent="0.2">
      <c r="B116" s="506"/>
      <c r="C116" s="531"/>
      <c r="D116" s="531"/>
      <c r="E116" s="531"/>
      <c r="F116" s="531"/>
      <c r="G116" s="531"/>
      <c r="H116" s="531"/>
      <c r="I116" s="506"/>
      <c r="J116" s="506"/>
      <c r="K116" s="531"/>
      <c r="L116" s="531"/>
      <c r="M116" s="506"/>
      <c r="N116" s="506"/>
      <c r="O116" s="506"/>
      <c r="P116" s="506"/>
      <c r="Q116" s="506"/>
      <c r="R116" s="506"/>
      <c r="S116" s="506"/>
      <c r="T116" s="506"/>
      <c r="U116" s="506"/>
      <c r="V116" s="506"/>
      <c r="W116" s="506"/>
      <c r="X116" s="506"/>
      <c r="Y116" s="506"/>
      <c r="Z116" s="506"/>
      <c r="AA116" s="506"/>
      <c r="AB116" s="506"/>
      <c r="AC116" s="506"/>
      <c r="AD116" s="506"/>
      <c r="AE116" s="506"/>
      <c r="AF116" s="506"/>
      <c r="AG116" s="506"/>
      <c r="AH116" s="506"/>
      <c r="AI116" s="506"/>
      <c r="AJ116" s="506"/>
      <c r="AK116" s="506"/>
      <c r="AL116" s="506"/>
      <c r="AM116" s="506"/>
      <c r="AN116" s="506"/>
      <c r="AO116" s="506"/>
      <c r="AP116" s="506"/>
      <c r="AQ116" s="506"/>
      <c r="AR116" s="506"/>
      <c r="AS116" s="506"/>
      <c r="AT116" s="506"/>
      <c r="AU116" s="506"/>
      <c r="AV116" s="506"/>
      <c r="AW116" s="528"/>
      <c r="AX116" s="624"/>
      <c r="AY116" s="624"/>
      <c r="AZ116" s="624"/>
      <c r="BA116" s="624"/>
      <c r="BB116" s="624"/>
      <c r="BC116" s="624"/>
      <c r="BD116" s="624"/>
      <c r="BE116" s="624"/>
      <c r="BF116" s="624"/>
      <c r="BG116" s="624"/>
      <c r="BH116" s="624"/>
      <c r="BI116" s="625"/>
      <c r="BU116" s="509"/>
      <c r="CG116" s="509"/>
      <c r="CS116" s="509"/>
    </row>
    <row r="117" spans="1:97" s="508" customFormat="1" x14ac:dyDescent="0.2">
      <c r="B117" s="506"/>
      <c r="C117" s="531"/>
      <c r="D117" s="531"/>
      <c r="E117" s="531"/>
      <c r="F117" s="531"/>
      <c r="G117" s="531"/>
      <c r="H117" s="531"/>
      <c r="I117" s="506"/>
      <c r="J117" s="506"/>
      <c r="K117" s="531"/>
      <c r="L117" s="531"/>
      <c r="M117" s="506"/>
      <c r="N117" s="506"/>
      <c r="O117" s="506"/>
      <c r="P117" s="506"/>
      <c r="Q117" s="506"/>
      <c r="R117" s="506"/>
      <c r="S117" s="506"/>
      <c r="T117" s="506"/>
      <c r="U117" s="506"/>
      <c r="V117" s="506"/>
      <c r="W117" s="506"/>
      <c r="X117" s="506"/>
      <c r="Y117" s="506"/>
      <c r="Z117" s="506"/>
      <c r="AA117" s="506"/>
      <c r="AB117" s="506"/>
      <c r="AC117" s="506"/>
      <c r="AD117" s="506"/>
      <c r="AE117" s="506"/>
      <c r="AF117" s="506"/>
      <c r="AG117" s="506"/>
      <c r="AH117" s="506"/>
      <c r="AI117" s="506"/>
      <c r="AJ117" s="506"/>
      <c r="AK117" s="506"/>
      <c r="AL117" s="506"/>
      <c r="AM117" s="506"/>
      <c r="AN117" s="506"/>
      <c r="AO117" s="506"/>
      <c r="AP117" s="506"/>
      <c r="AQ117" s="506"/>
      <c r="AR117" s="506"/>
      <c r="AS117" s="506"/>
      <c r="AT117" s="506"/>
      <c r="AU117" s="506"/>
      <c r="AV117" s="506"/>
      <c r="AW117" s="528"/>
      <c r="AX117" s="624"/>
      <c r="AY117" s="624"/>
      <c r="AZ117" s="624"/>
      <c r="BA117" s="624"/>
      <c r="BB117" s="624"/>
      <c r="BC117" s="624"/>
      <c r="BD117" s="624"/>
      <c r="BE117" s="624"/>
      <c r="BF117" s="624"/>
      <c r="BG117" s="624"/>
      <c r="BH117" s="624"/>
      <c r="BI117" s="625"/>
      <c r="BU117" s="509"/>
      <c r="CG117" s="509"/>
      <c r="CS117" s="509"/>
    </row>
    <row r="119" spans="1:97" s="725" customFormat="1" x14ac:dyDescent="0.2">
      <c r="A119" s="717" t="s">
        <v>148</v>
      </c>
      <c r="B119" s="718">
        <v>2016</v>
      </c>
      <c r="C119" s="718">
        <v>2017</v>
      </c>
      <c r="D119" s="718">
        <v>2018</v>
      </c>
      <c r="E119" s="718">
        <v>2019</v>
      </c>
      <c r="F119" s="718">
        <v>2020</v>
      </c>
      <c r="G119" s="718">
        <v>2021</v>
      </c>
      <c r="H119" s="719">
        <v>2022</v>
      </c>
      <c r="I119" s="718"/>
      <c r="J119" s="720"/>
      <c r="K119" s="721"/>
      <c r="L119" s="721"/>
      <c r="M119" s="720"/>
      <c r="N119" s="722">
        <v>42385</v>
      </c>
      <c r="O119" s="722">
        <v>42416</v>
      </c>
      <c r="P119" s="722">
        <v>42445</v>
      </c>
      <c r="Q119" s="722">
        <v>42476</v>
      </c>
      <c r="R119" s="722">
        <v>42506</v>
      </c>
      <c r="S119" s="722">
        <v>42537</v>
      </c>
      <c r="T119" s="722">
        <v>42567</v>
      </c>
      <c r="U119" s="722">
        <v>42598</v>
      </c>
      <c r="V119" s="722">
        <v>42629</v>
      </c>
      <c r="W119" s="722">
        <v>42659</v>
      </c>
      <c r="X119" s="722">
        <v>42690</v>
      </c>
      <c r="Y119" s="722">
        <v>42720</v>
      </c>
      <c r="Z119" s="723">
        <v>42752</v>
      </c>
      <c r="AA119" s="722">
        <v>42783</v>
      </c>
      <c r="AB119" s="722">
        <v>42811</v>
      </c>
      <c r="AC119" s="722">
        <v>42842</v>
      </c>
      <c r="AD119" s="722">
        <v>42872</v>
      </c>
      <c r="AE119" s="722">
        <v>42903</v>
      </c>
      <c r="AF119" s="722">
        <v>42933</v>
      </c>
      <c r="AG119" s="722">
        <v>42964</v>
      </c>
      <c r="AH119" s="722">
        <v>42995</v>
      </c>
      <c r="AI119" s="722">
        <v>43025</v>
      </c>
      <c r="AJ119" s="722">
        <v>43056</v>
      </c>
      <c r="AK119" s="724">
        <v>43086</v>
      </c>
      <c r="AL119" s="723">
        <v>43118</v>
      </c>
      <c r="AM119" s="722">
        <v>43149</v>
      </c>
      <c r="AN119" s="722">
        <v>43177</v>
      </c>
      <c r="AO119" s="722">
        <v>43208</v>
      </c>
      <c r="AP119" s="722">
        <v>43238</v>
      </c>
      <c r="AQ119" s="722">
        <v>43269</v>
      </c>
      <c r="AR119" s="722">
        <v>43299</v>
      </c>
      <c r="AS119" s="722">
        <v>43330</v>
      </c>
      <c r="AT119" s="722">
        <v>43361</v>
      </c>
      <c r="AU119" s="722">
        <v>43391</v>
      </c>
      <c r="AV119" s="722">
        <v>43422</v>
      </c>
      <c r="AW119" s="724">
        <v>43452</v>
      </c>
      <c r="AX119" s="722">
        <v>43483</v>
      </c>
      <c r="AY119" s="722">
        <v>43514</v>
      </c>
      <c r="AZ119" s="722">
        <v>43542</v>
      </c>
      <c r="BA119" s="722">
        <v>43573</v>
      </c>
      <c r="BB119" s="722">
        <v>43603</v>
      </c>
      <c r="BC119" s="722">
        <v>43634</v>
      </c>
      <c r="BD119" s="722">
        <v>43664</v>
      </c>
      <c r="BE119" s="722">
        <v>43695</v>
      </c>
      <c r="BF119" s="722">
        <v>43726</v>
      </c>
      <c r="BG119" s="722">
        <v>43756</v>
      </c>
      <c r="BH119" s="722">
        <v>43787</v>
      </c>
      <c r="BI119" s="724">
        <v>43817</v>
      </c>
      <c r="BJ119" s="722">
        <v>43848</v>
      </c>
      <c r="BK119" s="722">
        <v>43879</v>
      </c>
      <c r="BL119" s="722">
        <v>43908</v>
      </c>
      <c r="BM119" s="722">
        <v>43939</v>
      </c>
      <c r="BN119" s="722">
        <v>43969</v>
      </c>
      <c r="BO119" s="722">
        <v>44000</v>
      </c>
      <c r="BP119" s="722">
        <v>44030</v>
      </c>
      <c r="BQ119" s="722">
        <v>44061</v>
      </c>
      <c r="BR119" s="722">
        <v>44092</v>
      </c>
      <c r="BS119" s="722">
        <v>44122</v>
      </c>
      <c r="BT119" s="722">
        <v>44153</v>
      </c>
      <c r="BU119" s="724">
        <v>44183</v>
      </c>
      <c r="BV119" s="722">
        <v>44214</v>
      </c>
      <c r="BW119" s="722">
        <v>44245</v>
      </c>
      <c r="BX119" s="722">
        <v>44273</v>
      </c>
      <c r="BY119" s="722">
        <v>44304</v>
      </c>
      <c r="BZ119" s="722">
        <v>44334</v>
      </c>
      <c r="CA119" s="722">
        <v>44365</v>
      </c>
      <c r="CB119" s="722">
        <v>44395</v>
      </c>
      <c r="CC119" s="722">
        <v>44426</v>
      </c>
      <c r="CD119" s="722">
        <v>44457</v>
      </c>
      <c r="CE119" s="722">
        <v>44487</v>
      </c>
      <c r="CF119" s="722">
        <v>44518</v>
      </c>
      <c r="CG119" s="724">
        <v>44548</v>
      </c>
      <c r="CH119" s="722">
        <v>44579</v>
      </c>
      <c r="CI119" s="722">
        <v>44610</v>
      </c>
      <c r="CJ119" s="722">
        <v>44638</v>
      </c>
      <c r="CK119" s="722">
        <v>44669</v>
      </c>
      <c r="CL119" s="722">
        <v>44699</v>
      </c>
      <c r="CM119" s="722">
        <v>44730</v>
      </c>
      <c r="CN119" s="722">
        <v>44760</v>
      </c>
      <c r="CO119" s="722">
        <v>44791</v>
      </c>
      <c r="CP119" s="722">
        <v>44822</v>
      </c>
      <c r="CQ119" s="722">
        <v>44852</v>
      </c>
      <c r="CR119" s="722">
        <v>44883</v>
      </c>
      <c r="CS119" s="724">
        <v>44913</v>
      </c>
    </row>
    <row r="120" spans="1:97" s="651" customFormat="1" x14ac:dyDescent="0.2">
      <c r="A120" s="641" t="s">
        <v>179</v>
      </c>
      <c r="B120" s="633"/>
      <c r="C120" s="643">
        <v>5630</v>
      </c>
      <c r="D120" s="643">
        <v>25000</v>
      </c>
      <c r="E120" s="643">
        <f>D120*1.4</f>
        <v>35000</v>
      </c>
      <c r="F120" s="643">
        <f>E120*1.4</f>
        <v>49000</v>
      </c>
      <c r="G120" s="643">
        <f>F120*1.22</f>
        <v>59780</v>
      </c>
      <c r="H120" s="644">
        <f>G120*1.2</f>
        <v>71736</v>
      </c>
      <c r="I120" s="633"/>
      <c r="J120" s="633"/>
      <c r="K120" s="636"/>
      <c r="L120" s="636"/>
      <c r="M120" s="633"/>
      <c r="N120" s="633"/>
      <c r="O120" s="633"/>
      <c r="P120" s="633"/>
      <c r="Q120" s="633"/>
      <c r="R120" s="633"/>
      <c r="S120" s="633"/>
      <c r="T120" s="633"/>
      <c r="U120" s="633"/>
      <c r="V120" s="633"/>
      <c r="W120" s="633"/>
      <c r="X120" s="633"/>
      <c r="Y120" s="633"/>
      <c r="Z120" s="642"/>
      <c r="AA120" s="643"/>
      <c r="AB120" s="643"/>
      <c r="AC120" s="643"/>
      <c r="AD120" s="643">
        <f t="shared" ref="AD120:CL120" si="294">SUM(AD121:AD123)</f>
        <v>703.75</v>
      </c>
      <c r="AE120" s="643">
        <f t="shared" si="294"/>
        <v>703.75</v>
      </c>
      <c r="AF120" s="643">
        <f t="shared" si="294"/>
        <v>703.75</v>
      </c>
      <c r="AG120" s="643">
        <f t="shared" si="294"/>
        <v>703.75</v>
      </c>
      <c r="AH120" s="643">
        <f t="shared" si="294"/>
        <v>703.75</v>
      </c>
      <c r="AI120" s="643">
        <f t="shared" si="294"/>
        <v>703.75</v>
      </c>
      <c r="AJ120" s="643">
        <f t="shared" si="294"/>
        <v>703.75</v>
      </c>
      <c r="AK120" s="644">
        <f t="shared" si="294"/>
        <v>703.75</v>
      </c>
      <c r="AL120" s="632">
        <f t="shared" si="294"/>
        <v>2083.3333333333335</v>
      </c>
      <c r="AM120" s="633">
        <f t="shared" si="294"/>
        <v>2083.3333333333335</v>
      </c>
      <c r="AN120" s="633">
        <f t="shared" si="294"/>
        <v>2083.3333333333335</v>
      </c>
      <c r="AO120" s="633">
        <f t="shared" si="294"/>
        <v>2083.3333333333335</v>
      </c>
      <c r="AP120" s="633">
        <f t="shared" si="294"/>
        <v>2083.3333333333335</v>
      </c>
      <c r="AQ120" s="633">
        <f t="shared" si="294"/>
        <v>2083.3333333333335</v>
      </c>
      <c r="AR120" s="633">
        <f t="shared" si="294"/>
        <v>2083.3333333333335</v>
      </c>
      <c r="AS120" s="633">
        <f t="shared" si="294"/>
        <v>2083.3333333333335</v>
      </c>
      <c r="AT120" s="633">
        <f t="shared" si="294"/>
        <v>2083.3333333333335</v>
      </c>
      <c r="AU120" s="633">
        <f t="shared" si="294"/>
        <v>2083.3333333333335</v>
      </c>
      <c r="AV120" s="633">
        <f t="shared" si="294"/>
        <v>2083.3333333333335</v>
      </c>
      <c r="AW120" s="634">
        <f t="shared" si="294"/>
        <v>2083.3333333333335</v>
      </c>
      <c r="AX120" s="731">
        <f t="shared" si="294"/>
        <v>2916.666666666667</v>
      </c>
      <c r="AY120" s="731">
        <f t="shared" si="294"/>
        <v>2916.666666666667</v>
      </c>
      <c r="AZ120" s="731">
        <f t="shared" si="294"/>
        <v>2916.666666666667</v>
      </c>
      <c r="BA120" s="731">
        <f t="shared" si="294"/>
        <v>2916.666666666667</v>
      </c>
      <c r="BB120" s="731">
        <f t="shared" si="294"/>
        <v>2916.666666666667</v>
      </c>
      <c r="BC120" s="731">
        <f t="shared" si="294"/>
        <v>2916.666666666667</v>
      </c>
      <c r="BD120" s="731">
        <f t="shared" si="294"/>
        <v>2916.666666666667</v>
      </c>
      <c r="BE120" s="731">
        <f t="shared" si="294"/>
        <v>2916.666666666667</v>
      </c>
      <c r="BF120" s="731">
        <f t="shared" si="294"/>
        <v>2916.666666666667</v>
      </c>
      <c r="BG120" s="731">
        <f t="shared" si="294"/>
        <v>2916.666666666667</v>
      </c>
      <c r="BH120" s="731">
        <f t="shared" si="294"/>
        <v>2916.666666666667</v>
      </c>
      <c r="BI120" s="732">
        <f t="shared" si="294"/>
        <v>2916.666666666667</v>
      </c>
      <c r="BJ120" s="731">
        <f t="shared" si="294"/>
        <v>4083.333333333333</v>
      </c>
      <c r="BK120" s="731">
        <f t="shared" si="294"/>
        <v>4083.333333333333</v>
      </c>
      <c r="BL120" s="731">
        <f t="shared" si="294"/>
        <v>4083.333333333333</v>
      </c>
      <c r="BM120" s="731">
        <f t="shared" si="294"/>
        <v>4083.333333333333</v>
      </c>
      <c r="BN120" s="731">
        <f t="shared" si="294"/>
        <v>4083.333333333333</v>
      </c>
      <c r="BO120" s="731">
        <f t="shared" si="294"/>
        <v>4083.333333333333</v>
      </c>
      <c r="BP120" s="731">
        <f t="shared" si="294"/>
        <v>4083.333333333333</v>
      </c>
      <c r="BQ120" s="731">
        <f t="shared" si="294"/>
        <v>4083.333333333333</v>
      </c>
      <c r="BR120" s="731">
        <f t="shared" si="294"/>
        <v>4083.333333333333</v>
      </c>
      <c r="BS120" s="731">
        <f t="shared" si="294"/>
        <v>4083.333333333333</v>
      </c>
      <c r="BT120" s="731">
        <f t="shared" si="294"/>
        <v>4083.333333333333</v>
      </c>
      <c r="BU120" s="732">
        <f t="shared" si="294"/>
        <v>4083.333333333333</v>
      </c>
      <c r="BV120" s="731">
        <f t="shared" si="294"/>
        <v>4981.666666666667</v>
      </c>
      <c r="BW120" s="731">
        <f t="shared" si="294"/>
        <v>4981.666666666667</v>
      </c>
      <c r="BX120" s="731">
        <f t="shared" si="294"/>
        <v>4981.666666666667</v>
      </c>
      <c r="BY120" s="731">
        <f t="shared" si="294"/>
        <v>4981.666666666667</v>
      </c>
      <c r="BZ120" s="731">
        <f t="shared" si="294"/>
        <v>4981.666666666667</v>
      </c>
      <c r="CA120" s="731">
        <f t="shared" si="294"/>
        <v>4981.666666666667</v>
      </c>
      <c r="CB120" s="731">
        <f t="shared" si="294"/>
        <v>4981.666666666667</v>
      </c>
      <c r="CC120" s="731">
        <f t="shared" si="294"/>
        <v>4981.666666666667</v>
      </c>
      <c r="CD120" s="731">
        <f t="shared" si="294"/>
        <v>4981.666666666667</v>
      </c>
      <c r="CE120" s="731">
        <f t="shared" si="294"/>
        <v>4981.666666666667</v>
      </c>
      <c r="CF120" s="731">
        <f t="shared" si="294"/>
        <v>4981.666666666667</v>
      </c>
      <c r="CG120" s="732">
        <f t="shared" si="294"/>
        <v>4981.666666666667</v>
      </c>
      <c r="CH120" s="731">
        <f t="shared" si="294"/>
        <v>5978</v>
      </c>
      <c r="CI120" s="731">
        <f t="shared" si="294"/>
        <v>5978</v>
      </c>
      <c r="CJ120" s="731">
        <f t="shared" si="294"/>
        <v>5978</v>
      </c>
      <c r="CK120" s="731">
        <f t="shared" si="294"/>
        <v>5978</v>
      </c>
      <c r="CL120" s="731">
        <f t="shared" si="294"/>
        <v>5978</v>
      </c>
      <c r="CM120" s="731">
        <f t="shared" ref="CM120:CS120" si="295">SUM(CM121:CM123)</f>
        <v>5978</v>
      </c>
      <c r="CN120" s="731">
        <f t="shared" si="295"/>
        <v>5978</v>
      </c>
      <c r="CO120" s="731">
        <f t="shared" si="295"/>
        <v>5978</v>
      </c>
      <c r="CP120" s="731">
        <f t="shared" si="295"/>
        <v>5978</v>
      </c>
      <c r="CQ120" s="731">
        <f t="shared" si="295"/>
        <v>5978</v>
      </c>
      <c r="CR120" s="731">
        <f t="shared" si="295"/>
        <v>5978</v>
      </c>
      <c r="CS120" s="732">
        <f t="shared" si="295"/>
        <v>5978</v>
      </c>
    </row>
    <row r="121" spans="1:97" s="508" customFormat="1" x14ac:dyDescent="0.2">
      <c r="A121" s="726" t="s">
        <v>149</v>
      </c>
      <c r="B121" s="633"/>
      <c r="C121" s="633">
        <f>C120*40%</f>
        <v>2252</v>
      </c>
      <c r="D121" s="633">
        <f>D120*40%</f>
        <v>10000</v>
      </c>
      <c r="E121" s="633">
        <f>E120*40%</f>
        <v>14000</v>
      </c>
      <c r="F121" s="633">
        <f>F120*40%</f>
        <v>19600</v>
      </c>
      <c r="G121" s="633">
        <f>G120*40%</f>
        <v>23912</v>
      </c>
      <c r="H121" s="633"/>
      <c r="I121" s="633"/>
      <c r="J121" s="633"/>
      <c r="K121" s="636"/>
      <c r="L121" s="636"/>
      <c r="M121" s="633"/>
      <c r="N121" s="633"/>
      <c r="O121" s="633"/>
      <c r="P121" s="633"/>
      <c r="Q121" s="633"/>
      <c r="R121" s="633"/>
      <c r="S121" s="633"/>
      <c r="T121" s="633"/>
      <c r="U121" s="633"/>
      <c r="V121" s="633"/>
      <c r="W121" s="633"/>
      <c r="X121" s="633"/>
      <c r="Y121" s="633"/>
      <c r="Z121" s="632"/>
      <c r="AA121" s="633"/>
      <c r="AB121" s="633"/>
      <c r="AC121" s="633"/>
      <c r="AD121" s="775">
        <f>$C$121/8</f>
        <v>281.5</v>
      </c>
      <c r="AE121" s="775">
        <f t="shared" ref="AE121:AK121" si="296">$C$121/8</f>
        <v>281.5</v>
      </c>
      <c r="AF121" s="775">
        <f t="shared" si="296"/>
        <v>281.5</v>
      </c>
      <c r="AG121" s="775">
        <f t="shared" si="296"/>
        <v>281.5</v>
      </c>
      <c r="AH121" s="775">
        <f t="shared" si="296"/>
        <v>281.5</v>
      </c>
      <c r="AI121" s="775">
        <f t="shared" si="296"/>
        <v>281.5</v>
      </c>
      <c r="AJ121" s="775">
        <f t="shared" si="296"/>
        <v>281.5</v>
      </c>
      <c r="AK121" s="775">
        <f t="shared" si="296"/>
        <v>281.5</v>
      </c>
      <c r="AL121" s="632">
        <f t="shared" ref="AL121:AW121" si="297">$D$121/12</f>
        <v>833.33333333333337</v>
      </c>
      <c r="AM121" s="633">
        <f t="shared" si="297"/>
        <v>833.33333333333337</v>
      </c>
      <c r="AN121" s="633">
        <f t="shared" si="297"/>
        <v>833.33333333333337</v>
      </c>
      <c r="AO121" s="633">
        <f t="shared" si="297"/>
        <v>833.33333333333337</v>
      </c>
      <c r="AP121" s="633">
        <f t="shared" si="297"/>
        <v>833.33333333333337</v>
      </c>
      <c r="AQ121" s="633">
        <f t="shared" si="297"/>
        <v>833.33333333333337</v>
      </c>
      <c r="AR121" s="633">
        <f t="shared" si="297"/>
        <v>833.33333333333337</v>
      </c>
      <c r="AS121" s="633">
        <f t="shared" si="297"/>
        <v>833.33333333333337</v>
      </c>
      <c r="AT121" s="633">
        <f t="shared" si="297"/>
        <v>833.33333333333337</v>
      </c>
      <c r="AU121" s="633">
        <f t="shared" si="297"/>
        <v>833.33333333333337</v>
      </c>
      <c r="AV121" s="633">
        <f t="shared" si="297"/>
        <v>833.33333333333337</v>
      </c>
      <c r="AW121" s="634">
        <f t="shared" si="297"/>
        <v>833.33333333333337</v>
      </c>
      <c r="AX121" s="633">
        <f t="shared" ref="AX121:BI121" si="298">$E$121/12</f>
        <v>1166.6666666666667</v>
      </c>
      <c r="AY121" s="633">
        <f t="shared" si="298"/>
        <v>1166.6666666666667</v>
      </c>
      <c r="AZ121" s="633">
        <f t="shared" si="298"/>
        <v>1166.6666666666667</v>
      </c>
      <c r="BA121" s="633">
        <f t="shared" si="298"/>
        <v>1166.6666666666667</v>
      </c>
      <c r="BB121" s="633">
        <f t="shared" si="298"/>
        <v>1166.6666666666667</v>
      </c>
      <c r="BC121" s="633">
        <f t="shared" si="298"/>
        <v>1166.6666666666667</v>
      </c>
      <c r="BD121" s="633">
        <f t="shared" si="298"/>
        <v>1166.6666666666667</v>
      </c>
      <c r="BE121" s="633">
        <f t="shared" si="298"/>
        <v>1166.6666666666667</v>
      </c>
      <c r="BF121" s="633">
        <f t="shared" si="298"/>
        <v>1166.6666666666667</v>
      </c>
      <c r="BG121" s="633">
        <f t="shared" si="298"/>
        <v>1166.6666666666667</v>
      </c>
      <c r="BH121" s="633">
        <f t="shared" si="298"/>
        <v>1166.6666666666667</v>
      </c>
      <c r="BI121" s="634">
        <f t="shared" si="298"/>
        <v>1166.6666666666667</v>
      </c>
      <c r="BJ121" s="633">
        <f t="shared" ref="BJ121:BU121" si="299">$F$121/12</f>
        <v>1633.3333333333333</v>
      </c>
      <c r="BK121" s="633">
        <f t="shared" si="299"/>
        <v>1633.3333333333333</v>
      </c>
      <c r="BL121" s="633">
        <f t="shared" si="299"/>
        <v>1633.3333333333333</v>
      </c>
      <c r="BM121" s="633">
        <f t="shared" si="299"/>
        <v>1633.3333333333333</v>
      </c>
      <c r="BN121" s="633">
        <f t="shared" si="299"/>
        <v>1633.3333333333333</v>
      </c>
      <c r="BO121" s="633">
        <f t="shared" si="299"/>
        <v>1633.3333333333333</v>
      </c>
      <c r="BP121" s="633">
        <f t="shared" si="299"/>
        <v>1633.3333333333333</v>
      </c>
      <c r="BQ121" s="633">
        <f t="shared" si="299"/>
        <v>1633.3333333333333</v>
      </c>
      <c r="BR121" s="633">
        <f t="shared" si="299"/>
        <v>1633.3333333333333</v>
      </c>
      <c r="BS121" s="633">
        <f t="shared" si="299"/>
        <v>1633.3333333333333</v>
      </c>
      <c r="BT121" s="633">
        <f t="shared" si="299"/>
        <v>1633.3333333333333</v>
      </c>
      <c r="BU121" s="634">
        <f t="shared" si="299"/>
        <v>1633.3333333333333</v>
      </c>
      <c r="BV121" s="633">
        <f t="shared" ref="BV121:CG121" si="300">$G$121/12</f>
        <v>1992.6666666666667</v>
      </c>
      <c r="BW121" s="633">
        <f t="shared" si="300"/>
        <v>1992.6666666666667</v>
      </c>
      <c r="BX121" s="633">
        <f t="shared" si="300"/>
        <v>1992.6666666666667</v>
      </c>
      <c r="BY121" s="633">
        <f t="shared" si="300"/>
        <v>1992.6666666666667</v>
      </c>
      <c r="BZ121" s="633">
        <f t="shared" si="300"/>
        <v>1992.6666666666667</v>
      </c>
      <c r="CA121" s="633">
        <f t="shared" si="300"/>
        <v>1992.6666666666667</v>
      </c>
      <c r="CB121" s="633">
        <f t="shared" si="300"/>
        <v>1992.6666666666667</v>
      </c>
      <c r="CC121" s="633">
        <f t="shared" si="300"/>
        <v>1992.6666666666667</v>
      </c>
      <c r="CD121" s="633">
        <f t="shared" si="300"/>
        <v>1992.6666666666667</v>
      </c>
      <c r="CE121" s="633">
        <f t="shared" si="300"/>
        <v>1992.6666666666667</v>
      </c>
      <c r="CF121" s="633">
        <f t="shared" si="300"/>
        <v>1992.6666666666667</v>
      </c>
      <c r="CG121" s="634">
        <f t="shared" si="300"/>
        <v>1992.6666666666667</v>
      </c>
      <c r="CH121" s="633">
        <f t="shared" ref="CH121:CS121" si="301">$H$121/12</f>
        <v>0</v>
      </c>
      <c r="CI121" s="633">
        <f t="shared" si="301"/>
        <v>0</v>
      </c>
      <c r="CJ121" s="633">
        <f t="shared" si="301"/>
        <v>0</v>
      </c>
      <c r="CK121" s="633">
        <f t="shared" si="301"/>
        <v>0</v>
      </c>
      <c r="CL121" s="633">
        <f t="shared" si="301"/>
        <v>0</v>
      </c>
      <c r="CM121" s="633">
        <f t="shared" si="301"/>
        <v>0</v>
      </c>
      <c r="CN121" s="633">
        <f t="shared" si="301"/>
        <v>0</v>
      </c>
      <c r="CO121" s="633">
        <f t="shared" si="301"/>
        <v>0</v>
      </c>
      <c r="CP121" s="633">
        <f t="shared" si="301"/>
        <v>0</v>
      </c>
      <c r="CQ121" s="633">
        <f t="shared" si="301"/>
        <v>0</v>
      </c>
      <c r="CR121" s="633">
        <f t="shared" si="301"/>
        <v>0</v>
      </c>
      <c r="CS121" s="634">
        <f t="shared" si="301"/>
        <v>0</v>
      </c>
    </row>
    <row r="122" spans="1:97" s="508" customFormat="1" x14ac:dyDescent="0.2">
      <c r="A122" s="726" t="s">
        <v>150</v>
      </c>
      <c r="B122" s="633"/>
      <c r="C122" s="633">
        <f t="shared" ref="C122:H122" si="302">C120*40%</f>
        <v>2252</v>
      </c>
      <c r="D122" s="633">
        <f t="shared" si="302"/>
        <v>10000</v>
      </c>
      <c r="E122" s="633">
        <f t="shared" si="302"/>
        <v>14000</v>
      </c>
      <c r="F122" s="633">
        <f t="shared" si="302"/>
        <v>19600</v>
      </c>
      <c r="G122" s="633">
        <f t="shared" si="302"/>
        <v>23912</v>
      </c>
      <c r="H122" s="633">
        <f t="shared" si="302"/>
        <v>28694.400000000001</v>
      </c>
      <c r="I122" s="633"/>
      <c r="J122" s="633"/>
      <c r="K122" s="636"/>
      <c r="L122" s="636"/>
      <c r="M122" s="633"/>
      <c r="N122" s="633"/>
      <c r="O122" s="633"/>
      <c r="P122" s="633"/>
      <c r="Q122" s="633"/>
      <c r="R122" s="633"/>
      <c r="S122" s="633"/>
      <c r="T122" s="633"/>
      <c r="U122" s="633"/>
      <c r="V122" s="633"/>
      <c r="W122" s="633"/>
      <c r="X122" s="633"/>
      <c r="Y122" s="633"/>
      <c r="Z122" s="632"/>
      <c r="AA122" s="633"/>
      <c r="AB122" s="633"/>
      <c r="AC122" s="633"/>
      <c r="AD122" s="775">
        <f>$C$122/8</f>
        <v>281.5</v>
      </c>
      <c r="AE122" s="775">
        <f t="shared" ref="AE122:AK122" si="303">$C$122/8</f>
        <v>281.5</v>
      </c>
      <c r="AF122" s="775">
        <f t="shared" si="303"/>
        <v>281.5</v>
      </c>
      <c r="AG122" s="775">
        <f t="shared" si="303"/>
        <v>281.5</v>
      </c>
      <c r="AH122" s="775">
        <f t="shared" si="303"/>
        <v>281.5</v>
      </c>
      <c r="AI122" s="775">
        <f t="shared" si="303"/>
        <v>281.5</v>
      </c>
      <c r="AJ122" s="775">
        <f t="shared" si="303"/>
        <v>281.5</v>
      </c>
      <c r="AK122" s="775">
        <f t="shared" si="303"/>
        <v>281.5</v>
      </c>
      <c r="AL122" s="632">
        <f t="shared" ref="AL122:AW122" si="304">$D$122/12</f>
        <v>833.33333333333337</v>
      </c>
      <c r="AM122" s="633">
        <f t="shared" si="304"/>
        <v>833.33333333333337</v>
      </c>
      <c r="AN122" s="633">
        <f t="shared" si="304"/>
        <v>833.33333333333337</v>
      </c>
      <c r="AO122" s="633">
        <f t="shared" si="304"/>
        <v>833.33333333333337</v>
      </c>
      <c r="AP122" s="633">
        <f t="shared" si="304"/>
        <v>833.33333333333337</v>
      </c>
      <c r="AQ122" s="633">
        <f t="shared" si="304"/>
        <v>833.33333333333337</v>
      </c>
      <c r="AR122" s="633">
        <f t="shared" si="304"/>
        <v>833.33333333333337</v>
      </c>
      <c r="AS122" s="633">
        <f t="shared" si="304"/>
        <v>833.33333333333337</v>
      </c>
      <c r="AT122" s="633">
        <f t="shared" si="304"/>
        <v>833.33333333333337</v>
      </c>
      <c r="AU122" s="633">
        <f t="shared" si="304"/>
        <v>833.33333333333337</v>
      </c>
      <c r="AV122" s="633">
        <f t="shared" si="304"/>
        <v>833.33333333333337</v>
      </c>
      <c r="AW122" s="634">
        <f t="shared" si="304"/>
        <v>833.33333333333337</v>
      </c>
      <c r="AX122" s="633">
        <f t="shared" ref="AX122:BI122" si="305">$E$122/12</f>
        <v>1166.6666666666667</v>
      </c>
      <c r="AY122" s="633">
        <f t="shared" si="305"/>
        <v>1166.6666666666667</v>
      </c>
      <c r="AZ122" s="633">
        <f t="shared" si="305"/>
        <v>1166.6666666666667</v>
      </c>
      <c r="BA122" s="633">
        <f t="shared" si="305"/>
        <v>1166.6666666666667</v>
      </c>
      <c r="BB122" s="633">
        <f t="shared" si="305"/>
        <v>1166.6666666666667</v>
      </c>
      <c r="BC122" s="633">
        <f t="shared" si="305"/>
        <v>1166.6666666666667</v>
      </c>
      <c r="BD122" s="633">
        <f t="shared" si="305"/>
        <v>1166.6666666666667</v>
      </c>
      <c r="BE122" s="633">
        <f t="shared" si="305"/>
        <v>1166.6666666666667</v>
      </c>
      <c r="BF122" s="633">
        <f t="shared" si="305"/>
        <v>1166.6666666666667</v>
      </c>
      <c r="BG122" s="633">
        <f t="shared" si="305"/>
        <v>1166.6666666666667</v>
      </c>
      <c r="BH122" s="633">
        <f t="shared" si="305"/>
        <v>1166.6666666666667</v>
      </c>
      <c r="BI122" s="634">
        <f t="shared" si="305"/>
        <v>1166.6666666666667</v>
      </c>
      <c r="BJ122" s="633">
        <f t="shared" ref="BJ122:BU122" si="306">$F$122/12</f>
        <v>1633.3333333333333</v>
      </c>
      <c r="BK122" s="633">
        <f t="shared" si="306"/>
        <v>1633.3333333333333</v>
      </c>
      <c r="BL122" s="633">
        <f t="shared" si="306"/>
        <v>1633.3333333333333</v>
      </c>
      <c r="BM122" s="633">
        <f t="shared" si="306"/>
        <v>1633.3333333333333</v>
      </c>
      <c r="BN122" s="633">
        <f t="shared" si="306"/>
        <v>1633.3333333333333</v>
      </c>
      <c r="BO122" s="633">
        <f t="shared" si="306"/>
        <v>1633.3333333333333</v>
      </c>
      <c r="BP122" s="633">
        <f t="shared" si="306"/>
        <v>1633.3333333333333</v>
      </c>
      <c r="BQ122" s="633">
        <f t="shared" si="306"/>
        <v>1633.3333333333333</v>
      </c>
      <c r="BR122" s="633">
        <f t="shared" si="306"/>
        <v>1633.3333333333333</v>
      </c>
      <c r="BS122" s="633">
        <f t="shared" si="306"/>
        <v>1633.3333333333333</v>
      </c>
      <c r="BT122" s="633">
        <f t="shared" si="306"/>
        <v>1633.3333333333333</v>
      </c>
      <c r="BU122" s="634">
        <f t="shared" si="306"/>
        <v>1633.3333333333333</v>
      </c>
      <c r="BV122" s="633">
        <f t="shared" ref="BV122:CG122" si="307">$G$122/12</f>
        <v>1992.6666666666667</v>
      </c>
      <c r="BW122" s="633">
        <f t="shared" si="307"/>
        <v>1992.6666666666667</v>
      </c>
      <c r="BX122" s="633">
        <f t="shared" si="307"/>
        <v>1992.6666666666667</v>
      </c>
      <c r="BY122" s="633">
        <f t="shared" si="307"/>
        <v>1992.6666666666667</v>
      </c>
      <c r="BZ122" s="633">
        <f t="shared" si="307"/>
        <v>1992.6666666666667</v>
      </c>
      <c r="CA122" s="633">
        <f t="shared" si="307"/>
        <v>1992.6666666666667</v>
      </c>
      <c r="CB122" s="633">
        <f t="shared" si="307"/>
        <v>1992.6666666666667</v>
      </c>
      <c r="CC122" s="633">
        <f t="shared" si="307"/>
        <v>1992.6666666666667</v>
      </c>
      <c r="CD122" s="633">
        <f t="shared" si="307"/>
        <v>1992.6666666666667</v>
      </c>
      <c r="CE122" s="633">
        <f t="shared" si="307"/>
        <v>1992.6666666666667</v>
      </c>
      <c r="CF122" s="633">
        <f t="shared" si="307"/>
        <v>1992.6666666666667</v>
      </c>
      <c r="CG122" s="634">
        <f t="shared" si="307"/>
        <v>1992.6666666666667</v>
      </c>
      <c r="CH122" s="633">
        <f t="shared" ref="CH122:CS122" si="308">$H$122/12</f>
        <v>2391.2000000000003</v>
      </c>
      <c r="CI122" s="633">
        <f t="shared" si="308"/>
        <v>2391.2000000000003</v>
      </c>
      <c r="CJ122" s="633">
        <f t="shared" si="308"/>
        <v>2391.2000000000003</v>
      </c>
      <c r="CK122" s="633">
        <f t="shared" si="308"/>
        <v>2391.2000000000003</v>
      </c>
      <c r="CL122" s="633">
        <f t="shared" si="308"/>
        <v>2391.2000000000003</v>
      </c>
      <c r="CM122" s="633">
        <f t="shared" si="308"/>
        <v>2391.2000000000003</v>
      </c>
      <c r="CN122" s="633">
        <f t="shared" si="308"/>
        <v>2391.2000000000003</v>
      </c>
      <c r="CO122" s="633">
        <f t="shared" si="308"/>
        <v>2391.2000000000003</v>
      </c>
      <c r="CP122" s="633">
        <f t="shared" si="308"/>
        <v>2391.2000000000003</v>
      </c>
      <c r="CQ122" s="633">
        <f t="shared" si="308"/>
        <v>2391.2000000000003</v>
      </c>
      <c r="CR122" s="633">
        <f t="shared" si="308"/>
        <v>2391.2000000000003</v>
      </c>
      <c r="CS122" s="634">
        <f t="shared" si="308"/>
        <v>2391.2000000000003</v>
      </c>
    </row>
    <row r="123" spans="1:97" s="648" customFormat="1" x14ac:dyDescent="0.2">
      <c r="A123" s="727" t="s">
        <v>151</v>
      </c>
      <c r="B123" s="728"/>
      <c r="C123" s="729">
        <f t="shared" ref="C123:H123" si="309">C120-C121-C122</f>
        <v>1126</v>
      </c>
      <c r="D123" s="729">
        <f t="shared" si="309"/>
        <v>5000</v>
      </c>
      <c r="E123" s="729">
        <f t="shared" si="309"/>
        <v>7000</v>
      </c>
      <c r="F123" s="729">
        <f t="shared" si="309"/>
        <v>9800</v>
      </c>
      <c r="G123" s="729">
        <f t="shared" si="309"/>
        <v>11956</v>
      </c>
      <c r="H123" s="729">
        <f t="shared" si="309"/>
        <v>43041.599999999999</v>
      </c>
      <c r="I123" s="730"/>
      <c r="J123" s="728"/>
      <c r="K123" s="730"/>
      <c r="L123" s="730"/>
      <c r="M123" s="728"/>
      <c r="N123" s="728"/>
      <c r="O123" s="728"/>
      <c r="P123" s="728"/>
      <c r="Q123" s="728"/>
      <c r="R123" s="728"/>
      <c r="S123" s="728"/>
      <c r="T123" s="728"/>
      <c r="U123" s="728"/>
      <c r="V123" s="728"/>
      <c r="W123" s="728"/>
      <c r="X123" s="728"/>
      <c r="Y123" s="728"/>
      <c r="Z123" s="733"/>
      <c r="AA123" s="728"/>
      <c r="AB123" s="728"/>
      <c r="AC123" s="728"/>
      <c r="AD123" s="776">
        <f>$C$123/8</f>
        <v>140.75</v>
      </c>
      <c r="AE123" s="776">
        <f t="shared" ref="AE123:AK123" si="310">$C$123/8</f>
        <v>140.75</v>
      </c>
      <c r="AF123" s="776">
        <f t="shared" si="310"/>
        <v>140.75</v>
      </c>
      <c r="AG123" s="776">
        <f t="shared" si="310"/>
        <v>140.75</v>
      </c>
      <c r="AH123" s="776">
        <f t="shared" si="310"/>
        <v>140.75</v>
      </c>
      <c r="AI123" s="776">
        <f t="shared" si="310"/>
        <v>140.75</v>
      </c>
      <c r="AJ123" s="776">
        <f t="shared" si="310"/>
        <v>140.75</v>
      </c>
      <c r="AK123" s="776">
        <f t="shared" si="310"/>
        <v>140.75</v>
      </c>
      <c r="AL123" s="733">
        <f t="shared" ref="AL123:AW123" si="311">$D$123/12</f>
        <v>416.66666666666669</v>
      </c>
      <c r="AM123" s="728">
        <f t="shared" si="311"/>
        <v>416.66666666666669</v>
      </c>
      <c r="AN123" s="728">
        <f t="shared" si="311"/>
        <v>416.66666666666669</v>
      </c>
      <c r="AO123" s="728">
        <f t="shared" si="311"/>
        <v>416.66666666666669</v>
      </c>
      <c r="AP123" s="728">
        <f t="shared" si="311"/>
        <v>416.66666666666669</v>
      </c>
      <c r="AQ123" s="728">
        <f t="shared" si="311"/>
        <v>416.66666666666669</v>
      </c>
      <c r="AR123" s="728">
        <f t="shared" si="311"/>
        <v>416.66666666666669</v>
      </c>
      <c r="AS123" s="728">
        <f t="shared" si="311"/>
        <v>416.66666666666669</v>
      </c>
      <c r="AT123" s="728">
        <f t="shared" si="311"/>
        <v>416.66666666666669</v>
      </c>
      <c r="AU123" s="728">
        <f t="shared" si="311"/>
        <v>416.66666666666669</v>
      </c>
      <c r="AV123" s="728">
        <f t="shared" si="311"/>
        <v>416.66666666666669</v>
      </c>
      <c r="AW123" s="734">
        <f t="shared" si="311"/>
        <v>416.66666666666669</v>
      </c>
      <c r="AX123" s="728">
        <f t="shared" ref="AX123:BI123" si="312">$E$123/12</f>
        <v>583.33333333333337</v>
      </c>
      <c r="AY123" s="728">
        <f t="shared" si="312"/>
        <v>583.33333333333337</v>
      </c>
      <c r="AZ123" s="728">
        <f t="shared" si="312"/>
        <v>583.33333333333337</v>
      </c>
      <c r="BA123" s="728">
        <f t="shared" si="312"/>
        <v>583.33333333333337</v>
      </c>
      <c r="BB123" s="728">
        <f t="shared" si="312"/>
        <v>583.33333333333337</v>
      </c>
      <c r="BC123" s="728">
        <f t="shared" si="312"/>
        <v>583.33333333333337</v>
      </c>
      <c r="BD123" s="728">
        <f t="shared" si="312"/>
        <v>583.33333333333337</v>
      </c>
      <c r="BE123" s="728">
        <f t="shared" si="312"/>
        <v>583.33333333333337</v>
      </c>
      <c r="BF123" s="728">
        <f t="shared" si="312"/>
        <v>583.33333333333337</v>
      </c>
      <c r="BG123" s="728">
        <f t="shared" si="312"/>
        <v>583.33333333333337</v>
      </c>
      <c r="BH123" s="728">
        <f t="shared" si="312"/>
        <v>583.33333333333337</v>
      </c>
      <c r="BI123" s="734">
        <f t="shared" si="312"/>
        <v>583.33333333333337</v>
      </c>
      <c r="BJ123" s="728">
        <f t="shared" ref="BJ123:BU123" si="313">$F$123/12</f>
        <v>816.66666666666663</v>
      </c>
      <c r="BK123" s="728">
        <f t="shared" si="313"/>
        <v>816.66666666666663</v>
      </c>
      <c r="BL123" s="728">
        <f t="shared" si="313"/>
        <v>816.66666666666663</v>
      </c>
      <c r="BM123" s="728">
        <f t="shared" si="313"/>
        <v>816.66666666666663</v>
      </c>
      <c r="BN123" s="728">
        <f t="shared" si="313"/>
        <v>816.66666666666663</v>
      </c>
      <c r="BO123" s="728">
        <f t="shared" si="313"/>
        <v>816.66666666666663</v>
      </c>
      <c r="BP123" s="728">
        <f t="shared" si="313"/>
        <v>816.66666666666663</v>
      </c>
      <c r="BQ123" s="728">
        <f t="shared" si="313"/>
        <v>816.66666666666663</v>
      </c>
      <c r="BR123" s="728">
        <f t="shared" si="313"/>
        <v>816.66666666666663</v>
      </c>
      <c r="BS123" s="728">
        <f t="shared" si="313"/>
        <v>816.66666666666663</v>
      </c>
      <c r="BT123" s="728">
        <f t="shared" si="313"/>
        <v>816.66666666666663</v>
      </c>
      <c r="BU123" s="734">
        <f t="shared" si="313"/>
        <v>816.66666666666663</v>
      </c>
      <c r="BV123" s="728">
        <f t="shared" ref="BV123:CG123" si="314">$G$123/12</f>
        <v>996.33333333333337</v>
      </c>
      <c r="BW123" s="728">
        <f t="shared" si="314"/>
        <v>996.33333333333337</v>
      </c>
      <c r="BX123" s="728">
        <f t="shared" si="314"/>
        <v>996.33333333333337</v>
      </c>
      <c r="BY123" s="728">
        <f t="shared" si="314"/>
        <v>996.33333333333337</v>
      </c>
      <c r="BZ123" s="728">
        <f t="shared" si="314"/>
        <v>996.33333333333337</v>
      </c>
      <c r="CA123" s="728">
        <f t="shared" si="314"/>
        <v>996.33333333333337</v>
      </c>
      <c r="CB123" s="728">
        <f t="shared" si="314"/>
        <v>996.33333333333337</v>
      </c>
      <c r="CC123" s="728">
        <f t="shared" si="314"/>
        <v>996.33333333333337</v>
      </c>
      <c r="CD123" s="728">
        <f t="shared" si="314"/>
        <v>996.33333333333337</v>
      </c>
      <c r="CE123" s="728">
        <f t="shared" si="314"/>
        <v>996.33333333333337</v>
      </c>
      <c r="CF123" s="728">
        <f t="shared" si="314"/>
        <v>996.33333333333337</v>
      </c>
      <c r="CG123" s="734">
        <f t="shared" si="314"/>
        <v>996.33333333333337</v>
      </c>
      <c r="CH123" s="728">
        <f t="shared" ref="CH123:CS123" si="315">$H$123/12</f>
        <v>3586.7999999999997</v>
      </c>
      <c r="CI123" s="728">
        <f t="shared" si="315"/>
        <v>3586.7999999999997</v>
      </c>
      <c r="CJ123" s="728">
        <f t="shared" si="315"/>
        <v>3586.7999999999997</v>
      </c>
      <c r="CK123" s="728">
        <f t="shared" si="315"/>
        <v>3586.7999999999997</v>
      </c>
      <c r="CL123" s="728">
        <f t="shared" si="315"/>
        <v>3586.7999999999997</v>
      </c>
      <c r="CM123" s="728">
        <f t="shared" si="315"/>
        <v>3586.7999999999997</v>
      </c>
      <c r="CN123" s="728">
        <f t="shared" si="315"/>
        <v>3586.7999999999997</v>
      </c>
      <c r="CO123" s="728">
        <f t="shared" si="315"/>
        <v>3586.7999999999997</v>
      </c>
      <c r="CP123" s="728">
        <f t="shared" si="315"/>
        <v>3586.7999999999997</v>
      </c>
      <c r="CQ123" s="728">
        <f t="shared" si="315"/>
        <v>3586.7999999999997</v>
      </c>
      <c r="CR123" s="728">
        <f t="shared" si="315"/>
        <v>3586.7999999999997</v>
      </c>
      <c r="CS123" s="734">
        <f t="shared" si="315"/>
        <v>3586.7999999999997</v>
      </c>
    </row>
    <row r="124" spans="1:97" s="581" customFormat="1" x14ac:dyDescent="0.2">
      <c r="A124" s="568"/>
      <c r="B124" s="636"/>
      <c r="C124" s="633"/>
      <c r="D124" s="633"/>
      <c r="E124" s="633"/>
      <c r="F124" s="633"/>
      <c r="G124" s="633"/>
      <c r="H124" s="633"/>
      <c r="I124" s="633"/>
      <c r="J124" s="701"/>
      <c r="K124" s="702"/>
      <c r="L124" s="702"/>
      <c r="M124" s="701"/>
      <c r="N124" s="633"/>
      <c r="O124" s="633"/>
      <c r="P124" s="633"/>
      <c r="Q124" s="633"/>
      <c r="R124" s="633"/>
      <c r="S124" s="633"/>
      <c r="T124" s="633"/>
      <c r="U124" s="633"/>
      <c r="V124" s="633"/>
      <c r="W124" s="633"/>
      <c r="X124" s="633"/>
      <c r="Y124" s="633"/>
      <c r="Z124" s="633"/>
      <c r="AA124" s="633"/>
      <c r="AB124" s="633"/>
      <c r="AC124" s="633"/>
      <c r="AD124" s="633"/>
      <c r="AE124" s="633"/>
      <c r="AF124" s="633"/>
      <c r="AG124" s="633"/>
      <c r="AH124" s="633"/>
      <c r="AI124" s="633"/>
      <c r="AJ124" s="633"/>
      <c r="AK124" s="633"/>
      <c r="AL124" s="633"/>
      <c r="AM124" s="633"/>
      <c r="AN124" s="633"/>
      <c r="AO124" s="633"/>
      <c r="AP124" s="633"/>
      <c r="AQ124" s="633"/>
      <c r="AR124" s="633"/>
      <c r="AS124" s="633"/>
      <c r="AT124" s="633"/>
      <c r="AU124" s="633"/>
      <c r="AV124" s="633"/>
      <c r="AW124" s="634"/>
      <c r="AX124" s="651"/>
      <c r="AY124" s="651"/>
      <c r="AZ124" s="651"/>
      <c r="BA124" s="651"/>
      <c r="BB124" s="651"/>
      <c r="BC124" s="651"/>
      <c r="BD124" s="651"/>
      <c r="BE124" s="651"/>
      <c r="BF124" s="651"/>
      <c r="BG124" s="651"/>
      <c r="BH124" s="651"/>
      <c r="BI124" s="652"/>
      <c r="BJ124" s="651"/>
      <c r="BK124" s="651"/>
      <c r="BL124" s="651"/>
      <c r="BM124" s="651"/>
      <c r="BN124" s="651"/>
      <c r="BO124" s="651"/>
      <c r="BP124" s="651"/>
      <c r="BQ124" s="651"/>
      <c r="BR124" s="651"/>
      <c r="BS124" s="651"/>
      <c r="BT124" s="651"/>
      <c r="BU124" s="652"/>
      <c r="BV124" s="651"/>
      <c r="BW124" s="651"/>
      <c r="BX124" s="651"/>
      <c r="BY124" s="651"/>
      <c r="BZ124" s="651"/>
      <c r="CA124" s="651"/>
      <c r="CB124" s="651"/>
      <c r="CC124" s="651"/>
      <c r="CD124" s="651"/>
      <c r="CE124" s="651"/>
      <c r="CF124" s="651"/>
      <c r="CG124" s="652"/>
      <c r="CH124" s="651"/>
      <c r="CI124" s="651"/>
      <c r="CJ124" s="651"/>
      <c r="CK124" s="651"/>
      <c r="CL124" s="651"/>
      <c r="CM124" s="651"/>
      <c r="CN124" s="651"/>
      <c r="CO124" s="651"/>
      <c r="CP124" s="651"/>
      <c r="CQ124" s="651"/>
      <c r="CR124" s="651"/>
      <c r="CS124" s="652"/>
    </row>
  </sheetData>
  <pageMargins left="0.7" right="0.7" top="0.75" bottom="0.75" header="0.3" footer="0.3"/>
  <pageSetup paperSize="9" orientation="portrait" r:id="rId1"/>
  <ignoredErrors>
    <ignoredError sqref="W24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Y34"/>
  <sheetViews>
    <sheetView showGridLines="0" zoomScale="80" zoomScaleNormal="8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C27" sqref="C27"/>
    </sheetView>
  </sheetViews>
  <sheetFormatPr defaultRowHeight="15" x14ac:dyDescent="0.25"/>
  <cols>
    <col min="1" max="1" width="1.42578125" customWidth="1"/>
    <col min="2" max="2" width="21" style="1" customWidth="1"/>
    <col min="3" max="3" width="13.42578125" style="28" bestFit="1" customWidth="1"/>
    <col min="4" max="4" width="7.42578125" style="45" customWidth="1"/>
    <col min="5" max="8" width="12.42578125" style="28" bestFit="1" customWidth="1"/>
    <col min="9" max="9" width="2.28515625" customWidth="1"/>
    <col min="10" max="10" width="3.85546875" customWidth="1"/>
    <col min="11" max="11" width="2.42578125" customWidth="1"/>
    <col min="12" max="16" width="11.42578125" style="28" bestFit="1" customWidth="1"/>
    <col min="17" max="18" width="12.42578125" style="28" bestFit="1" customWidth="1"/>
    <col min="19" max="19" width="11.42578125" style="28" bestFit="1" customWidth="1"/>
    <col min="20" max="23" width="12.42578125" style="28" bestFit="1" customWidth="1"/>
    <col min="24" max="24" width="2.85546875" customWidth="1"/>
  </cols>
  <sheetData>
    <row r="2" spans="2:25" ht="18.75" x14ac:dyDescent="0.3">
      <c r="B2" s="33" t="s">
        <v>14</v>
      </c>
    </row>
    <row r="3" spans="2:25" s="14" customFormat="1" x14ac:dyDescent="0.25">
      <c r="B3" s="15"/>
      <c r="C3" s="22"/>
      <c r="D3" s="22"/>
      <c r="E3" s="22"/>
      <c r="F3" s="22"/>
      <c r="G3" s="22"/>
      <c r="H3" s="22"/>
      <c r="I3" s="16"/>
      <c r="L3" s="22"/>
      <c r="M3" s="71"/>
      <c r="N3" s="22"/>
      <c r="O3" s="22"/>
      <c r="P3" s="22"/>
      <c r="Q3" s="22"/>
      <c r="R3" s="22"/>
      <c r="S3" s="22"/>
      <c r="T3" s="69"/>
      <c r="U3" s="22"/>
      <c r="V3" s="22"/>
      <c r="W3" s="22"/>
    </row>
    <row r="4" spans="2:25" s="14" customFormat="1" x14ac:dyDescent="0.25">
      <c r="B4" s="21" t="s">
        <v>32</v>
      </c>
      <c r="C4" s="23" t="s">
        <v>18</v>
      </c>
      <c r="D4" s="46"/>
      <c r="E4" s="23" t="s">
        <v>1</v>
      </c>
      <c r="F4" s="23" t="s">
        <v>2</v>
      </c>
      <c r="G4" s="23" t="s">
        <v>3</v>
      </c>
      <c r="H4" s="23" t="s">
        <v>4</v>
      </c>
      <c r="I4" s="20"/>
      <c r="J4" s="17"/>
      <c r="K4" s="17"/>
      <c r="L4" s="51">
        <v>42370</v>
      </c>
      <c r="M4" s="51">
        <v>42401</v>
      </c>
      <c r="N4" s="51">
        <v>42430</v>
      </c>
      <c r="O4" s="51">
        <v>42461</v>
      </c>
      <c r="P4" s="51">
        <v>42491</v>
      </c>
      <c r="Q4" s="51">
        <v>42522</v>
      </c>
      <c r="R4" s="51">
        <v>42552</v>
      </c>
      <c r="S4" s="51">
        <v>42583</v>
      </c>
      <c r="T4" s="51">
        <v>42614</v>
      </c>
      <c r="U4" s="51">
        <v>42644</v>
      </c>
      <c r="V4" s="51">
        <v>42675</v>
      </c>
      <c r="W4" s="51">
        <v>42705</v>
      </c>
    </row>
    <row r="5" spans="2:25" x14ac:dyDescent="0.25">
      <c r="B5" s="2"/>
      <c r="C5" s="24"/>
      <c r="D5" s="24"/>
      <c r="E5" s="24"/>
      <c r="F5" s="24"/>
      <c r="G5" s="24"/>
      <c r="H5" s="24"/>
      <c r="I5" s="4"/>
      <c r="K5" s="11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4"/>
    </row>
    <row r="6" spans="2:25" x14ac:dyDescent="0.25">
      <c r="B6" s="5" t="s">
        <v>5</v>
      </c>
      <c r="C6" s="38">
        <f>AVERAGE(L6:W6)</f>
        <v>166.66666666666666</v>
      </c>
      <c r="D6" s="55">
        <f>C6/C22-1</f>
        <v>9.7694840834247954E-2</v>
      </c>
      <c r="E6" s="38">
        <f>AVERAGE(L6:N6)</f>
        <v>162</v>
      </c>
      <c r="F6" s="38">
        <f>AVERAGE(O6:Q6)</f>
        <v>164.66666666666666</v>
      </c>
      <c r="G6" s="38">
        <f>AVERAGE(R6:T6)</f>
        <v>170</v>
      </c>
      <c r="H6" s="38">
        <f>AVERAGE(U6:W6)</f>
        <v>170</v>
      </c>
      <c r="I6" s="7"/>
      <c r="K6" s="12"/>
      <c r="L6" s="25">
        <v>162</v>
      </c>
      <c r="M6" s="25">
        <v>162</v>
      </c>
      <c r="N6" s="25">
        <v>162</v>
      </c>
      <c r="O6" s="25">
        <v>162</v>
      </c>
      <c r="P6" s="25">
        <v>162</v>
      </c>
      <c r="Q6" s="25">
        <v>170</v>
      </c>
      <c r="R6" s="25">
        <v>170</v>
      </c>
      <c r="S6" s="25">
        <v>170</v>
      </c>
      <c r="T6" s="25">
        <v>170</v>
      </c>
      <c r="U6" s="25">
        <v>170</v>
      </c>
      <c r="V6" s="25">
        <v>170</v>
      </c>
      <c r="W6" s="25">
        <v>170</v>
      </c>
      <c r="X6" s="7"/>
    </row>
    <row r="7" spans="2:25" x14ac:dyDescent="0.25">
      <c r="B7" s="5" t="s">
        <v>8</v>
      </c>
      <c r="C7" s="38">
        <f>AVERAGE(L7:W7)</f>
        <v>170</v>
      </c>
      <c r="D7" s="55">
        <f>C7/C23-1</f>
        <v>0.14735658042744659</v>
      </c>
      <c r="E7" s="38">
        <f>AVERAGE(L7:N7)</f>
        <v>170</v>
      </c>
      <c r="F7" s="38">
        <f>AVERAGE(O7:Q7)</f>
        <v>170</v>
      </c>
      <c r="G7" s="38">
        <f>AVERAGE(R7:T7)</f>
        <v>170</v>
      </c>
      <c r="H7" s="38">
        <f>AVERAGE(U7:W7)</f>
        <v>170</v>
      </c>
      <c r="I7" s="7"/>
      <c r="K7" s="12"/>
      <c r="L7" s="25">
        <v>170</v>
      </c>
      <c r="M7" s="25">
        <v>170</v>
      </c>
      <c r="N7" s="25">
        <v>170</v>
      </c>
      <c r="O7" s="25">
        <v>170</v>
      </c>
      <c r="P7" s="25">
        <v>170</v>
      </c>
      <c r="Q7" s="25">
        <v>170</v>
      </c>
      <c r="R7" s="25">
        <v>170</v>
      </c>
      <c r="S7" s="25">
        <v>170</v>
      </c>
      <c r="T7" s="25">
        <v>170</v>
      </c>
      <c r="U7" s="25">
        <v>170</v>
      </c>
      <c r="V7" s="25">
        <v>170</v>
      </c>
      <c r="W7" s="25">
        <v>170</v>
      </c>
      <c r="X7" s="7"/>
    </row>
    <row r="8" spans="2:25" x14ac:dyDescent="0.25">
      <c r="B8" s="5"/>
      <c r="C8" s="26"/>
      <c r="D8" s="56"/>
      <c r="E8" s="26"/>
      <c r="F8" s="26"/>
      <c r="G8" s="26"/>
      <c r="H8" s="26"/>
      <c r="I8" s="7"/>
      <c r="K8" s="12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7"/>
    </row>
    <row r="9" spans="2:25" x14ac:dyDescent="0.25">
      <c r="B9" s="5" t="s">
        <v>6</v>
      </c>
      <c r="C9" s="35">
        <f>C10/(C7*12)</f>
        <v>0.77416666666666678</v>
      </c>
      <c r="D9" s="55">
        <f>C9/C25-1</f>
        <v>5.3150981892374549E-2</v>
      </c>
      <c r="E9" s="35">
        <f t="shared" ref="E9:H9" si="0">E10/(E7*3)</f>
        <v>0.7</v>
      </c>
      <c r="F9" s="35">
        <f t="shared" si="0"/>
        <v>0.76666666666666672</v>
      </c>
      <c r="G9" s="35">
        <f t="shared" si="0"/>
        <v>0.78999999999999992</v>
      </c>
      <c r="H9" s="35">
        <f t="shared" si="0"/>
        <v>0.84</v>
      </c>
      <c r="I9" s="7"/>
      <c r="K9" s="12"/>
      <c r="L9" s="53">
        <v>0.7</v>
      </c>
      <c r="M9" s="53">
        <v>0.55000000000000004</v>
      </c>
      <c r="N9" s="53">
        <v>0.85</v>
      </c>
      <c r="O9" s="53">
        <v>0.7</v>
      </c>
      <c r="P9" s="53">
        <v>0.8</v>
      </c>
      <c r="Q9" s="53">
        <v>0.8</v>
      </c>
      <c r="R9" s="53">
        <v>0.75</v>
      </c>
      <c r="S9" s="53">
        <v>0.8</v>
      </c>
      <c r="T9" s="53">
        <v>0.82</v>
      </c>
      <c r="U9" s="53">
        <v>0.8</v>
      </c>
      <c r="V9" s="53">
        <v>0.86</v>
      </c>
      <c r="W9" s="53">
        <v>0.86</v>
      </c>
      <c r="X9" s="7"/>
    </row>
    <row r="10" spans="2:25" x14ac:dyDescent="0.25">
      <c r="B10" s="5" t="s">
        <v>7</v>
      </c>
      <c r="C10" s="38">
        <f>SUM(L10:W10)</f>
        <v>1579.3000000000002</v>
      </c>
      <c r="D10" s="55">
        <f t="shared" ref="D10:D15" si="1">C10/C26-1</f>
        <v>0.20833970925784251</v>
      </c>
      <c r="E10" s="38">
        <f>SUM(L10:N10)</f>
        <v>357</v>
      </c>
      <c r="F10" s="38">
        <f>SUM(O10:Q10)</f>
        <v>391</v>
      </c>
      <c r="G10" s="38">
        <f>SUM(R10:T10)</f>
        <v>402.9</v>
      </c>
      <c r="H10" s="38">
        <f>SUM(U10:W10)</f>
        <v>428.4</v>
      </c>
      <c r="I10" s="7"/>
      <c r="K10" s="12"/>
      <c r="L10" s="34">
        <f>L7*L9</f>
        <v>118.99999999999999</v>
      </c>
      <c r="M10" s="34">
        <f t="shared" ref="M10:W10" si="2">M7*M9</f>
        <v>93.500000000000014</v>
      </c>
      <c r="N10" s="34">
        <f t="shared" si="2"/>
        <v>144.5</v>
      </c>
      <c r="O10" s="34">
        <f t="shared" si="2"/>
        <v>118.99999999999999</v>
      </c>
      <c r="P10" s="34">
        <f t="shared" si="2"/>
        <v>136</v>
      </c>
      <c r="Q10" s="34">
        <f t="shared" si="2"/>
        <v>136</v>
      </c>
      <c r="R10" s="34">
        <f t="shared" si="2"/>
        <v>127.5</v>
      </c>
      <c r="S10" s="34">
        <f t="shared" si="2"/>
        <v>136</v>
      </c>
      <c r="T10" s="34">
        <f t="shared" si="2"/>
        <v>139.4</v>
      </c>
      <c r="U10" s="34">
        <f t="shared" si="2"/>
        <v>136</v>
      </c>
      <c r="V10" s="34">
        <f t="shared" si="2"/>
        <v>146.19999999999999</v>
      </c>
      <c r="W10" s="34">
        <f t="shared" si="2"/>
        <v>146.19999999999999</v>
      </c>
      <c r="X10" s="7"/>
    </row>
    <row r="11" spans="2:25" x14ac:dyDescent="0.25">
      <c r="B11" s="5" t="s">
        <v>9</v>
      </c>
      <c r="C11" s="37">
        <f>C14/C10</f>
        <v>4.9050813278692145</v>
      </c>
      <c r="D11" s="55">
        <f>C11/C27-1</f>
        <v>2.6736274107153069E-2</v>
      </c>
      <c r="E11" s="37">
        <f t="shared" ref="E11:H11" si="3">E14/E10</f>
        <v>3.840476190476191</v>
      </c>
      <c r="F11" s="37">
        <f t="shared" si="3"/>
        <v>4.9959183673469383</v>
      </c>
      <c r="G11" s="37">
        <f t="shared" si="3"/>
        <v>4.9335836670915807</v>
      </c>
      <c r="H11" s="37">
        <f t="shared" si="3"/>
        <v>5.6825396825396819</v>
      </c>
      <c r="I11" s="7"/>
      <c r="K11" s="12"/>
      <c r="L11" s="37">
        <v>3.2</v>
      </c>
      <c r="M11" s="37">
        <v>2.4</v>
      </c>
      <c r="N11" s="37">
        <v>5.3</v>
      </c>
      <c r="O11" s="37">
        <v>4.8</v>
      </c>
      <c r="P11" s="37">
        <v>5</v>
      </c>
      <c r="Q11" s="37">
        <v>5.1632653061224492</v>
      </c>
      <c r="R11" s="37">
        <v>4.5</v>
      </c>
      <c r="S11" s="37">
        <v>5</v>
      </c>
      <c r="T11" s="37">
        <v>5.265357671959813</v>
      </c>
      <c r="U11" s="37">
        <v>5</v>
      </c>
      <c r="V11" s="37">
        <v>6</v>
      </c>
      <c r="W11" s="37">
        <v>6</v>
      </c>
      <c r="X11" s="7"/>
      <c r="Y11" s="67"/>
    </row>
    <row r="12" spans="2:25" x14ac:dyDescent="0.25">
      <c r="B12" s="5" t="s">
        <v>10</v>
      </c>
      <c r="C12" s="37">
        <f>C15/C14</f>
        <v>17.844957686682807</v>
      </c>
      <c r="D12" s="55">
        <f t="shared" si="1"/>
        <v>6.5180919244518964E-2</v>
      </c>
      <c r="E12" s="37">
        <f t="shared" ref="E12:H12" si="4">E15/E14</f>
        <v>16.117172969621819</v>
      </c>
      <c r="F12" s="37">
        <f t="shared" si="4"/>
        <v>17.359477124183012</v>
      </c>
      <c r="G12" s="37">
        <f t="shared" si="4"/>
        <v>18.000000000000004</v>
      </c>
      <c r="H12" s="37">
        <f t="shared" si="4"/>
        <v>19.081005586592184</v>
      </c>
      <c r="I12" s="7"/>
      <c r="K12" s="12"/>
      <c r="L12" s="37">
        <v>15</v>
      </c>
      <c r="M12" s="37">
        <v>15</v>
      </c>
      <c r="N12" s="37">
        <v>17</v>
      </c>
      <c r="O12" s="37">
        <v>17</v>
      </c>
      <c r="P12" s="37">
        <v>17</v>
      </c>
      <c r="Q12" s="37">
        <v>18</v>
      </c>
      <c r="R12" s="37">
        <v>18</v>
      </c>
      <c r="S12" s="37">
        <v>18</v>
      </c>
      <c r="T12" s="37">
        <v>18</v>
      </c>
      <c r="U12" s="37">
        <v>18</v>
      </c>
      <c r="V12" s="37">
        <v>19</v>
      </c>
      <c r="W12" s="37">
        <v>20</v>
      </c>
      <c r="X12" s="7"/>
    </row>
    <row r="13" spans="2:25" x14ac:dyDescent="0.25">
      <c r="B13" s="5"/>
      <c r="C13" s="26"/>
      <c r="D13" s="56"/>
      <c r="E13" s="26"/>
      <c r="F13" s="26"/>
      <c r="G13" s="26"/>
      <c r="H13" s="26"/>
      <c r="I13" s="7"/>
      <c r="K13" s="12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7"/>
    </row>
    <row r="14" spans="2:25" x14ac:dyDescent="0.25">
      <c r="B14" s="5" t="s">
        <v>15</v>
      </c>
      <c r="C14" s="38">
        <f>SUM(L14:W14)</f>
        <v>7746.5949411038509</v>
      </c>
      <c r="D14" s="55">
        <f t="shared" si="1"/>
        <v>0.24064621093911764</v>
      </c>
      <c r="E14" s="38">
        <f>SUM(L14:N14)</f>
        <v>1371.0500000000002</v>
      </c>
      <c r="F14" s="38">
        <f>SUM(O14:Q14)</f>
        <v>1953.4040816326528</v>
      </c>
      <c r="G14" s="38">
        <f>SUM(R14:T14)</f>
        <v>1987.7408594711978</v>
      </c>
      <c r="H14" s="38">
        <f>SUM(U14:W14)</f>
        <v>2434.3999999999996</v>
      </c>
      <c r="I14" s="7"/>
      <c r="K14" s="12"/>
      <c r="L14" s="38">
        <f>L10*L11</f>
        <v>380.79999999999995</v>
      </c>
      <c r="M14" s="38">
        <f t="shared" ref="M14:W14" si="5">M10*M11</f>
        <v>224.40000000000003</v>
      </c>
      <c r="N14" s="38">
        <f t="shared" si="5"/>
        <v>765.85</v>
      </c>
      <c r="O14" s="38">
        <f t="shared" si="5"/>
        <v>571.19999999999993</v>
      </c>
      <c r="P14" s="38">
        <f t="shared" si="5"/>
        <v>680</v>
      </c>
      <c r="Q14" s="38">
        <f t="shared" si="5"/>
        <v>702.20408163265313</v>
      </c>
      <c r="R14" s="38">
        <f t="shared" si="5"/>
        <v>573.75</v>
      </c>
      <c r="S14" s="38">
        <f t="shared" si="5"/>
        <v>680</v>
      </c>
      <c r="T14" s="38">
        <f t="shared" si="5"/>
        <v>733.99085947119795</v>
      </c>
      <c r="U14" s="38">
        <f t="shared" si="5"/>
        <v>680</v>
      </c>
      <c r="V14" s="38">
        <f t="shared" si="5"/>
        <v>877.19999999999993</v>
      </c>
      <c r="W14" s="38">
        <f t="shared" si="5"/>
        <v>877.19999999999993</v>
      </c>
      <c r="X14" s="7"/>
    </row>
    <row r="15" spans="2:25" s="42" customFormat="1" x14ac:dyDescent="0.25">
      <c r="B15" s="40" t="s">
        <v>11</v>
      </c>
      <c r="C15" s="57">
        <f>SUM(L15:W15)</f>
        <v>138237.65893986932</v>
      </c>
      <c r="D15" s="58">
        <f t="shared" si="1"/>
        <v>0.32151267142535889</v>
      </c>
      <c r="E15" s="57">
        <f>SUM(L15:N15)</f>
        <v>22097.45</v>
      </c>
      <c r="F15" s="57">
        <f>SUM(O15:Q15)</f>
        <v>33910.07346938776</v>
      </c>
      <c r="G15" s="57">
        <f>SUM(R15:T15)</f>
        <v>35779.335470481565</v>
      </c>
      <c r="H15" s="57">
        <f>SUM(U15:W15)</f>
        <v>46450.8</v>
      </c>
      <c r="I15" s="41"/>
      <c r="K15" s="43"/>
      <c r="L15" s="57">
        <f>L14*L12</f>
        <v>5711.9999999999991</v>
      </c>
      <c r="M15" s="57">
        <f t="shared" ref="M15:W15" si="6">M14*M12</f>
        <v>3366.0000000000005</v>
      </c>
      <c r="N15" s="57">
        <f t="shared" si="6"/>
        <v>13019.45</v>
      </c>
      <c r="O15" s="57">
        <f t="shared" si="6"/>
        <v>9710.4</v>
      </c>
      <c r="P15" s="57">
        <f t="shared" si="6"/>
        <v>11560</v>
      </c>
      <c r="Q15" s="57">
        <f t="shared" si="6"/>
        <v>12639.673469387757</v>
      </c>
      <c r="R15" s="57">
        <f t="shared" si="6"/>
        <v>10327.5</v>
      </c>
      <c r="S15" s="57">
        <f t="shared" si="6"/>
        <v>12240</v>
      </c>
      <c r="T15" s="57">
        <f t="shared" si="6"/>
        <v>13211.835470481563</v>
      </c>
      <c r="U15" s="57">
        <f t="shared" si="6"/>
        <v>12240</v>
      </c>
      <c r="V15" s="57">
        <f t="shared" si="6"/>
        <v>16666.8</v>
      </c>
      <c r="W15" s="57">
        <f t="shared" si="6"/>
        <v>17544</v>
      </c>
      <c r="X15" s="41"/>
      <c r="Y15" s="66"/>
    </row>
    <row r="16" spans="2:25" x14ac:dyDescent="0.25">
      <c r="B16" s="5" t="s">
        <v>12</v>
      </c>
      <c r="C16" s="38">
        <f>C15/C10</f>
        <v>87.530968745564053</v>
      </c>
      <c r="D16" s="55">
        <f>C16/C32-1</f>
        <v>9.3659888275149816E-2</v>
      </c>
      <c r="E16" s="38">
        <f t="shared" ref="E16:H16" si="7">E15/E10</f>
        <v>61.897619047619052</v>
      </c>
      <c r="F16" s="38">
        <f t="shared" si="7"/>
        <v>86.726530612244915</v>
      </c>
      <c r="G16" s="38">
        <f t="shared" si="7"/>
        <v>88.80450600764847</v>
      </c>
      <c r="H16" s="38">
        <f t="shared" si="7"/>
        <v>108.42857142857144</v>
      </c>
      <c r="I16" s="7"/>
      <c r="K16" s="12"/>
      <c r="L16" s="52">
        <f>L15/L10</f>
        <v>48</v>
      </c>
      <c r="M16" s="52">
        <f t="shared" ref="M16:W16" si="8">M15/M10</f>
        <v>36</v>
      </c>
      <c r="N16" s="52">
        <f t="shared" si="8"/>
        <v>90.100000000000009</v>
      </c>
      <c r="O16" s="52">
        <f t="shared" si="8"/>
        <v>81.600000000000009</v>
      </c>
      <c r="P16" s="52">
        <f t="shared" si="8"/>
        <v>85</v>
      </c>
      <c r="Q16" s="52">
        <f t="shared" si="8"/>
        <v>92.938775510204096</v>
      </c>
      <c r="R16" s="52">
        <f t="shared" si="8"/>
        <v>81</v>
      </c>
      <c r="S16" s="52">
        <f t="shared" si="8"/>
        <v>90</v>
      </c>
      <c r="T16" s="52">
        <f t="shared" si="8"/>
        <v>94.776438095276632</v>
      </c>
      <c r="U16" s="52">
        <f t="shared" si="8"/>
        <v>90</v>
      </c>
      <c r="V16" s="52">
        <f t="shared" si="8"/>
        <v>114</v>
      </c>
      <c r="W16" s="52">
        <f t="shared" si="8"/>
        <v>120.00000000000001</v>
      </c>
      <c r="X16" s="7"/>
      <c r="Y16" s="68"/>
    </row>
    <row r="17" spans="2:25" x14ac:dyDescent="0.25">
      <c r="B17" s="5" t="s">
        <v>13</v>
      </c>
      <c r="C17" s="38">
        <f>C15/(C7*12)</f>
        <v>67.763558303857508</v>
      </c>
      <c r="D17" s="55">
        <f>C17/C33-1</f>
        <v>0.15178898519327855</v>
      </c>
      <c r="E17" s="38">
        <f>E15/(E7*3)</f>
        <v>43.328333333333333</v>
      </c>
      <c r="F17" s="38">
        <f t="shared" ref="F17:H17" si="9">F15/(F7*3)</f>
        <v>66.490340136054428</v>
      </c>
      <c r="G17" s="38">
        <f t="shared" si="9"/>
        <v>70.155559746042286</v>
      </c>
      <c r="H17" s="38">
        <f t="shared" si="9"/>
        <v>91.080000000000013</v>
      </c>
      <c r="I17" s="7"/>
      <c r="K17" s="12"/>
      <c r="L17" s="52">
        <f>L15/L7</f>
        <v>33.599999999999994</v>
      </c>
      <c r="M17" s="52">
        <f t="shared" ref="M17:W17" si="10">M15/M7</f>
        <v>19.800000000000004</v>
      </c>
      <c r="N17" s="52">
        <f t="shared" si="10"/>
        <v>76.585000000000008</v>
      </c>
      <c r="O17" s="52">
        <f t="shared" si="10"/>
        <v>57.12</v>
      </c>
      <c r="P17" s="52">
        <f t="shared" si="10"/>
        <v>68</v>
      </c>
      <c r="Q17" s="52">
        <f t="shared" si="10"/>
        <v>74.351020408163279</v>
      </c>
      <c r="R17" s="52">
        <f t="shared" si="10"/>
        <v>60.75</v>
      </c>
      <c r="S17" s="52">
        <f t="shared" si="10"/>
        <v>72</v>
      </c>
      <c r="T17" s="52">
        <f t="shared" si="10"/>
        <v>77.716679238126844</v>
      </c>
      <c r="U17" s="52">
        <f t="shared" si="10"/>
        <v>72</v>
      </c>
      <c r="V17" s="52">
        <f t="shared" si="10"/>
        <v>98.039999999999992</v>
      </c>
      <c r="W17" s="52">
        <f t="shared" si="10"/>
        <v>103.2</v>
      </c>
      <c r="X17" s="7"/>
      <c r="Y17" s="67"/>
    </row>
    <row r="18" spans="2:25" x14ac:dyDescent="0.25">
      <c r="B18" s="8"/>
      <c r="C18" s="27"/>
      <c r="D18" s="27"/>
      <c r="E18" s="27"/>
      <c r="F18" s="27"/>
      <c r="G18" s="27"/>
      <c r="H18" s="27"/>
      <c r="I18" s="10"/>
      <c r="K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0"/>
    </row>
    <row r="20" spans="2:25" s="14" customFormat="1" x14ac:dyDescent="0.25">
      <c r="B20" s="21" t="s">
        <v>17</v>
      </c>
      <c r="C20" s="23" t="s">
        <v>0</v>
      </c>
      <c r="D20" s="46"/>
      <c r="E20" s="23" t="s">
        <v>19</v>
      </c>
      <c r="F20" s="23" t="s">
        <v>20</v>
      </c>
      <c r="G20" s="23" t="s">
        <v>21</v>
      </c>
      <c r="H20" s="23" t="s">
        <v>22</v>
      </c>
      <c r="I20" s="20"/>
      <c r="J20" s="17"/>
      <c r="K20" s="17"/>
      <c r="L20" s="51">
        <v>42005</v>
      </c>
      <c r="M20" s="51">
        <v>42036</v>
      </c>
      <c r="N20" s="51">
        <v>42064</v>
      </c>
      <c r="O20" s="51">
        <v>42095</v>
      </c>
      <c r="P20" s="51">
        <v>42125</v>
      </c>
      <c r="Q20" s="51">
        <v>42156</v>
      </c>
      <c r="R20" s="51">
        <v>42186</v>
      </c>
      <c r="S20" s="51">
        <v>42217</v>
      </c>
      <c r="T20" s="51">
        <v>42248</v>
      </c>
      <c r="U20" s="51">
        <v>42278</v>
      </c>
      <c r="V20" s="51">
        <v>42309</v>
      </c>
      <c r="W20" s="51">
        <v>42339</v>
      </c>
    </row>
    <row r="21" spans="2:25" x14ac:dyDescent="0.25">
      <c r="B21" s="2"/>
      <c r="C21" s="24"/>
      <c r="D21" s="24"/>
      <c r="E21" s="24"/>
      <c r="F21" s="24"/>
      <c r="G21" s="24"/>
      <c r="H21" s="24"/>
      <c r="I21" s="4"/>
      <c r="K21" s="11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4"/>
    </row>
    <row r="22" spans="2:25" x14ac:dyDescent="0.25">
      <c r="B22" s="5" t="s">
        <v>5</v>
      </c>
      <c r="C22" s="38">
        <f>AVERAGE(L22:W22)</f>
        <v>151.83333333333334</v>
      </c>
      <c r="D22" s="48"/>
      <c r="E22" s="38">
        <f>AVERAGE(L22:N22)</f>
        <v>142.33333333333334</v>
      </c>
      <c r="F22" s="38">
        <f>AVERAGE(O22:Q22)</f>
        <v>152.33333333333334</v>
      </c>
      <c r="G22" s="38">
        <f>AVERAGE(R22:T22)</f>
        <v>154</v>
      </c>
      <c r="H22" s="38">
        <f>AVERAGE(U22:W22)</f>
        <v>158.66666666666666</v>
      </c>
      <c r="I22" s="7"/>
      <c r="K22" s="12"/>
      <c r="L22" s="38">
        <v>138</v>
      </c>
      <c r="M22" s="38">
        <v>143</v>
      </c>
      <c r="N22" s="38">
        <v>146</v>
      </c>
      <c r="O22" s="38">
        <v>150</v>
      </c>
      <c r="P22" s="38">
        <v>153</v>
      </c>
      <c r="Q22" s="38">
        <v>154</v>
      </c>
      <c r="R22" s="38">
        <v>154</v>
      </c>
      <c r="S22" s="38">
        <v>154</v>
      </c>
      <c r="T22" s="38">
        <v>154</v>
      </c>
      <c r="U22" s="38">
        <v>154</v>
      </c>
      <c r="V22" s="38">
        <v>160</v>
      </c>
      <c r="W22" s="38">
        <v>162</v>
      </c>
      <c r="X22" s="7"/>
    </row>
    <row r="23" spans="2:25" x14ac:dyDescent="0.25">
      <c r="B23" s="5" t="s">
        <v>8</v>
      </c>
      <c r="C23" s="38">
        <f>AVERAGE(L23:W23)</f>
        <v>148.16666666666666</v>
      </c>
      <c r="D23" s="48"/>
      <c r="E23" s="38">
        <f>AVERAGE(L23:N23)</f>
        <v>134.66666666666666</v>
      </c>
      <c r="F23" s="38">
        <f>AVERAGE(O23:Q23)</f>
        <v>139</v>
      </c>
      <c r="G23" s="38">
        <f>AVERAGE(R23:T23)</f>
        <v>150.33333333333334</v>
      </c>
      <c r="H23" s="38">
        <f>AVERAGE(U23:W23)</f>
        <v>168.66666666666666</v>
      </c>
      <c r="I23" s="7"/>
      <c r="K23" s="12"/>
      <c r="L23" s="38">
        <v>133</v>
      </c>
      <c r="M23" s="38">
        <v>136</v>
      </c>
      <c r="N23" s="38">
        <v>135</v>
      </c>
      <c r="O23" s="38">
        <v>138</v>
      </c>
      <c r="P23" s="38">
        <v>140</v>
      </c>
      <c r="Q23" s="38">
        <v>139</v>
      </c>
      <c r="R23" s="38">
        <v>147</v>
      </c>
      <c r="S23" s="38">
        <v>147</v>
      </c>
      <c r="T23" s="38">
        <v>157</v>
      </c>
      <c r="U23" s="38">
        <v>169</v>
      </c>
      <c r="V23" s="38">
        <v>167</v>
      </c>
      <c r="W23" s="38">
        <v>170</v>
      </c>
      <c r="X23" s="7"/>
    </row>
    <row r="24" spans="2:25" x14ac:dyDescent="0.25">
      <c r="B24" s="5"/>
      <c r="C24" s="26"/>
      <c r="D24" s="26"/>
      <c r="E24" s="26"/>
      <c r="F24" s="26"/>
      <c r="G24" s="26"/>
      <c r="H24" s="26"/>
      <c r="I24" s="7"/>
      <c r="K24" s="12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7"/>
    </row>
    <row r="25" spans="2:25" x14ac:dyDescent="0.25">
      <c r="B25" s="5" t="s">
        <v>6</v>
      </c>
      <c r="C25" s="35">
        <f>C26/(C23*12)</f>
        <v>0.7350956130483689</v>
      </c>
      <c r="D25" s="47"/>
      <c r="E25" s="35">
        <f t="shared" ref="E25:H25" si="11">E26/(E23*3)</f>
        <v>0.59900990099009899</v>
      </c>
      <c r="F25" s="35">
        <f t="shared" si="11"/>
        <v>0.72182254196642681</v>
      </c>
      <c r="G25" s="35">
        <f t="shared" si="11"/>
        <v>0.73614190687361414</v>
      </c>
      <c r="H25" s="35">
        <f t="shared" si="11"/>
        <v>0.85375494071146241</v>
      </c>
      <c r="I25" s="7"/>
      <c r="K25" s="12"/>
      <c r="L25" s="35">
        <f>L26/L23</f>
        <v>0.66165413533834583</v>
      </c>
      <c r="M25" s="35">
        <f t="shared" ref="M25:W25" si="12">M26/M23</f>
        <v>0.47794117647058826</v>
      </c>
      <c r="N25" s="35">
        <f t="shared" si="12"/>
        <v>0.65925925925925921</v>
      </c>
      <c r="O25" s="35">
        <f t="shared" si="12"/>
        <v>0.68840579710144922</v>
      </c>
      <c r="P25" s="35">
        <f t="shared" si="12"/>
        <v>0.77142857142857146</v>
      </c>
      <c r="Q25" s="35">
        <f t="shared" si="12"/>
        <v>0.70503597122302153</v>
      </c>
      <c r="R25" s="35">
        <f t="shared" si="12"/>
        <v>0.66666666666666663</v>
      </c>
      <c r="S25" s="35">
        <f t="shared" si="12"/>
        <v>0.78911564625850339</v>
      </c>
      <c r="T25" s="35">
        <f t="shared" si="12"/>
        <v>0.75159235668789814</v>
      </c>
      <c r="U25" s="35">
        <f t="shared" si="12"/>
        <v>0.83431952662721898</v>
      </c>
      <c r="V25" s="35">
        <f t="shared" si="12"/>
        <v>0.86826347305389218</v>
      </c>
      <c r="W25" s="35">
        <f t="shared" si="12"/>
        <v>0.85882352941176465</v>
      </c>
      <c r="X25" s="7"/>
    </row>
    <row r="26" spans="2:25" x14ac:dyDescent="0.25">
      <c r="B26" s="5" t="s">
        <v>7</v>
      </c>
      <c r="C26" s="38">
        <f>SUM(L26:W26)</f>
        <v>1307</v>
      </c>
      <c r="D26" s="48"/>
      <c r="E26" s="38">
        <f>SUM(L26:N26)</f>
        <v>242</v>
      </c>
      <c r="F26" s="38">
        <f>SUM(O26:Q26)</f>
        <v>301</v>
      </c>
      <c r="G26" s="38">
        <f>SUM(R26:T26)</f>
        <v>332</v>
      </c>
      <c r="H26" s="38">
        <f>SUM(U26:W26)</f>
        <v>432</v>
      </c>
      <c r="I26" s="7"/>
      <c r="K26" s="12"/>
      <c r="L26" s="52">
        <v>88</v>
      </c>
      <c r="M26" s="52">
        <v>65</v>
      </c>
      <c r="N26" s="52">
        <v>89</v>
      </c>
      <c r="O26" s="52">
        <v>95</v>
      </c>
      <c r="P26" s="52">
        <v>108</v>
      </c>
      <c r="Q26" s="52">
        <v>98</v>
      </c>
      <c r="R26" s="52">
        <v>98</v>
      </c>
      <c r="S26" s="52">
        <v>116</v>
      </c>
      <c r="T26" s="52">
        <v>118</v>
      </c>
      <c r="U26" s="52">
        <v>141</v>
      </c>
      <c r="V26" s="52">
        <v>145</v>
      </c>
      <c r="W26" s="52">
        <v>146</v>
      </c>
      <c r="X26" s="7"/>
    </row>
    <row r="27" spans="2:25" x14ac:dyDescent="0.25">
      <c r="B27" s="5" t="s">
        <v>9</v>
      </c>
      <c r="C27" s="39">
        <f>C30/C26</f>
        <v>4.7773527161438407</v>
      </c>
      <c r="D27" s="49"/>
      <c r="E27" s="39">
        <f t="shared" ref="E27:H27" si="13">E30/E26</f>
        <v>3.3677685950413223</v>
      </c>
      <c r="F27" s="39">
        <f t="shared" si="13"/>
        <v>4.3189368770764123</v>
      </c>
      <c r="G27" s="39">
        <f t="shared" si="13"/>
        <v>4.3132530120481931</v>
      </c>
      <c r="H27" s="39">
        <f t="shared" si="13"/>
        <v>6.2430555555555554</v>
      </c>
      <c r="I27" s="7"/>
      <c r="K27" s="12"/>
      <c r="L27" s="37">
        <f>L30/L26</f>
        <v>2.7727272727272729</v>
      </c>
      <c r="M27" s="37">
        <f t="shared" ref="M27:W27" si="14">M30/M26</f>
        <v>2.2461538461538462</v>
      </c>
      <c r="N27" s="37">
        <f t="shared" si="14"/>
        <v>4.7752808988764048</v>
      </c>
      <c r="O27" s="37">
        <f t="shared" si="14"/>
        <v>4.4000000000000004</v>
      </c>
      <c r="P27" s="37">
        <f t="shared" si="14"/>
        <v>3.4814814814814814</v>
      </c>
      <c r="Q27" s="37">
        <f t="shared" si="14"/>
        <v>5.1632653061224492</v>
      </c>
      <c r="R27" s="37">
        <f t="shared" si="14"/>
        <v>5.1326530612244898</v>
      </c>
      <c r="S27" s="37">
        <f t="shared" si="14"/>
        <v>3.6637931034482758</v>
      </c>
      <c r="T27" s="37">
        <f t="shared" si="14"/>
        <v>4.2711864406779663</v>
      </c>
      <c r="U27" s="37">
        <f t="shared" si="14"/>
        <v>5.1134751773049647</v>
      </c>
      <c r="V27" s="37">
        <f t="shared" si="14"/>
        <v>6.6689655172413795</v>
      </c>
      <c r="W27" s="37">
        <f t="shared" si="14"/>
        <v>6.9109589041095889</v>
      </c>
      <c r="X27" s="7"/>
    </row>
    <row r="28" spans="2:25" x14ac:dyDescent="0.25">
      <c r="B28" s="5" t="s">
        <v>10</v>
      </c>
      <c r="C28" s="38">
        <f>C31/C30</f>
        <v>16.752982863549008</v>
      </c>
      <c r="D28" s="48"/>
      <c r="E28" s="38">
        <f t="shared" ref="E28:H28" si="15">E31/E30</f>
        <v>16.323071165644173</v>
      </c>
      <c r="F28" s="38">
        <f t="shared" si="15"/>
        <v>16.679620769230766</v>
      </c>
      <c r="G28" s="38">
        <f t="shared" si="15"/>
        <v>16.357806564245809</v>
      </c>
      <c r="H28" s="38">
        <f t="shared" si="15"/>
        <v>17.128081572117168</v>
      </c>
      <c r="I28" s="7"/>
      <c r="K28" s="12"/>
      <c r="L28" s="38">
        <f>L31/L30</f>
        <v>15.029217213114753</v>
      </c>
      <c r="M28" s="38">
        <f t="shared" ref="M28:W28" si="16">M31/M30</f>
        <v>15.715417808219179</v>
      </c>
      <c r="N28" s="38">
        <f t="shared" si="16"/>
        <v>17.274642352941175</v>
      </c>
      <c r="O28" s="38">
        <f t="shared" si="16"/>
        <v>15.629772727272726</v>
      </c>
      <c r="P28" s="38">
        <f t="shared" si="16"/>
        <v>17.470085106382978</v>
      </c>
      <c r="Q28" s="38">
        <f t="shared" si="16"/>
        <v>16.959505928853755</v>
      </c>
      <c r="R28" s="38">
        <f t="shared" si="16"/>
        <v>16.437926441351888</v>
      </c>
      <c r="S28" s="38">
        <f t="shared" si="16"/>
        <v>15.175752941176469</v>
      </c>
      <c r="T28" s="38">
        <f t="shared" si="16"/>
        <v>17.274617063492062</v>
      </c>
      <c r="U28" s="38">
        <f t="shared" si="16"/>
        <v>17.48955894590846</v>
      </c>
      <c r="V28" s="38">
        <f t="shared" si="16"/>
        <v>17.236952430196485</v>
      </c>
      <c r="W28" s="38">
        <f t="shared" si="16"/>
        <v>16.765442021803764</v>
      </c>
      <c r="X28" s="7"/>
    </row>
    <row r="29" spans="2:25" x14ac:dyDescent="0.25">
      <c r="B29" s="5"/>
      <c r="C29" s="26"/>
      <c r="D29" s="26"/>
      <c r="E29" s="26"/>
      <c r="F29" s="26"/>
      <c r="G29" s="26"/>
      <c r="H29" s="26"/>
      <c r="I29" s="7"/>
      <c r="K29" s="12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7"/>
    </row>
    <row r="30" spans="2:25" x14ac:dyDescent="0.25">
      <c r="B30" s="5" t="s">
        <v>15</v>
      </c>
      <c r="C30" s="38">
        <f>SUM(L30:W30)</f>
        <v>6244</v>
      </c>
      <c r="D30" s="48"/>
      <c r="E30" s="38">
        <f>SUM(L30:N30)</f>
        <v>815</v>
      </c>
      <c r="F30" s="38">
        <f>SUM(O30:Q30)</f>
        <v>1300</v>
      </c>
      <c r="G30" s="38">
        <f>SUM(R30:T30)</f>
        <v>1432</v>
      </c>
      <c r="H30" s="38">
        <f>SUM(U30:W30)</f>
        <v>2697</v>
      </c>
      <c r="I30" s="7"/>
      <c r="K30" s="12"/>
      <c r="L30" s="52">
        <v>244</v>
      </c>
      <c r="M30" s="52">
        <v>146</v>
      </c>
      <c r="N30" s="52">
        <v>425</v>
      </c>
      <c r="O30" s="52">
        <v>418</v>
      </c>
      <c r="P30" s="52">
        <v>376</v>
      </c>
      <c r="Q30" s="52">
        <v>506</v>
      </c>
      <c r="R30" s="52">
        <v>503</v>
      </c>
      <c r="S30" s="52">
        <v>425</v>
      </c>
      <c r="T30" s="52">
        <v>504</v>
      </c>
      <c r="U30" s="52">
        <v>721</v>
      </c>
      <c r="V30" s="52">
        <v>967</v>
      </c>
      <c r="W30" s="52">
        <v>1009</v>
      </c>
      <c r="X30" s="7"/>
    </row>
    <row r="31" spans="2:25" s="42" customFormat="1" x14ac:dyDescent="0.25">
      <c r="B31" s="40" t="s">
        <v>11</v>
      </c>
      <c r="C31" s="57">
        <f>SUM(L31:W31)</f>
        <v>104605.625</v>
      </c>
      <c r="D31" s="59"/>
      <c r="E31" s="57">
        <f>SUM(L31:N31)</f>
        <v>13303.303</v>
      </c>
      <c r="F31" s="57">
        <f>SUM(O31:Q31)</f>
        <v>21683.506999999998</v>
      </c>
      <c r="G31" s="57">
        <f>SUM(R31:T31)</f>
        <v>23424.379000000001</v>
      </c>
      <c r="H31" s="57">
        <f>SUM(U31:W31)</f>
        <v>46194.436000000002</v>
      </c>
      <c r="I31" s="41"/>
      <c r="K31" s="43"/>
      <c r="L31" s="57">
        <v>3667.1289999999999</v>
      </c>
      <c r="M31" s="57">
        <v>2294.451</v>
      </c>
      <c r="N31" s="57">
        <v>7341.723</v>
      </c>
      <c r="O31" s="57">
        <v>6533.2449999999999</v>
      </c>
      <c r="P31" s="57">
        <v>6568.7520000000004</v>
      </c>
      <c r="Q31" s="57">
        <v>8581.51</v>
      </c>
      <c r="R31" s="57">
        <v>8268.277</v>
      </c>
      <c r="S31" s="57">
        <v>6449.6949999999997</v>
      </c>
      <c r="T31" s="57">
        <v>8706.4069999999992</v>
      </c>
      <c r="U31" s="57">
        <v>12609.972</v>
      </c>
      <c r="V31" s="57">
        <v>16668.133000000002</v>
      </c>
      <c r="W31" s="57">
        <v>16916.330999999998</v>
      </c>
      <c r="X31" s="41"/>
    </row>
    <row r="32" spans="2:25" x14ac:dyDescent="0.25">
      <c r="B32" s="5" t="s">
        <v>12</v>
      </c>
      <c r="C32" s="38">
        <f>C31/C26</f>
        <v>80.034908186687076</v>
      </c>
      <c r="D32" s="48"/>
      <c r="E32" s="38">
        <f t="shared" ref="E32:H32" si="17">E31/E26</f>
        <v>54.972326446280988</v>
      </c>
      <c r="F32" s="38">
        <f t="shared" si="17"/>
        <v>72.038229235880394</v>
      </c>
      <c r="G32" s="38">
        <f t="shared" si="17"/>
        <v>70.555358433734938</v>
      </c>
      <c r="H32" s="38">
        <f t="shared" si="17"/>
        <v>106.93156481481482</v>
      </c>
      <c r="I32" s="7"/>
      <c r="K32" s="12"/>
      <c r="L32" s="38">
        <f>L31/L26</f>
        <v>41.67192045454545</v>
      </c>
      <c r="M32" s="38">
        <f t="shared" ref="M32:W32" si="18">M31/M26</f>
        <v>35.299246153846155</v>
      </c>
      <c r="N32" s="38">
        <f t="shared" si="18"/>
        <v>82.491269662921354</v>
      </c>
      <c r="O32" s="38">
        <f t="shared" si="18"/>
        <v>68.771000000000001</v>
      </c>
      <c r="P32" s="38">
        <f t="shared" si="18"/>
        <v>60.821777777777783</v>
      </c>
      <c r="Q32" s="38">
        <f t="shared" si="18"/>
        <v>87.566428571428574</v>
      </c>
      <c r="R32" s="38">
        <f t="shared" si="18"/>
        <v>84.370173469387751</v>
      </c>
      <c r="S32" s="38">
        <f t="shared" si="18"/>
        <v>55.600818965517242</v>
      </c>
      <c r="T32" s="38">
        <f t="shared" si="18"/>
        <v>73.783110169491522</v>
      </c>
      <c r="U32" s="38">
        <f t="shared" si="18"/>
        <v>89.432425531914888</v>
      </c>
      <c r="V32" s="38">
        <f t="shared" si="18"/>
        <v>114.95264137931035</v>
      </c>
      <c r="W32" s="38">
        <f t="shared" si="18"/>
        <v>115.86528082191779</v>
      </c>
      <c r="X32" s="7"/>
    </row>
    <row r="33" spans="2:24" x14ac:dyDescent="0.25">
      <c r="B33" s="5" t="s">
        <v>13</v>
      </c>
      <c r="C33" s="38">
        <f>C31/(C23*12)</f>
        <v>58.833309898762657</v>
      </c>
      <c r="D33" s="48"/>
      <c r="E33" s="38">
        <f>E31/(E23*3)</f>
        <v>32.92896782178218</v>
      </c>
      <c r="F33" s="38">
        <f t="shared" ref="F33:H33" si="19">F31/(F23*3)</f>
        <v>51.99881774580335</v>
      </c>
      <c r="G33" s="38">
        <f t="shared" si="19"/>
        <v>51.938756097560976</v>
      </c>
      <c r="H33" s="38">
        <f t="shared" si="19"/>
        <v>91.293351778656131</v>
      </c>
      <c r="I33" s="7"/>
      <c r="K33" s="12"/>
      <c r="L33" s="38">
        <f>L31/L23</f>
        <v>27.572398496240602</v>
      </c>
      <c r="M33" s="38">
        <f t="shared" ref="M33:W33" si="20">M31/M23</f>
        <v>16.870963235294116</v>
      </c>
      <c r="N33" s="38">
        <f t="shared" si="20"/>
        <v>54.383133333333333</v>
      </c>
      <c r="O33" s="38">
        <f t="shared" si="20"/>
        <v>47.342355072463768</v>
      </c>
      <c r="P33" s="38">
        <f t="shared" si="20"/>
        <v>46.919657142857147</v>
      </c>
      <c r="Q33" s="38">
        <f t="shared" si="20"/>
        <v>61.73748201438849</v>
      </c>
      <c r="R33" s="38">
        <f t="shared" si="20"/>
        <v>56.24678231292517</v>
      </c>
      <c r="S33" s="38">
        <f t="shared" si="20"/>
        <v>43.875476190476185</v>
      </c>
      <c r="T33" s="38">
        <f t="shared" si="20"/>
        <v>55.454821656050953</v>
      </c>
      <c r="U33" s="38">
        <f t="shared" si="20"/>
        <v>74.61521893491124</v>
      </c>
      <c r="V33" s="38">
        <f t="shared" si="20"/>
        <v>99.809179640718568</v>
      </c>
      <c r="W33" s="38">
        <f t="shared" si="20"/>
        <v>99.507829411764689</v>
      </c>
      <c r="X33" s="7"/>
    </row>
    <row r="34" spans="2:24" x14ac:dyDescent="0.25">
      <c r="B34" s="8"/>
      <c r="C34" s="27"/>
      <c r="D34" s="27"/>
      <c r="E34" s="27"/>
      <c r="F34" s="27"/>
      <c r="G34" s="27"/>
      <c r="H34" s="27"/>
      <c r="I34" s="10"/>
      <c r="K34" s="13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0"/>
    </row>
  </sheetData>
  <pageMargins left="0.7" right="0.7" top="0.75" bottom="0.75" header="0.3" footer="0.3"/>
  <pageSetup paperSize="9" orientation="portrait" verticalDpi="0" r:id="rId1"/>
  <ignoredErrors>
    <ignoredError sqref="E22:E23 F22:F23 G22:G23 H22:H23 E26:H26 E30:E31 F30:F31 G30:G31 H30:H31 E6:E7 F6:F7" formulaRange="1"/>
    <ignoredError sqref="H6" evalError="1"/>
    <ignoredError sqref="G6:G7 H7" evalError="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Z34"/>
  <sheetViews>
    <sheetView showGridLines="0" zoomScale="80" zoomScaleNormal="80" workbookViewId="0">
      <pane xSplit="4" ySplit="4" topLeftCell="J17" activePane="bottomRight" state="frozen"/>
      <selection pane="topRight" activeCell="E1" sqref="E1"/>
      <selection pane="bottomLeft" activeCell="A5" sqref="A5"/>
      <selection pane="bottomRight" activeCell="C31" sqref="C31"/>
    </sheetView>
  </sheetViews>
  <sheetFormatPr defaultRowHeight="15" x14ac:dyDescent="0.25"/>
  <cols>
    <col min="1" max="1" width="1.42578125" customWidth="1"/>
    <col min="2" max="2" width="21" style="1" customWidth="1"/>
    <col min="3" max="3" width="12.42578125" style="28" bestFit="1" customWidth="1"/>
    <col min="4" max="4" width="7.28515625" style="28" customWidth="1"/>
    <col min="5" max="5" width="11.28515625" style="28" bestFit="1" customWidth="1"/>
    <col min="6" max="8" width="12.42578125" style="28" bestFit="1" customWidth="1"/>
    <col min="9" max="9" width="2.28515625" customWidth="1"/>
    <col min="10" max="10" width="3.85546875" customWidth="1"/>
    <col min="11" max="11" width="2.42578125" customWidth="1"/>
    <col min="12" max="19" width="11.28515625" bestFit="1" customWidth="1"/>
    <col min="20" max="23" width="11.42578125" bestFit="1" customWidth="1"/>
    <col min="24" max="24" width="2.85546875" customWidth="1"/>
  </cols>
  <sheetData>
    <row r="2" spans="2:26" ht="18.75" x14ac:dyDescent="0.3">
      <c r="B2" s="33" t="s">
        <v>26</v>
      </c>
      <c r="C2" s="28">
        <f>20/12</f>
        <v>1.6666666666666667</v>
      </c>
      <c r="L2" s="70"/>
      <c r="M2" s="70"/>
    </row>
    <row r="3" spans="2:26" s="14" customFormat="1" x14ac:dyDescent="0.25">
      <c r="B3" s="15"/>
      <c r="C3" s="22"/>
      <c r="D3" s="22"/>
      <c r="E3" s="22"/>
      <c r="F3" s="22"/>
      <c r="G3" s="22"/>
      <c r="H3" s="22"/>
      <c r="I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spans="2:26" s="14" customFormat="1" x14ac:dyDescent="0.25">
      <c r="B4" s="21" t="s">
        <v>16</v>
      </c>
      <c r="C4" s="23" t="s">
        <v>18</v>
      </c>
      <c r="D4" s="23"/>
      <c r="E4" s="23" t="s">
        <v>1</v>
      </c>
      <c r="F4" s="23" t="s">
        <v>2</v>
      </c>
      <c r="G4" s="23" t="s">
        <v>3</v>
      </c>
      <c r="H4" s="23" t="s">
        <v>4</v>
      </c>
      <c r="I4" s="20"/>
      <c r="J4" s="17"/>
      <c r="K4" s="17"/>
      <c r="L4" s="18">
        <v>42370</v>
      </c>
      <c r="M4" s="18">
        <v>42401</v>
      </c>
      <c r="N4" s="18">
        <v>42430</v>
      </c>
      <c r="O4" s="18">
        <v>42461</v>
      </c>
      <c r="P4" s="18">
        <v>42491</v>
      </c>
      <c r="Q4" s="18">
        <v>42522</v>
      </c>
      <c r="R4" s="18">
        <v>42552</v>
      </c>
      <c r="S4" s="18">
        <v>42583</v>
      </c>
      <c r="T4" s="18">
        <v>42614</v>
      </c>
      <c r="U4" s="18">
        <v>42644</v>
      </c>
      <c r="V4" s="18">
        <v>42675</v>
      </c>
      <c r="W4" s="18">
        <v>42705</v>
      </c>
    </row>
    <row r="5" spans="2:26" x14ac:dyDescent="0.25">
      <c r="B5" s="2"/>
      <c r="C5" s="24"/>
      <c r="D5" s="24"/>
      <c r="E5" s="24"/>
      <c r="F5" s="24"/>
      <c r="G5" s="24"/>
      <c r="H5" s="24"/>
      <c r="I5" s="4"/>
      <c r="K5" s="11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</row>
    <row r="6" spans="2:26" x14ac:dyDescent="0.25">
      <c r="B6" s="5" t="s">
        <v>5</v>
      </c>
      <c r="C6" s="38">
        <f>AVERAGE(L6:W6)</f>
        <v>85</v>
      </c>
      <c r="D6" s="55">
        <f>C6/C22-1</f>
        <v>0.69322709163346596</v>
      </c>
      <c r="E6" s="38">
        <f>AVERAGE(L6:N6)</f>
        <v>80</v>
      </c>
      <c r="F6" s="38">
        <f>AVERAGE(O6:Q6)</f>
        <v>80</v>
      </c>
      <c r="G6" s="38">
        <f>AVERAGE(R6:T6)</f>
        <v>90</v>
      </c>
      <c r="H6" s="38">
        <f>AVERAGE(U6:W6)</f>
        <v>90</v>
      </c>
      <c r="I6" s="7"/>
      <c r="K6" s="12"/>
      <c r="L6" s="19">
        <v>80</v>
      </c>
      <c r="M6" s="19">
        <v>80</v>
      </c>
      <c r="N6" s="19">
        <v>80</v>
      </c>
      <c r="O6" s="19">
        <v>80</v>
      </c>
      <c r="P6" s="19">
        <v>80</v>
      </c>
      <c r="Q6" s="19">
        <v>80</v>
      </c>
      <c r="R6" s="19">
        <v>90</v>
      </c>
      <c r="S6" s="19">
        <v>90</v>
      </c>
      <c r="T6" s="19">
        <v>90</v>
      </c>
      <c r="U6" s="19">
        <v>90</v>
      </c>
      <c r="V6" s="19">
        <v>90</v>
      </c>
      <c r="W6" s="19">
        <v>90</v>
      </c>
      <c r="X6" s="7"/>
    </row>
    <row r="7" spans="2:26" x14ac:dyDescent="0.25">
      <c r="B7" s="5" t="s">
        <v>8</v>
      </c>
      <c r="C7" s="38">
        <f>AVERAGE(L7:W7)</f>
        <v>85</v>
      </c>
      <c r="D7" s="55">
        <f t="shared" ref="D7:D17" si="0">C7/C23-1</f>
        <v>0.46551724137931028</v>
      </c>
      <c r="E7" s="38">
        <f>AVERAGE(L7:N7)</f>
        <v>80</v>
      </c>
      <c r="F7" s="38">
        <f>AVERAGE(O7:Q7)</f>
        <v>80</v>
      </c>
      <c r="G7" s="38">
        <f>AVERAGE(R7:T7)</f>
        <v>90</v>
      </c>
      <c r="H7" s="38">
        <f>AVERAGE(U7:W7)</f>
        <v>90</v>
      </c>
      <c r="I7" s="7"/>
      <c r="K7" s="12"/>
      <c r="L7" s="19">
        <v>80</v>
      </c>
      <c r="M7" s="19">
        <v>80</v>
      </c>
      <c r="N7" s="19">
        <v>80</v>
      </c>
      <c r="O7" s="19">
        <v>80</v>
      </c>
      <c r="P7" s="19">
        <v>80</v>
      </c>
      <c r="Q7" s="19">
        <v>80</v>
      </c>
      <c r="R7" s="19">
        <v>90</v>
      </c>
      <c r="S7" s="19">
        <v>90</v>
      </c>
      <c r="T7" s="19">
        <v>90</v>
      </c>
      <c r="U7" s="19">
        <v>90</v>
      </c>
      <c r="V7" s="19">
        <v>90</v>
      </c>
      <c r="W7" s="19">
        <v>90</v>
      </c>
      <c r="X7" s="7"/>
    </row>
    <row r="8" spans="2:26" x14ac:dyDescent="0.25">
      <c r="B8" s="5"/>
      <c r="C8" s="62"/>
      <c r="D8" s="55"/>
      <c r="E8" s="62"/>
      <c r="F8" s="62"/>
      <c r="G8" s="62"/>
      <c r="H8" s="62"/>
      <c r="I8" s="7"/>
      <c r="K8" s="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 spans="2:26" x14ac:dyDescent="0.25">
      <c r="B9" s="5" t="s">
        <v>6</v>
      </c>
      <c r="C9" s="35">
        <f>C10/(C7*12)</f>
        <v>0.75696078431372549</v>
      </c>
      <c r="D9" s="55">
        <f t="shared" si="0"/>
        <v>6.5624405101846639E-2</v>
      </c>
      <c r="E9" s="35">
        <f t="shared" ref="E9:H9" si="1">E10/(E7*3)</f>
        <v>0.64666666666666661</v>
      </c>
      <c r="F9" s="35">
        <f t="shared" si="1"/>
        <v>0.76666666666666672</v>
      </c>
      <c r="G9" s="35">
        <f t="shared" si="1"/>
        <v>0.76666666666666672</v>
      </c>
      <c r="H9" s="35">
        <f t="shared" si="1"/>
        <v>0.83666666666666667</v>
      </c>
      <c r="I9" s="7"/>
      <c r="K9" s="12"/>
      <c r="L9" s="30">
        <v>0.69</v>
      </c>
      <c r="M9" s="30">
        <v>0.5</v>
      </c>
      <c r="N9" s="30">
        <v>0.75</v>
      </c>
      <c r="O9" s="30">
        <v>0.7</v>
      </c>
      <c r="P9" s="30">
        <v>0.8</v>
      </c>
      <c r="Q9" s="30">
        <v>0.8</v>
      </c>
      <c r="R9" s="30">
        <v>0.75</v>
      </c>
      <c r="S9" s="30">
        <v>0.75</v>
      </c>
      <c r="T9" s="30">
        <v>0.8</v>
      </c>
      <c r="U9" s="30">
        <v>0.8</v>
      </c>
      <c r="V9" s="30">
        <v>0.85</v>
      </c>
      <c r="W9" s="30">
        <v>0.86</v>
      </c>
      <c r="X9" s="7"/>
    </row>
    <row r="10" spans="2:26" x14ac:dyDescent="0.25">
      <c r="B10" s="5" t="s">
        <v>7</v>
      </c>
      <c r="C10" s="38">
        <f>SUM(L10:W10)</f>
        <v>772.1</v>
      </c>
      <c r="D10" s="55">
        <f t="shared" si="0"/>
        <v>2.7480582524271844</v>
      </c>
      <c r="E10" s="38">
        <f>SUM(L10:N10)</f>
        <v>155.19999999999999</v>
      </c>
      <c r="F10" s="38">
        <f>SUM(O10:Q10)</f>
        <v>184</v>
      </c>
      <c r="G10" s="38">
        <f>SUM(R10:T10)</f>
        <v>207</v>
      </c>
      <c r="H10" s="38">
        <f>SUM(U10:W10)</f>
        <v>225.9</v>
      </c>
      <c r="I10" s="7"/>
      <c r="K10" s="12"/>
      <c r="L10" s="32">
        <f>L7*L9</f>
        <v>55.199999999999996</v>
      </c>
      <c r="M10" s="32">
        <f t="shared" ref="M10:W10" si="2">M7*M9</f>
        <v>40</v>
      </c>
      <c r="N10" s="32">
        <f t="shared" si="2"/>
        <v>60</v>
      </c>
      <c r="O10" s="32">
        <f t="shared" si="2"/>
        <v>56</v>
      </c>
      <c r="P10" s="32">
        <f t="shared" si="2"/>
        <v>64</v>
      </c>
      <c r="Q10" s="32">
        <f t="shared" si="2"/>
        <v>64</v>
      </c>
      <c r="R10" s="32">
        <f t="shared" si="2"/>
        <v>67.5</v>
      </c>
      <c r="S10" s="32">
        <f t="shared" si="2"/>
        <v>67.5</v>
      </c>
      <c r="T10" s="32">
        <f t="shared" si="2"/>
        <v>72</v>
      </c>
      <c r="U10" s="32">
        <f t="shared" si="2"/>
        <v>72</v>
      </c>
      <c r="V10" s="32">
        <f t="shared" si="2"/>
        <v>76.5</v>
      </c>
      <c r="W10" s="32">
        <f t="shared" si="2"/>
        <v>77.400000000000006</v>
      </c>
      <c r="X10" s="7"/>
    </row>
    <row r="11" spans="2:26" x14ac:dyDescent="0.25">
      <c r="B11" s="5" t="s">
        <v>9</v>
      </c>
      <c r="C11" s="36">
        <f>C14/C10</f>
        <v>3.0656674044997327</v>
      </c>
      <c r="D11" s="55">
        <f t="shared" si="0"/>
        <v>0.11577294227375434</v>
      </c>
      <c r="E11" s="36">
        <f t="shared" ref="E11:H11" si="3">E14/E10</f>
        <v>2.3804123711340206</v>
      </c>
      <c r="F11" s="36">
        <f t="shared" si="3"/>
        <v>2.9173913043478259</v>
      </c>
      <c r="G11" s="36">
        <f t="shared" si="3"/>
        <v>3.2043478260869565</v>
      </c>
      <c r="H11" s="36">
        <f t="shared" si="3"/>
        <v>3.5301540638080739</v>
      </c>
      <c r="I11" s="7"/>
      <c r="K11" s="12"/>
      <c r="L11" s="31">
        <v>2.2000000000000002</v>
      </c>
      <c r="M11" s="31">
        <v>1.7</v>
      </c>
      <c r="N11" s="31">
        <v>3</v>
      </c>
      <c r="O11" s="31">
        <v>2.5</v>
      </c>
      <c r="P11" s="31">
        <v>3</v>
      </c>
      <c r="Q11" s="31">
        <v>3.2</v>
      </c>
      <c r="R11" s="31">
        <v>3</v>
      </c>
      <c r="S11" s="31">
        <v>3.2</v>
      </c>
      <c r="T11" s="31">
        <v>3.4</v>
      </c>
      <c r="U11" s="31">
        <v>3.3</v>
      </c>
      <c r="V11" s="31">
        <v>3.5</v>
      </c>
      <c r="W11" s="31">
        <v>3.7740543025096116</v>
      </c>
      <c r="X11" s="7"/>
    </row>
    <row r="12" spans="2:26" x14ac:dyDescent="0.25">
      <c r="B12" s="5" t="s">
        <v>10</v>
      </c>
      <c r="C12" s="38">
        <f>C15/C14</f>
        <v>17.960533111184457</v>
      </c>
      <c r="D12" s="55">
        <f t="shared" si="0"/>
        <v>-2.2738125774077078E-2</v>
      </c>
      <c r="E12" s="38">
        <f t="shared" ref="E12:H12" si="4">E15/E14</f>
        <v>16.487223906453011</v>
      </c>
      <c r="F12" s="38">
        <f t="shared" si="4"/>
        <v>17.381520119225037</v>
      </c>
      <c r="G12" s="38">
        <f t="shared" si="4"/>
        <v>18</v>
      </c>
      <c r="H12" s="38">
        <f t="shared" si="4"/>
        <v>18.999999999999996</v>
      </c>
      <c r="I12" s="7"/>
      <c r="K12" s="12"/>
      <c r="L12" s="31">
        <v>16</v>
      </c>
      <c r="M12" s="31">
        <v>16</v>
      </c>
      <c r="N12" s="31">
        <v>17</v>
      </c>
      <c r="O12" s="31">
        <v>17</v>
      </c>
      <c r="P12" s="31">
        <v>17</v>
      </c>
      <c r="Q12" s="31">
        <v>18</v>
      </c>
      <c r="R12" s="31">
        <v>18</v>
      </c>
      <c r="S12" s="31">
        <v>18</v>
      </c>
      <c r="T12" s="31">
        <v>18</v>
      </c>
      <c r="U12" s="31">
        <v>19</v>
      </c>
      <c r="V12" s="31">
        <v>19</v>
      </c>
      <c r="W12" s="31">
        <v>19</v>
      </c>
      <c r="X12" s="7"/>
    </row>
    <row r="13" spans="2:26" x14ac:dyDescent="0.25">
      <c r="B13" s="5"/>
      <c r="C13" s="62"/>
      <c r="D13" s="55"/>
      <c r="E13" s="62"/>
      <c r="F13" s="62"/>
      <c r="G13" s="62"/>
      <c r="H13" s="62"/>
      <c r="I13" s="7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</row>
    <row r="14" spans="2:26" x14ac:dyDescent="0.25">
      <c r="B14" s="5" t="s">
        <v>15</v>
      </c>
      <c r="C14" s="38">
        <f>SUM(L14:W14)</f>
        <v>2367.0018030142437</v>
      </c>
      <c r="D14" s="55">
        <f t="shared" si="0"/>
        <v>3.1819819841241053</v>
      </c>
      <c r="E14" s="38">
        <f>SUM(L14:N14)</f>
        <v>369.44</v>
      </c>
      <c r="F14" s="38">
        <f>SUM(O14:Q14)</f>
        <v>536.79999999999995</v>
      </c>
      <c r="G14" s="38">
        <f>SUM(R14:T14)</f>
        <v>663.3</v>
      </c>
      <c r="H14" s="38">
        <f>SUM(U14:W14)</f>
        <v>797.46180301424397</v>
      </c>
      <c r="I14" s="7"/>
      <c r="K14" s="12"/>
      <c r="L14" s="32">
        <f>L11*L10</f>
        <v>121.44</v>
      </c>
      <c r="M14" s="32">
        <f t="shared" ref="M14:W14" si="5">M11*M10</f>
        <v>68</v>
      </c>
      <c r="N14" s="32">
        <f t="shared" si="5"/>
        <v>180</v>
      </c>
      <c r="O14" s="32">
        <f t="shared" si="5"/>
        <v>140</v>
      </c>
      <c r="P14" s="32">
        <f t="shared" si="5"/>
        <v>192</v>
      </c>
      <c r="Q14" s="32">
        <f t="shared" si="5"/>
        <v>204.8</v>
      </c>
      <c r="R14" s="32">
        <f t="shared" si="5"/>
        <v>202.5</v>
      </c>
      <c r="S14" s="32">
        <f t="shared" si="5"/>
        <v>216</v>
      </c>
      <c r="T14" s="32">
        <f t="shared" si="5"/>
        <v>244.79999999999998</v>
      </c>
      <c r="U14" s="32">
        <f t="shared" si="5"/>
        <v>237.6</v>
      </c>
      <c r="V14" s="32">
        <f t="shared" si="5"/>
        <v>267.75</v>
      </c>
      <c r="W14" s="32">
        <f t="shared" si="5"/>
        <v>292.11180301424395</v>
      </c>
      <c r="X14" s="7"/>
    </row>
    <row r="15" spans="2:26" s="42" customFormat="1" x14ac:dyDescent="0.25">
      <c r="B15" s="40" t="s">
        <v>11</v>
      </c>
      <c r="C15" s="57">
        <f>SUM(L15:W15)</f>
        <v>42512.614257270638</v>
      </c>
      <c r="D15" s="55">
        <f t="shared" si="0"/>
        <v>3.0868915517841673</v>
      </c>
      <c r="E15" s="57">
        <f>SUM(L15:N15)</f>
        <v>6091.04</v>
      </c>
      <c r="F15" s="57">
        <f>SUM(O15:Q15)</f>
        <v>9330.4</v>
      </c>
      <c r="G15" s="57">
        <f>SUM(R15:T15)</f>
        <v>11939.4</v>
      </c>
      <c r="H15" s="57">
        <f>SUM(U15:W15)</f>
        <v>15151.774257270634</v>
      </c>
      <c r="I15" s="41"/>
      <c r="K15" s="43"/>
      <c r="L15" s="61">
        <f>L14*L12</f>
        <v>1943.04</v>
      </c>
      <c r="M15" s="61">
        <f t="shared" ref="M15:W15" si="6">M14*M12</f>
        <v>1088</v>
      </c>
      <c r="N15" s="61">
        <f t="shared" si="6"/>
        <v>3060</v>
      </c>
      <c r="O15" s="61">
        <f t="shared" si="6"/>
        <v>2380</v>
      </c>
      <c r="P15" s="61">
        <f t="shared" si="6"/>
        <v>3264</v>
      </c>
      <c r="Q15" s="61">
        <f t="shared" si="6"/>
        <v>3686.4</v>
      </c>
      <c r="R15" s="61">
        <f t="shared" si="6"/>
        <v>3645</v>
      </c>
      <c r="S15" s="61">
        <f t="shared" si="6"/>
        <v>3888</v>
      </c>
      <c r="T15" s="61">
        <f t="shared" si="6"/>
        <v>4406.3999999999996</v>
      </c>
      <c r="U15" s="61">
        <f t="shared" si="6"/>
        <v>4514.3999999999996</v>
      </c>
      <c r="V15" s="61">
        <f t="shared" si="6"/>
        <v>5087.25</v>
      </c>
      <c r="W15" s="61">
        <f t="shared" si="6"/>
        <v>5550.1242572706351</v>
      </c>
      <c r="X15" s="41"/>
      <c r="Y15" s="66"/>
    </row>
    <row r="16" spans="2:26" x14ac:dyDescent="0.25">
      <c r="B16" s="5" t="s">
        <v>12</v>
      </c>
      <c r="C16" s="38">
        <f>C15/C10</f>
        <v>55.061020926396367</v>
      </c>
      <c r="D16" s="55">
        <f t="shared" si="0"/>
        <v>9.0402356777021575E-2</v>
      </c>
      <c r="E16" s="38">
        <f t="shared" ref="E16:H16" si="7">E15/E10</f>
        <v>39.246391752577324</v>
      </c>
      <c r="F16" s="38">
        <f t="shared" si="7"/>
        <v>50.708695652173908</v>
      </c>
      <c r="G16" s="38">
        <f t="shared" si="7"/>
        <v>57.678260869565214</v>
      </c>
      <c r="H16" s="38">
        <f t="shared" si="7"/>
        <v>67.072927212353406</v>
      </c>
      <c r="I16" s="7"/>
      <c r="K16" s="12"/>
      <c r="L16" s="32">
        <f>L15/L10</f>
        <v>35.200000000000003</v>
      </c>
      <c r="M16" s="32">
        <f t="shared" ref="M16:W16" si="8">M15/M10</f>
        <v>27.2</v>
      </c>
      <c r="N16" s="32">
        <f t="shared" si="8"/>
        <v>51</v>
      </c>
      <c r="O16" s="32">
        <f t="shared" si="8"/>
        <v>42.5</v>
      </c>
      <c r="P16" s="32">
        <f t="shared" si="8"/>
        <v>51</v>
      </c>
      <c r="Q16" s="32">
        <f t="shared" si="8"/>
        <v>57.6</v>
      </c>
      <c r="R16" s="32">
        <f t="shared" si="8"/>
        <v>54</v>
      </c>
      <c r="S16" s="32">
        <f t="shared" si="8"/>
        <v>57.6</v>
      </c>
      <c r="T16" s="32">
        <f t="shared" si="8"/>
        <v>61.199999999999996</v>
      </c>
      <c r="U16" s="32">
        <f t="shared" si="8"/>
        <v>62.699999999999996</v>
      </c>
      <c r="V16" s="32">
        <f t="shared" si="8"/>
        <v>66.5</v>
      </c>
      <c r="W16" s="32">
        <f t="shared" si="8"/>
        <v>71.70703174768262</v>
      </c>
      <c r="X16" s="7"/>
      <c r="Z16" s="65"/>
    </row>
    <row r="17" spans="2:24" x14ac:dyDescent="0.25">
      <c r="B17" s="5" t="s">
        <v>13</v>
      </c>
      <c r="C17" s="38">
        <f>C15/(C7*12)</f>
        <v>41.679033585559452</v>
      </c>
      <c r="D17" s="55">
        <f t="shared" si="0"/>
        <v>0.16195936276216538</v>
      </c>
      <c r="E17" s="38">
        <f>E15/(E7*3)</f>
        <v>25.379333333333332</v>
      </c>
      <c r="F17" s="38">
        <f t="shared" ref="F17:H17" si="9">F15/(F7*3)</f>
        <v>38.876666666666665</v>
      </c>
      <c r="G17" s="38">
        <f t="shared" si="9"/>
        <v>44.22</v>
      </c>
      <c r="H17" s="38">
        <f t="shared" si="9"/>
        <v>56.117682434335684</v>
      </c>
      <c r="I17" s="7"/>
      <c r="K17" s="12"/>
      <c r="L17" s="60">
        <f>L15/L6</f>
        <v>24.288</v>
      </c>
      <c r="M17" s="60">
        <f t="shared" ref="M17:W17" si="10">M15/M6</f>
        <v>13.6</v>
      </c>
      <c r="N17" s="60">
        <f t="shared" si="10"/>
        <v>38.25</v>
      </c>
      <c r="O17" s="60">
        <f t="shared" si="10"/>
        <v>29.75</v>
      </c>
      <c r="P17" s="60">
        <f t="shared" si="10"/>
        <v>40.799999999999997</v>
      </c>
      <c r="Q17" s="60">
        <f t="shared" si="10"/>
        <v>46.08</v>
      </c>
      <c r="R17" s="60">
        <f t="shared" si="10"/>
        <v>40.5</v>
      </c>
      <c r="S17" s="60">
        <f t="shared" si="10"/>
        <v>43.2</v>
      </c>
      <c r="T17" s="60">
        <f t="shared" si="10"/>
        <v>48.959999999999994</v>
      </c>
      <c r="U17" s="60">
        <f t="shared" si="10"/>
        <v>50.16</v>
      </c>
      <c r="V17" s="60">
        <f t="shared" si="10"/>
        <v>56.524999999999999</v>
      </c>
      <c r="W17" s="60">
        <f t="shared" si="10"/>
        <v>61.668047303007057</v>
      </c>
      <c r="X17" s="7"/>
    </row>
    <row r="18" spans="2:24" x14ac:dyDescent="0.25">
      <c r="B18" s="8"/>
      <c r="C18" s="27"/>
      <c r="D18" s="27"/>
      <c r="E18" s="27"/>
      <c r="F18" s="27"/>
      <c r="G18" s="27"/>
      <c r="H18" s="27"/>
      <c r="I18" s="10"/>
      <c r="K18" s="13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</row>
    <row r="19" spans="2:24" x14ac:dyDescent="0.25"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7</v>
      </c>
      <c r="S19">
        <v>8</v>
      </c>
      <c r="T19">
        <v>9</v>
      </c>
      <c r="U19">
        <v>10</v>
      </c>
      <c r="V19">
        <v>11</v>
      </c>
      <c r="W19">
        <v>12</v>
      </c>
    </row>
    <row r="20" spans="2:24" s="14" customFormat="1" x14ac:dyDescent="0.25">
      <c r="B20" s="21" t="s">
        <v>17</v>
      </c>
      <c r="C20" s="23" t="s">
        <v>0</v>
      </c>
      <c r="D20" s="23"/>
      <c r="E20" s="23" t="s">
        <v>19</v>
      </c>
      <c r="F20" s="23" t="s">
        <v>20</v>
      </c>
      <c r="G20" s="23" t="s">
        <v>21</v>
      </c>
      <c r="H20" s="23" t="s">
        <v>22</v>
      </c>
      <c r="I20" s="20"/>
      <c r="J20" s="17"/>
      <c r="K20" s="17"/>
      <c r="L20" s="18">
        <v>42005</v>
      </c>
      <c r="M20" s="18">
        <v>42036</v>
      </c>
      <c r="N20" s="18">
        <v>42064</v>
      </c>
      <c r="O20" s="18">
        <v>42095</v>
      </c>
      <c r="P20" s="18">
        <v>42125</v>
      </c>
      <c r="Q20" s="18">
        <v>42156</v>
      </c>
      <c r="R20" s="18">
        <v>42186</v>
      </c>
      <c r="S20" s="18">
        <v>42217</v>
      </c>
      <c r="T20" s="18">
        <v>42248</v>
      </c>
      <c r="U20" s="18">
        <v>42278</v>
      </c>
      <c r="V20" s="18">
        <v>42309</v>
      </c>
      <c r="W20" s="18">
        <v>42339</v>
      </c>
    </row>
    <row r="21" spans="2:24" x14ac:dyDescent="0.25">
      <c r="B21" s="2"/>
      <c r="C21" s="24"/>
      <c r="D21" s="24"/>
      <c r="E21" s="24"/>
      <c r="F21" s="24"/>
      <c r="G21" s="24"/>
      <c r="H21" s="24"/>
      <c r="I21" s="4"/>
      <c r="K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2:24" x14ac:dyDescent="0.25">
      <c r="B22" s="5" t="s">
        <v>5</v>
      </c>
      <c r="C22" s="38">
        <f>AVERAGE(L22:W22)</f>
        <v>50.2</v>
      </c>
      <c r="D22" s="48"/>
      <c r="E22" s="38"/>
      <c r="F22" s="38"/>
      <c r="G22" s="38">
        <f>AVERAGE(R22:T22)</f>
        <v>27</v>
      </c>
      <c r="H22" s="38">
        <f>AVERAGE(U22:W22)</f>
        <v>65.666666666666671</v>
      </c>
      <c r="I22" s="7"/>
      <c r="K22" s="12"/>
      <c r="L22" s="60"/>
      <c r="M22" s="60"/>
      <c r="N22" s="60"/>
      <c r="O22" s="60"/>
      <c r="P22" s="60"/>
      <c r="Q22" s="60"/>
      <c r="R22" s="60"/>
      <c r="S22" s="60">
        <v>26</v>
      </c>
      <c r="T22" s="60">
        <v>28</v>
      </c>
      <c r="U22" s="60">
        <v>57</v>
      </c>
      <c r="V22" s="60">
        <v>70</v>
      </c>
      <c r="W22" s="60">
        <v>70</v>
      </c>
      <c r="X22" s="7"/>
    </row>
    <row r="23" spans="2:24" x14ac:dyDescent="0.25">
      <c r="B23" s="5" t="s">
        <v>8</v>
      </c>
      <c r="C23" s="38">
        <f>AVERAGE(L23:W23)</f>
        <v>58</v>
      </c>
      <c r="D23" s="48"/>
      <c r="E23" s="38"/>
      <c r="F23" s="38"/>
      <c r="G23" s="38">
        <f>AVERAGE(R23:T23)</f>
        <v>30.5</v>
      </c>
      <c r="H23" s="38">
        <f>AVERAGE(U23:W23)</f>
        <v>76.333333333333329</v>
      </c>
      <c r="I23" s="7"/>
      <c r="K23" s="12"/>
      <c r="L23" s="60"/>
      <c r="M23" s="60"/>
      <c r="N23" s="60"/>
      <c r="O23" s="60"/>
      <c r="P23" s="60"/>
      <c r="Q23" s="60"/>
      <c r="R23" s="60"/>
      <c r="S23" s="60">
        <v>22</v>
      </c>
      <c r="T23" s="60">
        <v>39</v>
      </c>
      <c r="U23" s="60">
        <v>72</v>
      </c>
      <c r="V23" s="60">
        <v>78</v>
      </c>
      <c r="W23" s="60">
        <v>79</v>
      </c>
      <c r="X23" s="7"/>
    </row>
    <row r="24" spans="2:24" x14ac:dyDescent="0.25">
      <c r="B24" s="5"/>
      <c r="C24" s="62"/>
      <c r="D24" s="62"/>
      <c r="E24" s="62"/>
      <c r="F24" s="62"/>
      <c r="G24" s="62"/>
      <c r="H24" s="62"/>
      <c r="I24" s="7"/>
      <c r="K24" s="1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</row>
    <row r="25" spans="2:24" x14ac:dyDescent="0.25">
      <c r="B25" s="5" t="s">
        <v>6</v>
      </c>
      <c r="C25" s="35">
        <f>C26/(C23*5)</f>
        <v>0.71034482758620687</v>
      </c>
      <c r="D25" s="47"/>
      <c r="E25" s="35"/>
      <c r="F25" s="35"/>
      <c r="G25" s="35">
        <f t="shared" ref="G25" si="11">G26/(G23*3)</f>
        <v>0.42622950819672129</v>
      </c>
      <c r="H25" s="35">
        <f t="shared" ref="H25" si="12">H26/(H23*3)</f>
        <v>0.72925764192139741</v>
      </c>
      <c r="I25" s="7"/>
      <c r="K25" s="12"/>
      <c r="L25" s="30"/>
      <c r="M25" s="30"/>
      <c r="N25" s="30"/>
      <c r="O25" s="30"/>
      <c r="P25" s="30"/>
      <c r="Q25" s="30"/>
      <c r="R25" s="30"/>
      <c r="S25" s="30">
        <f t="shared" ref="S25:W25" si="13">S26/S23</f>
        <v>0.86363636363636365</v>
      </c>
      <c r="T25" s="30">
        <f t="shared" si="13"/>
        <v>0.51282051282051277</v>
      </c>
      <c r="U25" s="30">
        <f t="shared" si="13"/>
        <v>0.66666666666666663</v>
      </c>
      <c r="V25" s="30">
        <f t="shared" si="13"/>
        <v>0.80769230769230771</v>
      </c>
      <c r="W25" s="30">
        <f t="shared" si="13"/>
        <v>0.70886075949367089</v>
      </c>
      <c r="X25" s="7"/>
    </row>
    <row r="26" spans="2:24" x14ac:dyDescent="0.25">
      <c r="B26" s="5" t="s">
        <v>7</v>
      </c>
      <c r="C26" s="38">
        <f>SUM(L26:W26)</f>
        <v>206</v>
      </c>
      <c r="D26" s="48"/>
      <c r="E26" s="38"/>
      <c r="F26" s="38"/>
      <c r="G26" s="38">
        <f>SUM(R26:T26)</f>
        <v>39</v>
      </c>
      <c r="H26" s="38">
        <f>SUM(U26:W26)</f>
        <v>167</v>
      </c>
      <c r="I26" s="7"/>
      <c r="K26" s="12"/>
      <c r="L26" s="32"/>
      <c r="M26" s="32"/>
      <c r="N26" s="32"/>
      <c r="O26" s="32"/>
      <c r="P26" s="32"/>
      <c r="Q26" s="32"/>
      <c r="R26" s="32"/>
      <c r="S26" s="32">
        <v>19</v>
      </c>
      <c r="T26" s="32">
        <v>20</v>
      </c>
      <c r="U26" s="32">
        <v>48</v>
      </c>
      <c r="V26" s="32">
        <v>63</v>
      </c>
      <c r="W26" s="32">
        <v>56</v>
      </c>
      <c r="X26" s="7"/>
    </row>
    <row r="27" spans="2:24" x14ac:dyDescent="0.25">
      <c r="B27" s="5" t="s">
        <v>9</v>
      </c>
      <c r="C27" s="36">
        <f>C30/C26</f>
        <v>2.7475728155339807</v>
      </c>
      <c r="D27" s="54"/>
      <c r="E27" s="36"/>
      <c r="F27" s="36"/>
      <c r="G27" s="36">
        <f t="shared" ref="G27" si="14">G30/G26</f>
        <v>2.1794871794871793</v>
      </c>
      <c r="H27" s="36">
        <f t="shared" ref="H27" si="15">H30/H26</f>
        <v>2.8802395209580838</v>
      </c>
      <c r="I27" s="7"/>
      <c r="K27" s="12"/>
      <c r="L27" s="31"/>
      <c r="M27" s="31"/>
      <c r="N27" s="31"/>
      <c r="O27" s="31"/>
      <c r="P27" s="31"/>
      <c r="Q27" s="31"/>
      <c r="R27" s="31"/>
      <c r="S27" s="31">
        <f t="shared" ref="S27:W27" si="16">S30/S26</f>
        <v>1.8947368421052631</v>
      </c>
      <c r="T27" s="31">
        <f t="shared" si="16"/>
        <v>2.4500000000000002</v>
      </c>
      <c r="U27" s="31">
        <f t="shared" si="16"/>
        <v>2.6041666666666665</v>
      </c>
      <c r="V27" s="31">
        <f t="shared" si="16"/>
        <v>2.5555555555555554</v>
      </c>
      <c r="W27" s="31">
        <f t="shared" si="16"/>
        <v>3.4821428571428572</v>
      </c>
      <c r="X27" s="7"/>
    </row>
    <row r="28" spans="2:24" x14ac:dyDescent="0.25">
      <c r="B28" s="5" t="s">
        <v>10</v>
      </c>
      <c r="C28" s="38">
        <f>C31/C30</f>
        <v>18.378424028268547</v>
      </c>
      <c r="D28" s="48"/>
      <c r="E28" s="38"/>
      <c r="F28" s="38"/>
      <c r="G28" s="38">
        <f t="shared" ref="G28:H28" si="17">G31/G30</f>
        <v>19.122176470588236</v>
      </c>
      <c r="H28" s="38">
        <f t="shared" si="17"/>
        <v>18.246991683991684</v>
      </c>
      <c r="I28" s="7"/>
      <c r="K28" s="12"/>
      <c r="L28" s="32"/>
      <c r="M28" s="32"/>
      <c r="N28" s="32"/>
      <c r="O28" s="32"/>
      <c r="P28" s="32"/>
      <c r="Q28" s="32"/>
      <c r="R28" s="32"/>
      <c r="S28" s="32">
        <f t="shared" ref="S28:W28" si="18">S31/S30</f>
        <v>14.919555555555556</v>
      </c>
      <c r="T28" s="32">
        <f t="shared" si="18"/>
        <v>22.209816326530611</v>
      </c>
      <c r="U28" s="32">
        <f t="shared" si="18"/>
        <v>19.744191999999998</v>
      </c>
      <c r="V28" s="32">
        <f t="shared" si="18"/>
        <v>15.44996894409938</v>
      </c>
      <c r="W28" s="32">
        <f t="shared" si="18"/>
        <v>19.596584615384614</v>
      </c>
      <c r="X28" s="7"/>
    </row>
    <row r="29" spans="2:24" x14ac:dyDescent="0.25">
      <c r="B29" s="5"/>
      <c r="C29" s="62"/>
      <c r="D29" s="62"/>
      <c r="E29" s="62"/>
      <c r="F29" s="62"/>
      <c r="G29" s="62"/>
      <c r="H29" s="62"/>
      <c r="I29" s="7"/>
      <c r="K29" s="1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</row>
    <row r="30" spans="2:24" x14ac:dyDescent="0.25">
      <c r="B30" s="5" t="s">
        <v>15</v>
      </c>
      <c r="C30" s="38">
        <f>SUM(L30:W30)</f>
        <v>566</v>
      </c>
      <c r="D30" s="48"/>
      <c r="E30" s="38"/>
      <c r="F30" s="38"/>
      <c r="G30" s="38">
        <f>SUM(R30:T30)</f>
        <v>85</v>
      </c>
      <c r="H30" s="38">
        <f>SUM(U30:W30)</f>
        <v>481</v>
      </c>
      <c r="I30" s="7"/>
      <c r="K30" s="12"/>
      <c r="L30" s="60"/>
      <c r="M30" s="60"/>
      <c r="N30" s="60"/>
      <c r="O30" s="60"/>
      <c r="P30" s="60"/>
      <c r="Q30" s="60"/>
      <c r="R30" s="60"/>
      <c r="S30" s="60">
        <v>36</v>
      </c>
      <c r="T30" s="60">
        <v>49</v>
      </c>
      <c r="U30" s="60">
        <v>125</v>
      </c>
      <c r="V30" s="60">
        <v>161</v>
      </c>
      <c r="W30" s="60">
        <v>195</v>
      </c>
      <c r="X30" s="7"/>
    </row>
    <row r="31" spans="2:24" s="42" customFormat="1" x14ac:dyDescent="0.25">
      <c r="B31" s="40" t="s">
        <v>11</v>
      </c>
      <c r="C31" s="57">
        <f>SUM(L31:W31)</f>
        <v>10402.187999999998</v>
      </c>
      <c r="D31" s="59"/>
      <c r="E31" s="57"/>
      <c r="F31" s="57"/>
      <c r="G31" s="57">
        <f>SUM(R31:T31)</f>
        <v>1625.385</v>
      </c>
      <c r="H31" s="57">
        <f>SUM(U31:W31)</f>
        <v>8776.8029999999999</v>
      </c>
      <c r="I31" s="41"/>
      <c r="K31" s="43"/>
      <c r="L31" s="44"/>
      <c r="M31" s="44"/>
      <c r="N31" s="44"/>
      <c r="O31" s="44"/>
      <c r="P31" s="44"/>
      <c r="Q31" s="44"/>
      <c r="R31" s="61"/>
      <c r="S31" s="61">
        <v>537.10400000000004</v>
      </c>
      <c r="T31" s="61">
        <v>1088.2809999999999</v>
      </c>
      <c r="U31" s="61">
        <v>2468.0239999999999</v>
      </c>
      <c r="V31" s="61">
        <v>2487.4450000000002</v>
      </c>
      <c r="W31" s="61">
        <v>3821.3339999999998</v>
      </c>
      <c r="X31" s="41"/>
    </row>
    <row r="32" spans="2:24" x14ac:dyDescent="0.25">
      <c r="B32" s="5" t="s">
        <v>12</v>
      </c>
      <c r="C32" s="38">
        <f>C31/C26</f>
        <v>50.496058252427176</v>
      </c>
      <c r="D32" s="48"/>
      <c r="E32" s="38"/>
      <c r="F32" s="38"/>
      <c r="G32" s="38">
        <f t="shared" ref="G32" si="19">G31/G26</f>
        <v>41.676538461538463</v>
      </c>
      <c r="H32" s="38">
        <f t="shared" ref="H32" si="20">H31/H26</f>
        <v>52.555706586826346</v>
      </c>
      <c r="I32" s="7"/>
      <c r="K32" s="12"/>
      <c r="L32" s="32"/>
      <c r="M32" s="32"/>
      <c r="N32" s="32"/>
      <c r="O32" s="32"/>
      <c r="P32" s="32"/>
      <c r="Q32" s="32"/>
      <c r="R32" s="32"/>
      <c r="S32" s="32">
        <f t="shared" ref="S32:W32" si="21">S31/S26</f>
        <v>28.268631578947371</v>
      </c>
      <c r="T32" s="32">
        <f t="shared" si="21"/>
        <v>54.414049999999996</v>
      </c>
      <c r="U32" s="32">
        <f t="shared" si="21"/>
        <v>51.417166666666667</v>
      </c>
      <c r="V32" s="32">
        <f t="shared" si="21"/>
        <v>39.483253968253969</v>
      </c>
      <c r="W32" s="32">
        <f t="shared" si="21"/>
        <v>68.238107142857146</v>
      </c>
      <c r="X32" s="7"/>
    </row>
    <row r="33" spans="2:24" x14ac:dyDescent="0.25">
      <c r="B33" s="5" t="s">
        <v>13</v>
      </c>
      <c r="C33" s="38">
        <f>C31/(C23*5)</f>
        <v>35.86961379310344</v>
      </c>
      <c r="D33" s="48"/>
      <c r="E33" s="38"/>
      <c r="F33" s="38"/>
      <c r="G33" s="38">
        <f t="shared" ref="G33:H33" si="22">G31/(G23*3)</f>
        <v>17.763770491803278</v>
      </c>
      <c r="H33" s="38">
        <f t="shared" si="22"/>
        <v>38.326650655021837</v>
      </c>
      <c r="I33" s="7"/>
      <c r="K33" s="12"/>
      <c r="L33" s="32"/>
      <c r="M33" s="32"/>
      <c r="N33" s="32"/>
      <c r="O33" s="32"/>
      <c r="P33" s="32"/>
      <c r="Q33" s="32"/>
      <c r="R33" s="32"/>
      <c r="S33" s="32">
        <f t="shared" ref="S33:W33" si="23">S31/S23</f>
        <v>24.413818181818183</v>
      </c>
      <c r="T33" s="32">
        <f t="shared" si="23"/>
        <v>27.904641025641023</v>
      </c>
      <c r="U33" s="32">
        <f t="shared" si="23"/>
        <v>34.278111111111109</v>
      </c>
      <c r="V33" s="32">
        <f t="shared" si="23"/>
        <v>31.890320512820516</v>
      </c>
      <c r="W33" s="32">
        <f t="shared" si="23"/>
        <v>48.371316455696203</v>
      </c>
      <c r="X33" s="7"/>
    </row>
    <row r="34" spans="2:24" x14ac:dyDescent="0.25">
      <c r="B34" s="8"/>
      <c r="C34" s="27"/>
      <c r="D34" s="27"/>
      <c r="E34" s="27"/>
      <c r="F34" s="27"/>
      <c r="G34" s="27"/>
      <c r="H34" s="27"/>
      <c r="I34" s="10"/>
      <c r="K34" s="1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X67"/>
  <sheetViews>
    <sheetView showGridLines="0" zoomScale="80" zoomScaleNormal="80"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C16" sqref="C16"/>
    </sheetView>
  </sheetViews>
  <sheetFormatPr defaultRowHeight="15" x14ac:dyDescent="0.25"/>
  <cols>
    <col min="1" max="1" width="1.42578125" customWidth="1"/>
    <col min="2" max="2" width="21" style="1" customWidth="1"/>
    <col min="3" max="3" width="13.42578125" style="28" bestFit="1" customWidth="1"/>
    <col min="4" max="4" width="3.42578125" style="28" customWidth="1"/>
    <col min="5" max="8" width="12.42578125" style="28" bestFit="1" customWidth="1"/>
    <col min="9" max="9" width="2.28515625" customWidth="1"/>
    <col min="10" max="10" width="3.85546875" customWidth="1"/>
    <col min="11" max="11" width="2.42578125" customWidth="1"/>
    <col min="12" max="13" width="11.28515625" bestFit="1" customWidth="1"/>
    <col min="14" max="23" width="12.42578125" bestFit="1" customWidth="1"/>
    <col min="24" max="24" width="2.85546875" customWidth="1"/>
  </cols>
  <sheetData>
    <row r="3" spans="2:24" ht="18.75" x14ac:dyDescent="0.3">
      <c r="B3" s="50" t="s">
        <v>28</v>
      </c>
    </row>
    <row r="4" spans="2:24" s="14" customFormat="1" x14ac:dyDescent="0.25">
      <c r="B4" s="15"/>
      <c r="C4" s="22"/>
      <c r="D4" s="22"/>
      <c r="E4" s="22"/>
      <c r="F4" s="22"/>
      <c r="G4" s="22"/>
      <c r="H4" s="22"/>
      <c r="I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spans="2:24" s="14" customFormat="1" x14ac:dyDescent="0.25">
      <c r="B5" s="21" t="s">
        <v>27</v>
      </c>
      <c r="C5" s="23" t="s">
        <v>0</v>
      </c>
      <c r="D5" s="23"/>
      <c r="E5" s="23" t="s">
        <v>19</v>
      </c>
      <c r="F5" s="23" t="s">
        <v>20</v>
      </c>
      <c r="G5" s="23" t="s">
        <v>21</v>
      </c>
      <c r="H5" s="23" t="s">
        <v>22</v>
      </c>
      <c r="I5" s="20"/>
      <c r="J5" s="17"/>
      <c r="K5" s="17"/>
      <c r="L5" s="18">
        <v>42005</v>
      </c>
      <c r="M5" s="18">
        <v>42036</v>
      </c>
      <c r="N5" s="18">
        <v>42064</v>
      </c>
      <c r="O5" s="18">
        <v>42095</v>
      </c>
      <c r="P5" s="18">
        <v>42125</v>
      </c>
      <c r="Q5" s="18">
        <v>42156</v>
      </c>
      <c r="R5" s="18">
        <v>42186</v>
      </c>
      <c r="S5" s="18">
        <v>42217</v>
      </c>
      <c r="T5" s="18">
        <v>42248</v>
      </c>
      <c r="U5" s="18">
        <v>42278</v>
      </c>
      <c r="V5" s="18">
        <v>42309</v>
      </c>
      <c r="W5" s="18">
        <v>42339</v>
      </c>
    </row>
    <row r="6" spans="2:24" x14ac:dyDescent="0.25">
      <c r="B6" s="2"/>
      <c r="C6" s="24"/>
      <c r="D6" s="24"/>
      <c r="E6" s="24"/>
      <c r="F6" s="24"/>
      <c r="G6" s="24"/>
      <c r="H6" s="24"/>
      <c r="I6" s="4"/>
      <c r="K6" s="1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4"/>
    </row>
    <row r="7" spans="2:24" x14ac:dyDescent="0.25">
      <c r="B7" s="5" t="s">
        <v>5</v>
      </c>
      <c r="C7" s="38">
        <f>AVERAGE(L7:W7)</f>
        <v>232.08333333333334</v>
      </c>
      <c r="D7" s="48"/>
      <c r="E7" s="38"/>
      <c r="F7" s="38">
        <f>AVERAGE(O7:Q7)</f>
        <v>240.66666666666666</v>
      </c>
      <c r="G7" s="38">
        <f>AVERAGE(R7:T7)</f>
        <v>258</v>
      </c>
      <c r="H7" s="38">
        <f>AVERAGE(U7:W7)</f>
        <v>224.33333333333334</v>
      </c>
      <c r="I7" s="7"/>
      <c r="K7" s="12"/>
      <c r="L7" s="32">
        <f>L23+L39+L55</f>
        <v>197</v>
      </c>
      <c r="M7" s="32">
        <f t="shared" ref="M7:W8" si="0">M23+M39+M55</f>
        <v>202</v>
      </c>
      <c r="N7" s="32">
        <f t="shared" si="0"/>
        <v>217</v>
      </c>
      <c r="O7" s="32">
        <f t="shared" si="0"/>
        <v>236</v>
      </c>
      <c r="P7" s="32">
        <f t="shared" si="0"/>
        <v>242</v>
      </c>
      <c r="Q7" s="32">
        <f t="shared" si="0"/>
        <v>244</v>
      </c>
      <c r="R7" s="32">
        <f t="shared" si="0"/>
        <v>244</v>
      </c>
      <c r="S7" s="32">
        <f t="shared" si="0"/>
        <v>264</v>
      </c>
      <c r="T7" s="32">
        <f t="shared" si="0"/>
        <v>266</v>
      </c>
      <c r="U7" s="32">
        <f t="shared" si="0"/>
        <v>211</v>
      </c>
      <c r="V7" s="32">
        <f t="shared" si="0"/>
        <v>230</v>
      </c>
      <c r="W7" s="32">
        <f t="shared" si="0"/>
        <v>232</v>
      </c>
      <c r="X7" s="7"/>
    </row>
    <row r="8" spans="2:24" x14ac:dyDescent="0.25">
      <c r="B8" s="5" t="s">
        <v>8</v>
      </c>
      <c r="C8" s="38">
        <f>AVERAGE(L8:W8)</f>
        <v>207.16666666666666</v>
      </c>
      <c r="D8" s="48"/>
      <c r="E8" s="38"/>
      <c r="F8" s="38">
        <f>AVERAGE(O8:Q8)</f>
        <v>184</v>
      </c>
      <c r="G8" s="38">
        <f>AVERAGE(R8:T8)</f>
        <v>223</v>
      </c>
      <c r="H8" s="38">
        <f>AVERAGE(U8:W8)</f>
        <v>245</v>
      </c>
      <c r="I8" s="7"/>
      <c r="K8" s="12"/>
      <c r="L8" s="32">
        <f>L24+L40+L56</f>
        <v>183</v>
      </c>
      <c r="M8" s="32">
        <f t="shared" si="0"/>
        <v>181</v>
      </c>
      <c r="N8" s="32">
        <f t="shared" si="0"/>
        <v>166</v>
      </c>
      <c r="O8" s="32">
        <f t="shared" si="0"/>
        <v>178</v>
      </c>
      <c r="P8" s="32">
        <f t="shared" si="0"/>
        <v>185</v>
      </c>
      <c r="Q8" s="32">
        <f t="shared" si="0"/>
        <v>189</v>
      </c>
      <c r="R8" s="32">
        <f t="shared" si="0"/>
        <v>206</v>
      </c>
      <c r="S8" s="32">
        <f t="shared" si="0"/>
        <v>219</v>
      </c>
      <c r="T8" s="32">
        <f t="shared" si="0"/>
        <v>244</v>
      </c>
      <c r="U8" s="32">
        <f t="shared" si="0"/>
        <v>241</v>
      </c>
      <c r="V8" s="32">
        <f t="shared" si="0"/>
        <v>245</v>
      </c>
      <c r="W8" s="32">
        <f t="shared" si="0"/>
        <v>249</v>
      </c>
      <c r="X8" s="7"/>
    </row>
    <row r="9" spans="2:24" x14ac:dyDescent="0.25">
      <c r="B9" s="5"/>
      <c r="C9" s="62"/>
      <c r="D9" s="62"/>
      <c r="E9" s="62"/>
      <c r="F9" s="62"/>
      <c r="G9" s="62"/>
      <c r="H9" s="62"/>
      <c r="I9" s="7"/>
      <c r="K9" s="12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7"/>
    </row>
    <row r="10" spans="2:24" x14ac:dyDescent="0.25">
      <c r="B10" s="5" t="s">
        <v>6</v>
      </c>
      <c r="C10" s="35">
        <f>SUM(L11:W11)/SUM(L8:W8)</f>
        <v>0.69469026548672563</v>
      </c>
      <c r="D10" s="47"/>
      <c r="E10" s="35"/>
      <c r="F10" s="35">
        <f>SUM(O11:Q11)/SUM(O8:Q8)</f>
        <v>0.68478260869565222</v>
      </c>
      <c r="G10" s="35">
        <f>SUM(R11:T11)/SUM(R8:T8)</f>
        <v>0.68161434977578472</v>
      </c>
      <c r="H10" s="35">
        <f>SUM(U11:W11)/SUM(U8:W8)</f>
        <v>0.81496598639455786</v>
      </c>
      <c r="I10" s="7"/>
      <c r="K10" s="12"/>
      <c r="L10" s="30">
        <f>L11/L8</f>
        <v>0.57377049180327866</v>
      </c>
      <c r="M10" s="30">
        <f t="shared" ref="M10:W10" si="1">M11/M8</f>
        <v>0.44198895027624308</v>
      </c>
      <c r="N10" s="30">
        <f t="shared" si="1"/>
        <v>0.65662650602409633</v>
      </c>
      <c r="O10" s="30">
        <f t="shared" si="1"/>
        <v>0.6629213483146067</v>
      </c>
      <c r="P10" s="30">
        <f t="shared" si="1"/>
        <v>0.72432432432432436</v>
      </c>
      <c r="Q10" s="30">
        <f t="shared" si="1"/>
        <v>0.66666666666666663</v>
      </c>
      <c r="R10" s="30">
        <f t="shared" si="1"/>
        <v>0.60679611650485432</v>
      </c>
      <c r="S10" s="30">
        <f t="shared" si="1"/>
        <v>0.75342465753424659</v>
      </c>
      <c r="T10" s="30">
        <f t="shared" si="1"/>
        <v>0.68032786885245899</v>
      </c>
      <c r="U10" s="30">
        <f t="shared" si="1"/>
        <v>0.78423236514522821</v>
      </c>
      <c r="V10" s="30">
        <f t="shared" si="1"/>
        <v>0.84897959183673466</v>
      </c>
      <c r="W10" s="30">
        <f t="shared" si="1"/>
        <v>0.8112449799196787</v>
      </c>
      <c r="X10" s="7"/>
    </row>
    <row r="11" spans="2:24" x14ac:dyDescent="0.25">
      <c r="B11" s="5" t="s">
        <v>7</v>
      </c>
      <c r="C11" s="38">
        <f>SUM(L11:W11)</f>
        <v>1727</v>
      </c>
      <c r="D11" s="48"/>
      <c r="E11" s="38"/>
      <c r="F11" s="38">
        <f>SUM(O11:Q11)</f>
        <v>378</v>
      </c>
      <c r="G11" s="38">
        <f>SUM(R11:T11)</f>
        <v>456</v>
      </c>
      <c r="H11" s="38">
        <f>SUM(U11:W11)</f>
        <v>599</v>
      </c>
      <c r="I11" s="7"/>
      <c r="K11" s="12"/>
      <c r="L11" s="32">
        <f>L27+L43+L59</f>
        <v>105</v>
      </c>
      <c r="M11" s="32">
        <f t="shared" ref="M11:W11" si="2">M27+M43+M59</f>
        <v>80</v>
      </c>
      <c r="N11" s="32">
        <f t="shared" si="2"/>
        <v>109</v>
      </c>
      <c r="O11" s="32">
        <f t="shared" si="2"/>
        <v>118</v>
      </c>
      <c r="P11" s="32">
        <f t="shared" si="2"/>
        <v>134</v>
      </c>
      <c r="Q11" s="32">
        <f t="shared" si="2"/>
        <v>126</v>
      </c>
      <c r="R11" s="32">
        <f t="shared" si="2"/>
        <v>125</v>
      </c>
      <c r="S11" s="32">
        <f t="shared" si="2"/>
        <v>165</v>
      </c>
      <c r="T11" s="32">
        <f t="shared" si="2"/>
        <v>166</v>
      </c>
      <c r="U11" s="32">
        <f t="shared" si="2"/>
        <v>189</v>
      </c>
      <c r="V11" s="32">
        <f t="shared" si="2"/>
        <v>208</v>
      </c>
      <c r="W11" s="32">
        <f t="shared" si="2"/>
        <v>202</v>
      </c>
      <c r="X11" s="7"/>
    </row>
    <row r="12" spans="2:24" x14ac:dyDescent="0.25">
      <c r="B12" s="5" t="s">
        <v>9</v>
      </c>
      <c r="C12" s="38">
        <f>C15/C11</f>
        <v>4.3833236826867399</v>
      </c>
      <c r="D12" s="48"/>
      <c r="E12" s="38"/>
      <c r="F12" s="38">
        <f t="shared" ref="F12" si="3">F15/F11</f>
        <v>4.1640211640211637</v>
      </c>
      <c r="G12" s="38">
        <f t="shared" ref="G12" si="4">G15/G11</f>
        <v>3.9210526315789473</v>
      </c>
      <c r="H12" s="38">
        <f t="shared" ref="H12" si="5">H15/H11</f>
        <v>5.2871452420701166</v>
      </c>
      <c r="I12" s="7"/>
      <c r="K12" s="12"/>
      <c r="L12" s="32">
        <f>L15/L11</f>
        <v>3.0476190476190474</v>
      </c>
      <c r="M12" s="32">
        <f t="shared" ref="M12:W12" si="6">M15/M11</f>
        <v>2.5249999999999999</v>
      </c>
      <c r="N12" s="32">
        <f t="shared" si="6"/>
        <v>4.761467889908257</v>
      </c>
      <c r="O12" s="32">
        <f t="shared" si="6"/>
        <v>4.4322033898305087</v>
      </c>
      <c r="P12" s="32">
        <f t="shared" si="6"/>
        <v>3.3507462686567164</v>
      </c>
      <c r="Q12" s="32">
        <f t="shared" si="6"/>
        <v>4.7777777777777777</v>
      </c>
      <c r="R12" s="32">
        <f t="shared" si="6"/>
        <v>4.6479999999999997</v>
      </c>
      <c r="S12" s="32">
        <f t="shared" si="6"/>
        <v>3.2666666666666666</v>
      </c>
      <c r="T12" s="32">
        <f t="shared" si="6"/>
        <v>4.024096385542169</v>
      </c>
      <c r="U12" s="32">
        <f t="shared" si="6"/>
        <v>4.4232804232804233</v>
      </c>
      <c r="V12" s="32">
        <f t="shared" si="6"/>
        <v>5.4182692307692308</v>
      </c>
      <c r="W12" s="32">
        <f t="shared" si="6"/>
        <v>5.9603960396039604</v>
      </c>
      <c r="X12" s="7"/>
    </row>
    <row r="13" spans="2:24" x14ac:dyDescent="0.25">
      <c r="B13" s="5" t="s">
        <v>10</v>
      </c>
      <c r="C13" s="38">
        <f>C16/C15</f>
        <v>17.100441347424038</v>
      </c>
      <c r="D13" s="48"/>
      <c r="E13" s="38"/>
      <c r="F13" s="38">
        <f t="shared" ref="F13:H13" si="7">F16/F15</f>
        <v>16.811447268106736</v>
      </c>
      <c r="G13" s="38">
        <f t="shared" si="7"/>
        <v>16.996365212527966</v>
      </c>
      <c r="H13" s="38">
        <f t="shared" si="7"/>
        <v>17.391419955794124</v>
      </c>
      <c r="I13" s="7"/>
      <c r="K13" s="12"/>
      <c r="L13" s="32">
        <f>L16/L15</f>
        <v>16.012546874999998</v>
      </c>
      <c r="M13" s="32">
        <f t="shared" ref="M13:W13" si="8">M16/M15</f>
        <v>15.461995049504949</v>
      </c>
      <c r="N13" s="32">
        <f t="shared" si="8"/>
        <v>17.868317919075142</v>
      </c>
      <c r="O13" s="32">
        <f t="shared" si="8"/>
        <v>16.015072657743787</v>
      </c>
      <c r="P13" s="32">
        <f t="shared" si="8"/>
        <v>17.020576837416481</v>
      </c>
      <c r="Q13" s="32">
        <f t="shared" si="8"/>
        <v>17.347335548172758</v>
      </c>
      <c r="R13" s="32">
        <f t="shared" si="8"/>
        <v>17.220006884681585</v>
      </c>
      <c r="S13" s="32">
        <f t="shared" si="8"/>
        <v>15.408233766233767</v>
      </c>
      <c r="T13" s="32">
        <f t="shared" si="8"/>
        <v>18.083291916167664</v>
      </c>
      <c r="U13" s="32">
        <f t="shared" si="8"/>
        <v>18.176519138755982</v>
      </c>
      <c r="V13" s="32">
        <f t="shared" si="8"/>
        <v>16.987925465838508</v>
      </c>
      <c r="W13" s="32">
        <f t="shared" si="8"/>
        <v>17.223974252491693</v>
      </c>
      <c r="X13" s="7"/>
    </row>
    <row r="14" spans="2:24" x14ac:dyDescent="0.25">
      <c r="B14" s="5"/>
      <c r="C14" s="62"/>
      <c r="D14" s="62"/>
      <c r="E14" s="62"/>
      <c r="F14" s="62"/>
      <c r="G14" s="62"/>
      <c r="H14" s="62"/>
      <c r="I14" s="7"/>
      <c r="K14" s="12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7"/>
    </row>
    <row r="15" spans="2:24" x14ac:dyDescent="0.25">
      <c r="B15" s="5" t="s">
        <v>15</v>
      </c>
      <c r="C15" s="38">
        <f>SUM(L15:W15)</f>
        <v>7570</v>
      </c>
      <c r="D15" s="48"/>
      <c r="E15" s="38"/>
      <c r="F15" s="38">
        <f>SUM(O15:Q15)</f>
        <v>1574</v>
      </c>
      <c r="G15" s="38">
        <f>SUM(R15:T15)</f>
        <v>1788</v>
      </c>
      <c r="H15" s="38">
        <f>SUM(U15:W15)</f>
        <v>3167</v>
      </c>
      <c r="I15" s="7"/>
      <c r="K15" s="12"/>
      <c r="L15" s="32">
        <f>L31+L47+L63</f>
        <v>320</v>
      </c>
      <c r="M15" s="32">
        <f t="shared" ref="M15:W16" si="9">M31+M47+M63</f>
        <v>202</v>
      </c>
      <c r="N15" s="32">
        <f t="shared" si="9"/>
        <v>519</v>
      </c>
      <c r="O15" s="32">
        <f t="shared" si="9"/>
        <v>523</v>
      </c>
      <c r="P15" s="32">
        <f t="shared" si="9"/>
        <v>449</v>
      </c>
      <c r="Q15" s="32">
        <f t="shared" si="9"/>
        <v>602</v>
      </c>
      <c r="R15" s="32">
        <f t="shared" si="9"/>
        <v>581</v>
      </c>
      <c r="S15" s="32">
        <f t="shared" si="9"/>
        <v>539</v>
      </c>
      <c r="T15" s="32">
        <f t="shared" si="9"/>
        <v>668</v>
      </c>
      <c r="U15" s="32">
        <f t="shared" si="9"/>
        <v>836</v>
      </c>
      <c r="V15" s="32">
        <f t="shared" si="9"/>
        <v>1127</v>
      </c>
      <c r="W15" s="32">
        <f t="shared" si="9"/>
        <v>1204</v>
      </c>
      <c r="X15" s="7"/>
    </row>
    <row r="16" spans="2:24" s="42" customFormat="1" x14ac:dyDescent="0.25">
      <c r="B16" s="40" t="s">
        <v>11</v>
      </c>
      <c r="C16" s="57">
        <f>SUM(L16:W16)</f>
        <v>129450.34099999997</v>
      </c>
      <c r="D16" s="59"/>
      <c r="E16" s="57"/>
      <c r="F16" s="57">
        <f>SUM(O16:Q16)</f>
        <v>26461.218000000001</v>
      </c>
      <c r="G16" s="57">
        <f>SUM(R16:T16)</f>
        <v>30389.501</v>
      </c>
      <c r="H16" s="57">
        <f>SUM(U16:W16)</f>
        <v>55078.626999999993</v>
      </c>
      <c r="I16" s="41"/>
      <c r="K16" s="43"/>
      <c r="L16" s="61">
        <f>L32+L48+L64</f>
        <v>5124.0149999999994</v>
      </c>
      <c r="M16" s="61">
        <f t="shared" si="9"/>
        <v>3123.3229999999999</v>
      </c>
      <c r="N16" s="61">
        <f t="shared" si="9"/>
        <v>9273.6569999999992</v>
      </c>
      <c r="O16" s="61">
        <f t="shared" si="9"/>
        <v>8375.8829999999998</v>
      </c>
      <c r="P16" s="61">
        <f t="shared" si="9"/>
        <v>7642.2390000000005</v>
      </c>
      <c r="Q16" s="61">
        <f t="shared" si="9"/>
        <v>10443.096</v>
      </c>
      <c r="R16" s="61">
        <f t="shared" si="9"/>
        <v>10004.824000000001</v>
      </c>
      <c r="S16" s="61">
        <f t="shared" si="9"/>
        <v>8305.0380000000005</v>
      </c>
      <c r="T16" s="61">
        <f t="shared" si="9"/>
        <v>12079.638999999999</v>
      </c>
      <c r="U16" s="61">
        <f t="shared" si="9"/>
        <v>15195.57</v>
      </c>
      <c r="V16" s="61">
        <f t="shared" si="9"/>
        <v>19145.392</v>
      </c>
      <c r="W16" s="61">
        <f t="shared" si="9"/>
        <v>20737.664999999997</v>
      </c>
      <c r="X16" s="41"/>
    </row>
    <row r="17" spans="2:24" x14ac:dyDescent="0.25">
      <c r="B17" s="5" t="s">
        <v>12</v>
      </c>
      <c r="C17" s="38">
        <f>C16/C11</f>
        <v>74.956769542559329</v>
      </c>
      <c r="D17" s="48"/>
      <c r="E17" s="38"/>
      <c r="F17" s="38">
        <f t="shared" ref="F17" si="10">F16/F11</f>
        <v>70.00322222222222</v>
      </c>
      <c r="G17" s="38">
        <f t="shared" ref="G17" si="11">G16/G11</f>
        <v>66.643642543859656</v>
      </c>
      <c r="H17" s="38">
        <f t="shared" ref="H17" si="12">H16/H11</f>
        <v>91.950963272120191</v>
      </c>
      <c r="I17" s="7"/>
      <c r="K17" s="12"/>
      <c r="L17" s="32">
        <f>L16/L11</f>
        <v>48.800142857142852</v>
      </c>
      <c r="M17" s="32">
        <f t="shared" ref="M17:W17" si="13">M16/M11</f>
        <v>39.041537499999997</v>
      </c>
      <c r="N17" s="32">
        <f t="shared" si="13"/>
        <v>85.079422018348623</v>
      </c>
      <c r="O17" s="32">
        <f t="shared" si="13"/>
        <v>70.982059322033891</v>
      </c>
      <c r="P17" s="32">
        <f t="shared" si="13"/>
        <v>57.031634328358216</v>
      </c>
      <c r="Q17" s="32">
        <f t="shared" si="13"/>
        <v>82.881714285714281</v>
      </c>
      <c r="R17" s="32">
        <f t="shared" si="13"/>
        <v>80.038592000000008</v>
      </c>
      <c r="S17" s="32">
        <f t="shared" si="13"/>
        <v>50.333563636363643</v>
      </c>
      <c r="T17" s="32">
        <f t="shared" si="13"/>
        <v>72.768909638554206</v>
      </c>
      <c r="U17" s="32">
        <f t="shared" si="13"/>
        <v>80.399841269841275</v>
      </c>
      <c r="V17" s="32">
        <f t="shared" si="13"/>
        <v>92.045153846153852</v>
      </c>
      <c r="W17" s="32">
        <f t="shared" si="13"/>
        <v>102.66170792079207</v>
      </c>
      <c r="X17" s="7"/>
    </row>
    <row r="18" spans="2:24" x14ac:dyDescent="0.25">
      <c r="B18" s="5" t="s">
        <v>13</v>
      </c>
      <c r="C18" s="38">
        <f>SUM(L16:W16)/SUM(L8:W8)</f>
        <v>52.071738133547854</v>
      </c>
      <c r="D18" s="48"/>
      <c r="E18" s="38"/>
      <c r="F18" s="38">
        <f>SUM(O16:Q16)/SUM(O8:Q8)</f>
        <v>47.936989130434782</v>
      </c>
      <c r="G18" s="38">
        <f>SUM(R16:T16)/SUM(R8:T8)</f>
        <v>45.425263079222724</v>
      </c>
      <c r="H18" s="38">
        <f>SUM(U16:W16)/SUM(U8:W8)</f>
        <v>74.936907482993192</v>
      </c>
      <c r="I18" s="7"/>
      <c r="K18" s="12"/>
      <c r="L18" s="32">
        <f>L16/L8</f>
        <v>28.000081967213113</v>
      </c>
      <c r="M18" s="32">
        <f t="shared" ref="M18:W18" si="14">M16/M8</f>
        <v>17.255928176795578</v>
      </c>
      <c r="N18" s="32">
        <f t="shared" si="14"/>
        <v>55.865403614457826</v>
      </c>
      <c r="O18" s="32">
        <f t="shared" si="14"/>
        <v>47.055522471910109</v>
      </c>
      <c r="P18" s="32">
        <f t="shared" si="14"/>
        <v>41.309400000000004</v>
      </c>
      <c r="Q18" s="32">
        <f t="shared" si="14"/>
        <v>55.25447619047619</v>
      </c>
      <c r="R18" s="32">
        <f t="shared" si="14"/>
        <v>48.567106796116505</v>
      </c>
      <c r="S18" s="32">
        <f t="shared" si="14"/>
        <v>37.92254794520548</v>
      </c>
      <c r="T18" s="32">
        <f t="shared" si="14"/>
        <v>49.506717213114754</v>
      </c>
      <c r="U18" s="32">
        <f t="shared" si="14"/>
        <v>63.05215767634855</v>
      </c>
      <c r="V18" s="32">
        <f t="shared" si="14"/>
        <v>78.144457142857135</v>
      </c>
      <c r="W18" s="32">
        <f t="shared" si="14"/>
        <v>83.283795180722876</v>
      </c>
      <c r="X18" s="7"/>
    </row>
    <row r="19" spans="2:24" x14ac:dyDescent="0.25">
      <c r="B19" s="8"/>
      <c r="C19" s="27"/>
      <c r="D19" s="27"/>
      <c r="E19" s="27"/>
      <c r="F19" s="27"/>
      <c r="G19" s="27"/>
      <c r="H19" s="27"/>
      <c r="I19" s="10"/>
      <c r="K19" s="1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</row>
    <row r="21" spans="2:24" s="14" customFormat="1" x14ac:dyDescent="0.25">
      <c r="B21" s="21" t="s">
        <v>14</v>
      </c>
      <c r="C21" s="23"/>
      <c r="D21" s="23"/>
      <c r="E21" s="23"/>
      <c r="F21" s="23"/>
      <c r="G21" s="23"/>
      <c r="H21" s="23"/>
      <c r="I21" s="20"/>
      <c r="J21" s="17"/>
      <c r="K21" s="17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2:24" x14ac:dyDescent="0.25">
      <c r="B22" s="2"/>
      <c r="C22" s="24"/>
      <c r="D22" s="24"/>
      <c r="E22" s="24"/>
      <c r="F22" s="24"/>
      <c r="G22" s="24"/>
      <c r="H22" s="24"/>
      <c r="I22" s="4"/>
      <c r="K22" s="1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4"/>
    </row>
    <row r="23" spans="2:24" x14ac:dyDescent="0.25">
      <c r="B23" s="5" t="s">
        <v>5</v>
      </c>
      <c r="C23" s="38">
        <f>AVERAGE(L23:W23)</f>
        <v>151.83333333333334</v>
      </c>
      <c r="D23" s="48"/>
      <c r="E23" s="38"/>
      <c r="F23" s="38">
        <f>AVERAGE(O23:Q23)</f>
        <v>152.33333333333334</v>
      </c>
      <c r="G23" s="38">
        <f>AVERAGE(R23:T23)</f>
        <v>154</v>
      </c>
      <c r="H23" s="38">
        <f>AVERAGE(U23:W23)</f>
        <v>158.66666666666666</v>
      </c>
      <c r="I23" s="7"/>
      <c r="K23" s="12"/>
      <c r="L23" s="32">
        <f>Techcombank!L22</f>
        <v>138</v>
      </c>
      <c r="M23" s="32">
        <f>Techcombank!M22</f>
        <v>143</v>
      </c>
      <c r="N23" s="32">
        <f>Techcombank!N22</f>
        <v>146</v>
      </c>
      <c r="O23" s="32">
        <f>Techcombank!O22</f>
        <v>150</v>
      </c>
      <c r="P23" s="32">
        <f>Techcombank!P22</f>
        <v>153</v>
      </c>
      <c r="Q23" s="32">
        <f>Techcombank!Q22</f>
        <v>154</v>
      </c>
      <c r="R23" s="32">
        <f>Techcombank!R22</f>
        <v>154</v>
      </c>
      <c r="S23" s="32">
        <f>Techcombank!S22</f>
        <v>154</v>
      </c>
      <c r="T23" s="32">
        <f>Techcombank!T22</f>
        <v>154</v>
      </c>
      <c r="U23" s="32">
        <f>Techcombank!U22</f>
        <v>154</v>
      </c>
      <c r="V23" s="32">
        <f>Techcombank!V22</f>
        <v>160</v>
      </c>
      <c r="W23" s="32">
        <f>Techcombank!W22</f>
        <v>162</v>
      </c>
      <c r="X23" s="7"/>
    </row>
    <row r="24" spans="2:24" x14ac:dyDescent="0.25">
      <c r="B24" s="5" t="s">
        <v>8</v>
      </c>
      <c r="C24" s="38">
        <f>AVERAGE(L24:W24)</f>
        <v>148.16666666666666</v>
      </c>
      <c r="D24" s="48"/>
      <c r="E24" s="38"/>
      <c r="F24" s="38">
        <f>AVERAGE(O24:Q24)</f>
        <v>139</v>
      </c>
      <c r="G24" s="38">
        <f>AVERAGE(R24:T24)</f>
        <v>150.33333333333334</v>
      </c>
      <c r="H24" s="38">
        <f>AVERAGE(U24:W24)</f>
        <v>168.66666666666666</v>
      </c>
      <c r="I24" s="7"/>
      <c r="K24" s="12"/>
      <c r="L24" s="32">
        <f>Techcombank!L23</f>
        <v>133</v>
      </c>
      <c r="M24" s="32">
        <f>Techcombank!M23</f>
        <v>136</v>
      </c>
      <c r="N24" s="32">
        <f>Techcombank!N23</f>
        <v>135</v>
      </c>
      <c r="O24" s="32">
        <f>Techcombank!O23</f>
        <v>138</v>
      </c>
      <c r="P24" s="32">
        <f>Techcombank!P23</f>
        <v>140</v>
      </c>
      <c r="Q24" s="32">
        <f>Techcombank!Q23</f>
        <v>139</v>
      </c>
      <c r="R24" s="32">
        <f>Techcombank!R23</f>
        <v>147</v>
      </c>
      <c r="S24" s="32">
        <f>Techcombank!S23</f>
        <v>147</v>
      </c>
      <c r="T24" s="32">
        <f>Techcombank!T23</f>
        <v>157</v>
      </c>
      <c r="U24" s="32">
        <f>Techcombank!U23</f>
        <v>169</v>
      </c>
      <c r="V24" s="32">
        <f>Techcombank!V23</f>
        <v>167</v>
      </c>
      <c r="W24" s="32">
        <f>Techcombank!W23</f>
        <v>170</v>
      </c>
      <c r="X24" s="7"/>
    </row>
    <row r="25" spans="2:24" x14ac:dyDescent="0.25">
      <c r="B25" s="5"/>
      <c r="C25" s="62"/>
      <c r="D25" s="62"/>
      <c r="E25" s="62"/>
      <c r="F25" s="62"/>
      <c r="G25" s="62"/>
      <c r="H25" s="62"/>
      <c r="I25" s="7"/>
      <c r="K25" s="12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7"/>
    </row>
    <row r="26" spans="2:24" x14ac:dyDescent="0.25">
      <c r="B26" s="5" t="s">
        <v>6</v>
      </c>
      <c r="C26" s="35">
        <f>SUM(L27:W27)/SUM(L24:W24)</f>
        <v>0.7350956130483689</v>
      </c>
      <c r="D26" s="47"/>
      <c r="E26" s="35"/>
      <c r="F26" s="35">
        <f>SUM(O27:Q27)/SUM(O24:Q24)</f>
        <v>0.72182254196642681</v>
      </c>
      <c r="G26" s="35">
        <f>SUM(R27:T27)/SUM(R24:T24)</f>
        <v>0.73614190687361414</v>
      </c>
      <c r="H26" s="35">
        <f>SUM(U27:W27)/SUM(U24:W24)</f>
        <v>0.85375494071146241</v>
      </c>
      <c r="I26" s="7"/>
      <c r="K26" s="12"/>
      <c r="L26" s="30">
        <f>Techcombank!L25</f>
        <v>0.66165413533834583</v>
      </c>
      <c r="M26" s="30">
        <f>Techcombank!M25</f>
        <v>0.47794117647058826</v>
      </c>
      <c r="N26" s="30">
        <f>Techcombank!N25</f>
        <v>0.65925925925925921</v>
      </c>
      <c r="O26" s="30">
        <f>Techcombank!O25</f>
        <v>0.68840579710144922</v>
      </c>
      <c r="P26" s="30">
        <f>Techcombank!P25</f>
        <v>0.77142857142857146</v>
      </c>
      <c r="Q26" s="30">
        <f>Techcombank!Q25</f>
        <v>0.70503597122302153</v>
      </c>
      <c r="R26" s="30">
        <f>Techcombank!R25</f>
        <v>0.66666666666666663</v>
      </c>
      <c r="S26" s="30">
        <f>Techcombank!S25</f>
        <v>0.78911564625850339</v>
      </c>
      <c r="T26" s="30">
        <f>Techcombank!T25</f>
        <v>0.75159235668789814</v>
      </c>
      <c r="U26" s="30">
        <f>Techcombank!U25</f>
        <v>0.83431952662721898</v>
      </c>
      <c r="V26" s="30">
        <f>Techcombank!V25</f>
        <v>0.86826347305389218</v>
      </c>
      <c r="W26" s="30">
        <f>Techcombank!W25</f>
        <v>0.85882352941176465</v>
      </c>
      <c r="X26" s="7"/>
    </row>
    <row r="27" spans="2:24" x14ac:dyDescent="0.25">
      <c r="B27" s="5" t="s">
        <v>7</v>
      </c>
      <c r="C27" s="38">
        <f>SUM(L27:W27)</f>
        <v>1307</v>
      </c>
      <c r="D27" s="48"/>
      <c r="E27" s="38"/>
      <c r="F27" s="38">
        <f>SUM(O27:Q27)</f>
        <v>301</v>
      </c>
      <c r="G27" s="38">
        <f>SUM(R27:T27)</f>
        <v>332</v>
      </c>
      <c r="H27" s="38">
        <f>SUM(U27:W27)</f>
        <v>432</v>
      </c>
      <c r="I27" s="7"/>
      <c r="K27" s="12"/>
      <c r="L27" s="32">
        <f>Techcombank!L26</f>
        <v>88</v>
      </c>
      <c r="M27" s="32">
        <f>Techcombank!M26</f>
        <v>65</v>
      </c>
      <c r="N27" s="32">
        <f>Techcombank!N26</f>
        <v>89</v>
      </c>
      <c r="O27" s="32">
        <f>Techcombank!O26</f>
        <v>95</v>
      </c>
      <c r="P27" s="32">
        <f>Techcombank!P26</f>
        <v>108</v>
      </c>
      <c r="Q27" s="32">
        <f>Techcombank!Q26</f>
        <v>98</v>
      </c>
      <c r="R27" s="32">
        <f>Techcombank!R26</f>
        <v>98</v>
      </c>
      <c r="S27" s="32">
        <f>Techcombank!S26</f>
        <v>116</v>
      </c>
      <c r="T27" s="32">
        <f>Techcombank!T26</f>
        <v>118</v>
      </c>
      <c r="U27" s="32">
        <f>Techcombank!U26</f>
        <v>141</v>
      </c>
      <c r="V27" s="32">
        <f>Techcombank!V26</f>
        <v>145</v>
      </c>
      <c r="W27" s="32">
        <f>Techcombank!W26</f>
        <v>146</v>
      </c>
      <c r="X27" s="7"/>
    </row>
    <row r="28" spans="2:24" x14ac:dyDescent="0.25">
      <c r="B28" s="5" t="s">
        <v>9</v>
      </c>
      <c r="C28" s="38">
        <f>C31/C27</f>
        <v>4.7773527161438407</v>
      </c>
      <c r="D28" s="48"/>
      <c r="E28" s="38"/>
      <c r="F28" s="38">
        <f t="shared" ref="F28" si="15">F31/F27</f>
        <v>4.3189368770764123</v>
      </c>
      <c r="G28" s="38">
        <f t="shared" ref="G28" si="16">G31/G27</f>
        <v>4.3132530120481931</v>
      </c>
      <c r="H28" s="38">
        <f t="shared" ref="H28" si="17">H31/H27</f>
        <v>6.2430555555555554</v>
      </c>
      <c r="I28" s="7"/>
      <c r="K28" s="12"/>
      <c r="L28" s="32">
        <f>Techcombank!L27</f>
        <v>2.7727272727272729</v>
      </c>
      <c r="M28" s="32">
        <f>Techcombank!M27</f>
        <v>2.2461538461538462</v>
      </c>
      <c r="N28" s="32">
        <f>Techcombank!N27</f>
        <v>4.7752808988764048</v>
      </c>
      <c r="O28" s="32">
        <f>Techcombank!O27</f>
        <v>4.4000000000000004</v>
      </c>
      <c r="P28" s="32">
        <f>Techcombank!P27</f>
        <v>3.4814814814814814</v>
      </c>
      <c r="Q28" s="32">
        <f>Techcombank!Q27</f>
        <v>5.1632653061224492</v>
      </c>
      <c r="R28" s="32">
        <f>Techcombank!R27</f>
        <v>5.1326530612244898</v>
      </c>
      <c r="S28" s="32">
        <f>Techcombank!S27</f>
        <v>3.6637931034482758</v>
      </c>
      <c r="T28" s="32">
        <f>Techcombank!T27</f>
        <v>4.2711864406779663</v>
      </c>
      <c r="U28" s="32">
        <f>Techcombank!U27</f>
        <v>5.1134751773049647</v>
      </c>
      <c r="V28" s="32">
        <f>Techcombank!V27</f>
        <v>6.6689655172413795</v>
      </c>
      <c r="W28" s="32">
        <f>Techcombank!W27</f>
        <v>6.9109589041095889</v>
      </c>
      <c r="X28" s="7"/>
    </row>
    <row r="29" spans="2:24" x14ac:dyDescent="0.25">
      <c r="B29" s="5" t="s">
        <v>10</v>
      </c>
      <c r="C29" s="38">
        <f>C32/C31</f>
        <v>16.752982863549008</v>
      </c>
      <c r="D29" s="48"/>
      <c r="E29" s="38"/>
      <c r="F29" s="38">
        <f t="shared" ref="F29:H29" si="18">F32/F31</f>
        <v>16.679620769230766</v>
      </c>
      <c r="G29" s="38">
        <f t="shared" si="18"/>
        <v>16.357806564245809</v>
      </c>
      <c r="H29" s="38">
        <f t="shared" si="18"/>
        <v>17.128081572117168</v>
      </c>
      <c r="I29" s="7"/>
      <c r="K29" s="12"/>
      <c r="L29" s="32">
        <f>Techcombank!L28</f>
        <v>15.029217213114753</v>
      </c>
      <c r="M29" s="32">
        <f>Techcombank!M28</f>
        <v>15.715417808219179</v>
      </c>
      <c r="N29" s="32">
        <f>Techcombank!N28</f>
        <v>17.274642352941175</v>
      </c>
      <c r="O29" s="32">
        <f>Techcombank!O28</f>
        <v>15.629772727272726</v>
      </c>
      <c r="P29" s="32">
        <f>Techcombank!P28</f>
        <v>17.470085106382978</v>
      </c>
      <c r="Q29" s="32">
        <f>Techcombank!Q28</f>
        <v>16.959505928853755</v>
      </c>
      <c r="R29" s="32">
        <f>Techcombank!R28</f>
        <v>16.437926441351888</v>
      </c>
      <c r="S29" s="32">
        <f>Techcombank!S28</f>
        <v>15.175752941176469</v>
      </c>
      <c r="T29" s="32">
        <f>Techcombank!T28</f>
        <v>17.274617063492062</v>
      </c>
      <c r="U29" s="32">
        <f>Techcombank!U28</f>
        <v>17.48955894590846</v>
      </c>
      <c r="V29" s="32">
        <f>Techcombank!V28</f>
        <v>17.236952430196485</v>
      </c>
      <c r="W29" s="32">
        <f>Techcombank!W28</f>
        <v>16.765442021803764</v>
      </c>
      <c r="X29" s="7"/>
    </row>
    <row r="30" spans="2:24" x14ac:dyDescent="0.25">
      <c r="B30" s="5"/>
      <c r="C30" s="62"/>
      <c r="D30" s="62"/>
      <c r="E30" s="62"/>
      <c r="F30" s="62"/>
      <c r="G30" s="62"/>
      <c r="H30" s="62"/>
      <c r="I30" s="7"/>
      <c r="K30" s="12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7"/>
    </row>
    <row r="31" spans="2:24" x14ac:dyDescent="0.25">
      <c r="B31" s="5" t="s">
        <v>15</v>
      </c>
      <c r="C31" s="38">
        <f>SUM(L31:W31)</f>
        <v>6244</v>
      </c>
      <c r="D31" s="48"/>
      <c r="E31" s="38"/>
      <c r="F31" s="38">
        <f>SUM(O31:Q31)</f>
        <v>1300</v>
      </c>
      <c r="G31" s="38">
        <f>SUM(R31:T31)</f>
        <v>1432</v>
      </c>
      <c r="H31" s="38">
        <f>SUM(U31:W31)</f>
        <v>2697</v>
      </c>
      <c r="I31" s="7"/>
      <c r="K31" s="12"/>
      <c r="L31" s="32">
        <f>Techcombank!L30</f>
        <v>244</v>
      </c>
      <c r="M31" s="32">
        <f>Techcombank!M30</f>
        <v>146</v>
      </c>
      <c r="N31" s="32">
        <f>Techcombank!N30</f>
        <v>425</v>
      </c>
      <c r="O31" s="32">
        <f>Techcombank!O30</f>
        <v>418</v>
      </c>
      <c r="P31" s="32">
        <f>Techcombank!P30</f>
        <v>376</v>
      </c>
      <c r="Q31" s="32">
        <f>Techcombank!Q30</f>
        <v>506</v>
      </c>
      <c r="R31" s="32">
        <f>Techcombank!R30</f>
        <v>503</v>
      </c>
      <c r="S31" s="32">
        <f>Techcombank!S30</f>
        <v>425</v>
      </c>
      <c r="T31" s="32">
        <f>Techcombank!T30</f>
        <v>504</v>
      </c>
      <c r="U31" s="32">
        <f>Techcombank!U30</f>
        <v>721</v>
      </c>
      <c r="V31" s="32">
        <f>Techcombank!V30</f>
        <v>967</v>
      </c>
      <c r="W31" s="32">
        <f>Techcombank!W30</f>
        <v>1009</v>
      </c>
      <c r="X31" s="7"/>
    </row>
    <row r="32" spans="2:24" s="42" customFormat="1" x14ac:dyDescent="0.25">
      <c r="B32" s="40" t="s">
        <v>11</v>
      </c>
      <c r="C32" s="57">
        <f>SUM(L32:W32)</f>
        <v>104605.625</v>
      </c>
      <c r="D32" s="59"/>
      <c r="E32" s="57"/>
      <c r="F32" s="57">
        <f>SUM(O32:Q32)</f>
        <v>21683.506999999998</v>
      </c>
      <c r="G32" s="57">
        <f>SUM(R32:T32)</f>
        <v>23424.379000000001</v>
      </c>
      <c r="H32" s="57">
        <f>SUM(U32:W32)</f>
        <v>46194.436000000002</v>
      </c>
      <c r="I32" s="41"/>
      <c r="K32" s="43"/>
      <c r="L32" s="61">
        <f>Techcombank!L31</f>
        <v>3667.1289999999999</v>
      </c>
      <c r="M32" s="61">
        <f>Techcombank!M31</f>
        <v>2294.451</v>
      </c>
      <c r="N32" s="61">
        <f>Techcombank!N31</f>
        <v>7341.723</v>
      </c>
      <c r="O32" s="61">
        <f>Techcombank!O31</f>
        <v>6533.2449999999999</v>
      </c>
      <c r="P32" s="61">
        <f>Techcombank!P31</f>
        <v>6568.7520000000004</v>
      </c>
      <c r="Q32" s="61">
        <f>Techcombank!Q31</f>
        <v>8581.51</v>
      </c>
      <c r="R32" s="61">
        <f>Techcombank!R31</f>
        <v>8268.277</v>
      </c>
      <c r="S32" s="61">
        <f>Techcombank!S31</f>
        <v>6449.6949999999997</v>
      </c>
      <c r="T32" s="61">
        <f>Techcombank!T31</f>
        <v>8706.4069999999992</v>
      </c>
      <c r="U32" s="61">
        <f>Techcombank!U31</f>
        <v>12609.972</v>
      </c>
      <c r="V32" s="61">
        <f>Techcombank!V31</f>
        <v>16668.133000000002</v>
      </c>
      <c r="W32" s="61">
        <f>Techcombank!W31</f>
        <v>16916.330999999998</v>
      </c>
      <c r="X32" s="41"/>
    </row>
    <row r="33" spans="2:24" x14ac:dyDescent="0.25">
      <c r="B33" s="5" t="s">
        <v>12</v>
      </c>
      <c r="C33" s="38">
        <f>C32/C27</f>
        <v>80.034908186687076</v>
      </c>
      <c r="D33" s="48"/>
      <c r="E33" s="38"/>
      <c r="F33" s="38">
        <f t="shared" ref="F33" si="19">F32/F27</f>
        <v>72.038229235880394</v>
      </c>
      <c r="G33" s="38">
        <f t="shared" ref="G33" si="20">G32/G27</f>
        <v>70.555358433734938</v>
      </c>
      <c r="H33" s="38">
        <f t="shared" ref="H33" si="21">H32/H27</f>
        <v>106.93156481481482</v>
      </c>
      <c r="I33" s="7"/>
      <c r="K33" s="12"/>
      <c r="L33" s="32">
        <f>Techcombank!L32</f>
        <v>41.67192045454545</v>
      </c>
      <c r="M33" s="32">
        <f>Techcombank!M32</f>
        <v>35.299246153846155</v>
      </c>
      <c r="N33" s="32">
        <f>Techcombank!N32</f>
        <v>82.491269662921354</v>
      </c>
      <c r="O33" s="32">
        <f>Techcombank!O32</f>
        <v>68.771000000000001</v>
      </c>
      <c r="P33" s="32">
        <f>Techcombank!P32</f>
        <v>60.821777777777783</v>
      </c>
      <c r="Q33" s="32">
        <f>Techcombank!Q32</f>
        <v>87.566428571428574</v>
      </c>
      <c r="R33" s="32">
        <f>Techcombank!R32</f>
        <v>84.370173469387751</v>
      </c>
      <c r="S33" s="32">
        <f>Techcombank!S32</f>
        <v>55.600818965517242</v>
      </c>
      <c r="T33" s="32">
        <f>Techcombank!T32</f>
        <v>73.783110169491522</v>
      </c>
      <c r="U33" s="32">
        <f>Techcombank!U32</f>
        <v>89.432425531914888</v>
      </c>
      <c r="V33" s="32">
        <f>Techcombank!V32</f>
        <v>114.95264137931035</v>
      </c>
      <c r="W33" s="32">
        <f>Techcombank!W32</f>
        <v>115.86528082191779</v>
      </c>
      <c r="X33" s="7"/>
    </row>
    <row r="34" spans="2:24" x14ac:dyDescent="0.25">
      <c r="B34" s="5" t="s">
        <v>13</v>
      </c>
      <c r="C34" s="38">
        <f>SUM(L32:W32)/SUM(L24:W24)</f>
        <v>58.833309898762657</v>
      </c>
      <c r="D34" s="48"/>
      <c r="E34" s="38"/>
      <c r="F34" s="38">
        <f>SUM(O32:Q32)/SUM(O24:Q24)</f>
        <v>51.99881774580335</v>
      </c>
      <c r="G34" s="38">
        <f>SUM(R32:T32)/SUM(R24:T24)</f>
        <v>51.938756097560976</v>
      </c>
      <c r="H34" s="38">
        <f>SUM(U32:W32)/SUM(U24:W24)</f>
        <v>91.293351778656131</v>
      </c>
      <c r="I34" s="7"/>
      <c r="K34" s="12"/>
      <c r="L34" s="32">
        <f>Techcombank!L33</f>
        <v>27.572398496240602</v>
      </c>
      <c r="M34" s="32">
        <f>Techcombank!M33</f>
        <v>16.870963235294116</v>
      </c>
      <c r="N34" s="32">
        <f>Techcombank!N33</f>
        <v>54.383133333333333</v>
      </c>
      <c r="O34" s="32">
        <f>Techcombank!O33</f>
        <v>47.342355072463768</v>
      </c>
      <c r="P34" s="32">
        <f>Techcombank!P33</f>
        <v>46.919657142857147</v>
      </c>
      <c r="Q34" s="32">
        <f>Techcombank!Q33</f>
        <v>61.73748201438849</v>
      </c>
      <c r="R34" s="32">
        <f>Techcombank!R33</f>
        <v>56.24678231292517</v>
      </c>
      <c r="S34" s="32">
        <f>Techcombank!S33</f>
        <v>43.875476190476185</v>
      </c>
      <c r="T34" s="32">
        <f>Techcombank!T33</f>
        <v>55.454821656050953</v>
      </c>
      <c r="U34" s="32">
        <f>Techcombank!U33</f>
        <v>74.61521893491124</v>
      </c>
      <c r="V34" s="32">
        <f>Techcombank!V33</f>
        <v>99.809179640718568</v>
      </c>
      <c r="W34" s="32">
        <f>Techcombank!W33</f>
        <v>99.507829411764689</v>
      </c>
      <c r="X34" s="7"/>
    </row>
    <row r="35" spans="2:24" x14ac:dyDescent="0.25">
      <c r="B35" s="8"/>
      <c r="C35" s="27"/>
      <c r="D35" s="27"/>
      <c r="E35" s="27"/>
      <c r="F35" s="27"/>
      <c r="G35" s="27"/>
      <c r="H35" s="27"/>
      <c r="I35" s="10"/>
      <c r="K35" s="1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</row>
    <row r="37" spans="2:24" s="14" customFormat="1" x14ac:dyDescent="0.25">
      <c r="B37" s="21" t="s">
        <v>26</v>
      </c>
      <c r="C37" s="23"/>
      <c r="D37" s="23"/>
      <c r="E37" s="23"/>
      <c r="F37" s="23"/>
      <c r="G37" s="23"/>
      <c r="H37" s="23"/>
      <c r="I37" s="20"/>
      <c r="J37" s="17"/>
      <c r="K37" s="1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2:24" x14ac:dyDescent="0.25">
      <c r="B38" s="2"/>
      <c r="C38" s="24"/>
      <c r="D38" s="24"/>
      <c r="E38" s="24"/>
      <c r="F38" s="24"/>
      <c r="G38" s="24"/>
      <c r="H38" s="24"/>
      <c r="I38" s="4"/>
      <c r="K38" s="1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4"/>
    </row>
    <row r="39" spans="2:24" x14ac:dyDescent="0.25">
      <c r="B39" s="5" t="s">
        <v>5</v>
      </c>
      <c r="C39" s="38">
        <f>AVERAGE(L39:W39)</f>
        <v>20.916666666666668</v>
      </c>
      <c r="D39" s="48"/>
      <c r="E39" s="38"/>
      <c r="F39" s="38">
        <f>AVERAGE(O39:Q39)</f>
        <v>0</v>
      </c>
      <c r="G39" s="38">
        <f>AVERAGE(R39:T39)</f>
        <v>18</v>
      </c>
      <c r="H39" s="38">
        <f>AVERAGE(U39:W39)</f>
        <v>65.666666666666671</v>
      </c>
      <c r="I39" s="7"/>
      <c r="K39" s="12"/>
      <c r="L39" s="32">
        <f>BacABank!L22</f>
        <v>0</v>
      </c>
      <c r="M39" s="32">
        <f>BacABank!M22</f>
        <v>0</v>
      </c>
      <c r="N39" s="32">
        <f>BacABank!N22</f>
        <v>0</v>
      </c>
      <c r="O39" s="32">
        <f>BacABank!O22</f>
        <v>0</v>
      </c>
      <c r="P39" s="32">
        <f>BacABank!P22</f>
        <v>0</v>
      </c>
      <c r="Q39" s="32">
        <f>BacABank!Q22</f>
        <v>0</v>
      </c>
      <c r="R39" s="32">
        <f>BacABank!R22</f>
        <v>0</v>
      </c>
      <c r="S39" s="32">
        <f>BacABank!S22</f>
        <v>26</v>
      </c>
      <c r="T39" s="32">
        <f>BacABank!T22</f>
        <v>28</v>
      </c>
      <c r="U39" s="32">
        <f>BacABank!U22</f>
        <v>57</v>
      </c>
      <c r="V39" s="32">
        <f>BacABank!V22</f>
        <v>70</v>
      </c>
      <c r="W39" s="32">
        <f>BacABank!W22</f>
        <v>70</v>
      </c>
      <c r="X39" s="7"/>
    </row>
    <row r="40" spans="2:24" x14ac:dyDescent="0.25">
      <c r="B40" s="5" t="s">
        <v>8</v>
      </c>
      <c r="C40" s="38">
        <f>AVERAGE(L40:W40)</f>
        <v>24.166666666666668</v>
      </c>
      <c r="D40" s="48"/>
      <c r="E40" s="38"/>
      <c r="F40" s="38">
        <f>AVERAGE(O40:Q40)</f>
        <v>0</v>
      </c>
      <c r="G40" s="38">
        <f>AVERAGE(R40:T40)</f>
        <v>20.333333333333332</v>
      </c>
      <c r="H40" s="38">
        <f>AVERAGE(U40:W40)</f>
        <v>76.333333333333329</v>
      </c>
      <c r="I40" s="7"/>
      <c r="K40" s="12"/>
      <c r="L40" s="32">
        <f>BacABank!L23</f>
        <v>0</v>
      </c>
      <c r="M40" s="32">
        <f>BacABank!M23</f>
        <v>0</v>
      </c>
      <c r="N40" s="32">
        <f>BacABank!N23</f>
        <v>0</v>
      </c>
      <c r="O40" s="32">
        <f>BacABank!O23</f>
        <v>0</v>
      </c>
      <c r="P40" s="32">
        <f>BacABank!P23</f>
        <v>0</v>
      </c>
      <c r="Q40" s="32">
        <f>BacABank!Q23</f>
        <v>0</v>
      </c>
      <c r="R40" s="32">
        <f>BacABank!R23</f>
        <v>0</v>
      </c>
      <c r="S40" s="32">
        <f>BacABank!S23</f>
        <v>22</v>
      </c>
      <c r="T40" s="32">
        <f>BacABank!T23</f>
        <v>39</v>
      </c>
      <c r="U40" s="32">
        <f>BacABank!U23</f>
        <v>72</v>
      </c>
      <c r="V40" s="32">
        <f>BacABank!V23</f>
        <v>78</v>
      </c>
      <c r="W40" s="32">
        <f>BacABank!W23</f>
        <v>79</v>
      </c>
      <c r="X40" s="7"/>
    </row>
    <row r="41" spans="2:24" x14ac:dyDescent="0.25">
      <c r="B41" s="5"/>
      <c r="C41" s="62"/>
      <c r="D41" s="62"/>
      <c r="E41" s="62"/>
      <c r="F41" s="62"/>
      <c r="G41" s="62"/>
      <c r="H41" s="62"/>
      <c r="I41" s="7"/>
      <c r="K41" s="12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7"/>
    </row>
    <row r="42" spans="2:24" x14ac:dyDescent="0.25">
      <c r="B42" s="5" t="s">
        <v>6</v>
      </c>
      <c r="C42" s="35">
        <f>SUM(L43:W43)/SUM(L40:W40)</f>
        <v>0.71034482758620687</v>
      </c>
      <c r="D42" s="47"/>
      <c r="E42" s="35"/>
      <c r="F42" s="35" t="e">
        <f>SUM(O43:Q43)/SUM(O40:Q40)</f>
        <v>#DIV/0!</v>
      </c>
      <c r="G42" s="35">
        <f>SUM(R43:T43)/SUM(R40:T40)</f>
        <v>0.63934426229508201</v>
      </c>
      <c r="H42" s="35">
        <f>SUM(U43:W43)/SUM(U40:W40)</f>
        <v>0.72925764192139741</v>
      </c>
      <c r="I42" s="7"/>
      <c r="K42" s="12"/>
      <c r="L42" s="32">
        <f>BacABank!L25</f>
        <v>0</v>
      </c>
      <c r="M42" s="32">
        <f>BacABank!M25</f>
        <v>0</v>
      </c>
      <c r="N42" s="32">
        <f>BacABank!N25</f>
        <v>0</v>
      </c>
      <c r="O42" s="32">
        <f>BacABank!O25</f>
        <v>0</v>
      </c>
      <c r="P42" s="32">
        <f>BacABank!P25</f>
        <v>0</v>
      </c>
      <c r="Q42" s="32">
        <f>BacABank!Q25</f>
        <v>0</v>
      </c>
      <c r="R42" s="32">
        <f>BacABank!R25</f>
        <v>0</v>
      </c>
      <c r="S42" s="32">
        <f>BacABank!S25</f>
        <v>0.86363636363636365</v>
      </c>
      <c r="T42" s="32">
        <f>BacABank!T25</f>
        <v>0.51282051282051277</v>
      </c>
      <c r="U42" s="32">
        <f>BacABank!U25</f>
        <v>0.66666666666666663</v>
      </c>
      <c r="V42" s="32">
        <f>BacABank!V25</f>
        <v>0.80769230769230771</v>
      </c>
      <c r="W42" s="32">
        <f>BacABank!W25</f>
        <v>0.70886075949367089</v>
      </c>
      <c r="X42" s="7"/>
    </row>
    <row r="43" spans="2:24" x14ac:dyDescent="0.25">
      <c r="B43" s="5" t="s">
        <v>7</v>
      </c>
      <c r="C43" s="38">
        <f>SUM(L43:W43)</f>
        <v>206</v>
      </c>
      <c r="D43" s="48"/>
      <c r="E43" s="38"/>
      <c r="F43" s="38">
        <f>SUM(O43:Q43)</f>
        <v>0</v>
      </c>
      <c r="G43" s="38">
        <f>SUM(R43:T43)</f>
        <v>39</v>
      </c>
      <c r="H43" s="38">
        <f>SUM(U43:W43)</f>
        <v>167</v>
      </c>
      <c r="I43" s="7"/>
      <c r="K43" s="12"/>
      <c r="L43" s="32">
        <f>BacABank!L26</f>
        <v>0</v>
      </c>
      <c r="M43" s="32">
        <f>BacABank!M26</f>
        <v>0</v>
      </c>
      <c r="N43" s="32">
        <f>BacABank!N26</f>
        <v>0</v>
      </c>
      <c r="O43" s="32">
        <f>BacABank!O26</f>
        <v>0</v>
      </c>
      <c r="P43" s="32">
        <f>BacABank!P26</f>
        <v>0</v>
      </c>
      <c r="Q43" s="32">
        <f>BacABank!Q26</f>
        <v>0</v>
      </c>
      <c r="R43" s="32">
        <f>BacABank!R26</f>
        <v>0</v>
      </c>
      <c r="S43" s="32">
        <f>BacABank!S26</f>
        <v>19</v>
      </c>
      <c r="T43" s="32">
        <f>BacABank!T26</f>
        <v>20</v>
      </c>
      <c r="U43" s="32">
        <f>BacABank!U26</f>
        <v>48</v>
      </c>
      <c r="V43" s="32">
        <f>BacABank!V26</f>
        <v>63</v>
      </c>
      <c r="W43" s="32">
        <f>BacABank!W26</f>
        <v>56</v>
      </c>
      <c r="X43" s="7"/>
    </row>
    <row r="44" spans="2:24" x14ac:dyDescent="0.25">
      <c r="B44" s="5" t="s">
        <v>9</v>
      </c>
      <c r="C44" s="38">
        <f>C47/C43</f>
        <v>2.7475728155339807</v>
      </c>
      <c r="D44" s="48"/>
      <c r="E44" s="38"/>
      <c r="F44" s="38" t="e">
        <f t="shared" ref="F44" si="22">F47/F43</f>
        <v>#DIV/0!</v>
      </c>
      <c r="G44" s="38">
        <f t="shared" ref="G44" si="23">G47/G43</f>
        <v>2.1794871794871793</v>
      </c>
      <c r="H44" s="38">
        <f t="shared" ref="H44" si="24">H47/H43</f>
        <v>2.8802395209580838</v>
      </c>
      <c r="I44" s="7"/>
      <c r="K44" s="12"/>
      <c r="L44" s="32">
        <f>BacABank!L27</f>
        <v>0</v>
      </c>
      <c r="M44" s="32">
        <f>BacABank!M27</f>
        <v>0</v>
      </c>
      <c r="N44" s="32">
        <f>BacABank!N27</f>
        <v>0</v>
      </c>
      <c r="O44" s="32">
        <f>BacABank!O27</f>
        <v>0</v>
      </c>
      <c r="P44" s="32">
        <f>BacABank!P27</f>
        <v>0</v>
      </c>
      <c r="Q44" s="32">
        <f>BacABank!Q27</f>
        <v>0</v>
      </c>
      <c r="R44" s="32">
        <f>BacABank!R27</f>
        <v>0</v>
      </c>
      <c r="S44" s="32">
        <f>BacABank!S27</f>
        <v>1.8947368421052631</v>
      </c>
      <c r="T44" s="32">
        <f>BacABank!T27</f>
        <v>2.4500000000000002</v>
      </c>
      <c r="U44" s="32">
        <f>BacABank!U27</f>
        <v>2.6041666666666665</v>
      </c>
      <c r="V44" s="32">
        <f>BacABank!V27</f>
        <v>2.5555555555555554</v>
      </c>
      <c r="W44" s="32">
        <f>BacABank!W27</f>
        <v>3.4821428571428572</v>
      </c>
      <c r="X44" s="7"/>
    </row>
    <row r="45" spans="2:24" x14ac:dyDescent="0.25">
      <c r="B45" s="5" t="s">
        <v>10</v>
      </c>
      <c r="C45" s="38">
        <f>C48/C47</f>
        <v>18.378424028268547</v>
      </c>
      <c r="D45" s="48"/>
      <c r="E45" s="38"/>
      <c r="F45" s="38" t="e">
        <f t="shared" ref="F45:H45" si="25">F48/F47</f>
        <v>#DIV/0!</v>
      </c>
      <c r="G45" s="38">
        <f t="shared" si="25"/>
        <v>19.122176470588236</v>
      </c>
      <c r="H45" s="38">
        <f t="shared" si="25"/>
        <v>18.246991683991684</v>
      </c>
      <c r="I45" s="7"/>
      <c r="K45" s="12"/>
      <c r="L45" s="32">
        <f>BacABank!L28</f>
        <v>0</v>
      </c>
      <c r="M45" s="32">
        <f>BacABank!M28</f>
        <v>0</v>
      </c>
      <c r="N45" s="32">
        <f>BacABank!N28</f>
        <v>0</v>
      </c>
      <c r="O45" s="32">
        <f>BacABank!O28</f>
        <v>0</v>
      </c>
      <c r="P45" s="32">
        <f>BacABank!P28</f>
        <v>0</v>
      </c>
      <c r="Q45" s="32">
        <f>BacABank!Q28</f>
        <v>0</v>
      </c>
      <c r="R45" s="32">
        <f>BacABank!R28</f>
        <v>0</v>
      </c>
      <c r="S45" s="32">
        <f>BacABank!S28</f>
        <v>14.919555555555556</v>
      </c>
      <c r="T45" s="32">
        <f>BacABank!T28</f>
        <v>22.209816326530611</v>
      </c>
      <c r="U45" s="32">
        <f>BacABank!U28</f>
        <v>19.744191999999998</v>
      </c>
      <c r="V45" s="32">
        <f>BacABank!V28</f>
        <v>15.44996894409938</v>
      </c>
      <c r="W45" s="32">
        <f>BacABank!W28</f>
        <v>19.596584615384614</v>
      </c>
      <c r="X45" s="7"/>
    </row>
    <row r="46" spans="2:24" x14ac:dyDescent="0.25">
      <c r="B46" s="5"/>
      <c r="C46" s="62"/>
      <c r="D46" s="62"/>
      <c r="E46" s="62"/>
      <c r="F46" s="62"/>
      <c r="G46" s="62"/>
      <c r="H46" s="62"/>
      <c r="I46" s="7"/>
      <c r="K46" s="12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7"/>
    </row>
    <row r="47" spans="2:24" x14ac:dyDescent="0.25">
      <c r="B47" s="5" t="s">
        <v>15</v>
      </c>
      <c r="C47" s="38">
        <f>SUM(L47:W47)</f>
        <v>566</v>
      </c>
      <c r="D47" s="48"/>
      <c r="E47" s="38"/>
      <c r="F47" s="38">
        <f>SUM(O47:Q47)</f>
        <v>0</v>
      </c>
      <c r="G47" s="38">
        <f>SUM(R47:T47)</f>
        <v>85</v>
      </c>
      <c r="H47" s="38">
        <f>SUM(U47:W47)</f>
        <v>481</v>
      </c>
      <c r="I47" s="7"/>
      <c r="K47" s="12"/>
      <c r="L47" s="32">
        <f>BacABank!L30</f>
        <v>0</v>
      </c>
      <c r="M47" s="32">
        <f>BacABank!M30</f>
        <v>0</v>
      </c>
      <c r="N47" s="32">
        <f>BacABank!N30</f>
        <v>0</v>
      </c>
      <c r="O47" s="32">
        <f>BacABank!O30</f>
        <v>0</v>
      </c>
      <c r="P47" s="32">
        <f>BacABank!P30</f>
        <v>0</v>
      </c>
      <c r="Q47" s="32">
        <f>BacABank!Q30</f>
        <v>0</v>
      </c>
      <c r="R47" s="32">
        <f>BacABank!R30</f>
        <v>0</v>
      </c>
      <c r="S47" s="32">
        <f>BacABank!S30</f>
        <v>36</v>
      </c>
      <c r="T47" s="32">
        <f>BacABank!T30</f>
        <v>49</v>
      </c>
      <c r="U47" s="32">
        <f>BacABank!U30</f>
        <v>125</v>
      </c>
      <c r="V47" s="32">
        <f>BacABank!V30</f>
        <v>161</v>
      </c>
      <c r="W47" s="32">
        <f>BacABank!W30</f>
        <v>195</v>
      </c>
      <c r="X47" s="7"/>
    </row>
    <row r="48" spans="2:24" s="42" customFormat="1" x14ac:dyDescent="0.25">
      <c r="B48" s="40" t="s">
        <v>11</v>
      </c>
      <c r="C48" s="57">
        <f>SUM(L48:W48)</f>
        <v>10402.187999999998</v>
      </c>
      <c r="D48" s="59"/>
      <c r="E48" s="57"/>
      <c r="F48" s="57">
        <f>SUM(O48:Q48)</f>
        <v>0</v>
      </c>
      <c r="G48" s="57">
        <f>SUM(R48:T48)</f>
        <v>1625.385</v>
      </c>
      <c r="H48" s="57">
        <f>SUM(U48:W48)</f>
        <v>8776.8029999999999</v>
      </c>
      <c r="I48" s="41"/>
      <c r="K48" s="43"/>
      <c r="L48" s="61">
        <f>BacABank!L31</f>
        <v>0</v>
      </c>
      <c r="M48" s="61">
        <f>BacABank!M31</f>
        <v>0</v>
      </c>
      <c r="N48" s="61">
        <f>BacABank!N31</f>
        <v>0</v>
      </c>
      <c r="O48" s="61">
        <f>BacABank!O31</f>
        <v>0</v>
      </c>
      <c r="P48" s="61">
        <f>BacABank!P31</f>
        <v>0</v>
      </c>
      <c r="Q48" s="61">
        <f>BacABank!Q31</f>
        <v>0</v>
      </c>
      <c r="R48" s="61">
        <f>BacABank!R31</f>
        <v>0</v>
      </c>
      <c r="S48" s="61">
        <f>BacABank!S31</f>
        <v>537.10400000000004</v>
      </c>
      <c r="T48" s="61">
        <f>BacABank!T31</f>
        <v>1088.2809999999999</v>
      </c>
      <c r="U48" s="61">
        <f>BacABank!U31</f>
        <v>2468.0239999999999</v>
      </c>
      <c r="V48" s="61">
        <f>BacABank!V31</f>
        <v>2487.4450000000002</v>
      </c>
      <c r="W48" s="61">
        <f>BacABank!W31</f>
        <v>3821.3339999999998</v>
      </c>
      <c r="X48" s="41"/>
    </row>
    <row r="49" spans="2:24" x14ac:dyDescent="0.25">
      <c r="B49" s="5" t="s">
        <v>12</v>
      </c>
      <c r="C49" s="38">
        <f>C48/C43</f>
        <v>50.496058252427176</v>
      </c>
      <c r="D49" s="48"/>
      <c r="E49" s="38"/>
      <c r="F49" s="38" t="e">
        <f t="shared" ref="F49" si="26">F48/F43</f>
        <v>#DIV/0!</v>
      </c>
      <c r="G49" s="38">
        <f t="shared" ref="G49" si="27">G48/G43</f>
        <v>41.676538461538463</v>
      </c>
      <c r="H49" s="38">
        <f t="shared" ref="H49" si="28">H48/H43</f>
        <v>52.555706586826346</v>
      </c>
      <c r="I49" s="7"/>
      <c r="K49" s="12"/>
      <c r="L49" s="32">
        <f>BacABank!L32</f>
        <v>0</v>
      </c>
      <c r="M49" s="32">
        <f>BacABank!M32</f>
        <v>0</v>
      </c>
      <c r="N49" s="32">
        <f>BacABank!N32</f>
        <v>0</v>
      </c>
      <c r="O49" s="32">
        <f>BacABank!O32</f>
        <v>0</v>
      </c>
      <c r="P49" s="32">
        <f>BacABank!P32</f>
        <v>0</v>
      </c>
      <c r="Q49" s="32">
        <f>BacABank!Q32</f>
        <v>0</v>
      </c>
      <c r="R49" s="32">
        <f>BacABank!R32</f>
        <v>0</v>
      </c>
      <c r="S49" s="32">
        <f>BacABank!S32</f>
        <v>28.268631578947371</v>
      </c>
      <c r="T49" s="32">
        <f>BacABank!T32</f>
        <v>54.414049999999996</v>
      </c>
      <c r="U49" s="32">
        <f>BacABank!U32</f>
        <v>51.417166666666667</v>
      </c>
      <c r="V49" s="32">
        <f>BacABank!V32</f>
        <v>39.483253968253969</v>
      </c>
      <c r="W49" s="32">
        <f>BacABank!W32</f>
        <v>68.238107142857146</v>
      </c>
      <c r="X49" s="7"/>
    </row>
    <row r="50" spans="2:24" x14ac:dyDescent="0.25">
      <c r="B50" s="5" t="s">
        <v>13</v>
      </c>
      <c r="C50" s="38">
        <f>SUM(L48:W48)/SUM(L40:W40)</f>
        <v>35.86961379310344</v>
      </c>
      <c r="D50" s="48"/>
      <c r="E50" s="38"/>
      <c r="F50" s="38" t="e">
        <f>SUM(O48:Q48)/SUM(O40:Q40)</f>
        <v>#DIV/0!</v>
      </c>
      <c r="G50" s="38">
        <f>SUM(R48:T48)/SUM(R40:T40)</f>
        <v>26.645655737704917</v>
      </c>
      <c r="H50" s="38">
        <f>SUM(U48:W48)/SUM(U40:W40)</f>
        <v>38.326650655021837</v>
      </c>
      <c r="I50" s="7"/>
      <c r="K50" s="12"/>
      <c r="L50" s="32">
        <f>BacABank!L33</f>
        <v>0</v>
      </c>
      <c r="M50" s="32">
        <f>BacABank!M33</f>
        <v>0</v>
      </c>
      <c r="N50" s="32">
        <f>BacABank!N33</f>
        <v>0</v>
      </c>
      <c r="O50" s="32">
        <f>BacABank!O33</f>
        <v>0</v>
      </c>
      <c r="P50" s="32">
        <f>BacABank!P33</f>
        <v>0</v>
      </c>
      <c r="Q50" s="32">
        <f>BacABank!Q33</f>
        <v>0</v>
      </c>
      <c r="R50" s="32">
        <f>BacABank!R33</f>
        <v>0</v>
      </c>
      <c r="S50" s="32">
        <f>BacABank!S33</f>
        <v>24.413818181818183</v>
      </c>
      <c r="T50" s="32">
        <f>BacABank!T33</f>
        <v>27.904641025641023</v>
      </c>
      <c r="U50" s="32">
        <f>BacABank!U33</f>
        <v>34.278111111111109</v>
      </c>
      <c r="V50" s="32">
        <f>BacABank!V33</f>
        <v>31.890320512820516</v>
      </c>
      <c r="W50" s="32">
        <f>BacABank!W33</f>
        <v>48.371316455696203</v>
      </c>
      <c r="X50" s="7"/>
    </row>
    <row r="51" spans="2:24" x14ac:dyDescent="0.25">
      <c r="B51" s="8"/>
      <c r="C51" s="27"/>
      <c r="D51" s="27"/>
      <c r="E51" s="27"/>
      <c r="F51" s="27"/>
      <c r="G51" s="27"/>
      <c r="H51" s="27"/>
      <c r="I51" s="10"/>
      <c r="K51" s="1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</row>
    <row r="53" spans="2:24" s="14" customFormat="1" x14ac:dyDescent="0.25">
      <c r="B53" s="21" t="s">
        <v>29</v>
      </c>
      <c r="C53" s="23"/>
      <c r="D53" s="23"/>
      <c r="E53" s="23"/>
      <c r="F53" s="23"/>
      <c r="G53" s="23"/>
      <c r="H53" s="23"/>
      <c r="I53" s="20"/>
      <c r="J53" s="17"/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2:24" x14ac:dyDescent="0.25">
      <c r="B54" s="2"/>
      <c r="C54" s="24"/>
      <c r="D54" s="24"/>
      <c r="E54" s="24"/>
      <c r="F54" s="24"/>
      <c r="G54" s="24"/>
      <c r="H54" s="24"/>
      <c r="I54" s="4"/>
      <c r="K54" s="1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4"/>
    </row>
    <row r="55" spans="2:24" x14ac:dyDescent="0.25">
      <c r="B55" s="5" t="s">
        <v>5</v>
      </c>
      <c r="C55" s="38">
        <f>AVERAGE(L55:W55)</f>
        <v>71.2</v>
      </c>
      <c r="D55" s="48"/>
      <c r="E55" s="38"/>
      <c r="F55" s="38">
        <f>AVERAGE(O55:Q55)</f>
        <v>88.333333333333329</v>
      </c>
      <c r="G55" s="38">
        <f>AVERAGE(R55:T55)</f>
        <v>86</v>
      </c>
      <c r="H55" s="38">
        <f>AVERAGE(U55:W55)</f>
        <v>0</v>
      </c>
      <c r="I55" s="7"/>
      <c r="K55" s="12"/>
      <c r="L55" s="32">
        <v>59</v>
      </c>
      <c r="M55" s="32">
        <v>59</v>
      </c>
      <c r="N55" s="32">
        <v>71</v>
      </c>
      <c r="O55" s="32">
        <v>86</v>
      </c>
      <c r="P55" s="32">
        <v>89</v>
      </c>
      <c r="Q55" s="32">
        <v>90</v>
      </c>
      <c r="R55" s="32">
        <v>90</v>
      </c>
      <c r="S55" s="32">
        <v>84</v>
      </c>
      <c r="T55" s="32">
        <v>84</v>
      </c>
      <c r="U55" s="32">
        <v>0</v>
      </c>
      <c r="V55" s="32"/>
      <c r="W55" s="32"/>
      <c r="X55" s="7"/>
    </row>
    <row r="56" spans="2:24" x14ac:dyDescent="0.25">
      <c r="B56" s="5" t="s">
        <v>8</v>
      </c>
      <c r="C56" s="38">
        <f>AVERAGE(L56:W56)</f>
        <v>46.444444444444443</v>
      </c>
      <c r="D56" s="48"/>
      <c r="E56" s="38"/>
      <c r="F56" s="38">
        <f>AVERAGE(O56:Q56)</f>
        <v>45</v>
      </c>
      <c r="G56" s="38">
        <f>AVERAGE(R56:T56)</f>
        <v>52.333333333333336</v>
      </c>
      <c r="H56" s="38" t="e">
        <f>AVERAGE(U56:W56)</f>
        <v>#DIV/0!</v>
      </c>
      <c r="I56" s="7"/>
      <c r="K56" s="12"/>
      <c r="L56" s="32">
        <v>50</v>
      </c>
      <c r="M56" s="32">
        <v>45</v>
      </c>
      <c r="N56" s="32">
        <v>31</v>
      </c>
      <c r="O56" s="32">
        <v>40</v>
      </c>
      <c r="P56" s="32">
        <v>45</v>
      </c>
      <c r="Q56" s="32">
        <v>50</v>
      </c>
      <c r="R56" s="32">
        <v>59</v>
      </c>
      <c r="S56" s="32">
        <v>50</v>
      </c>
      <c r="T56" s="32">
        <v>48</v>
      </c>
      <c r="U56" s="32"/>
      <c r="V56" s="32"/>
      <c r="W56" s="32"/>
      <c r="X56" s="7"/>
    </row>
    <row r="57" spans="2:24" x14ac:dyDescent="0.25">
      <c r="B57" s="5"/>
      <c r="C57" s="62"/>
      <c r="D57" s="62"/>
      <c r="E57" s="62"/>
      <c r="F57" s="62"/>
      <c r="G57" s="62"/>
      <c r="H57" s="62"/>
      <c r="I57" s="7"/>
      <c r="K57" s="12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7"/>
    </row>
    <row r="58" spans="2:24" x14ac:dyDescent="0.25">
      <c r="B58" s="5" t="s">
        <v>6</v>
      </c>
      <c r="C58" s="35">
        <f>SUM(L59:W59)/SUM(L56:W56)</f>
        <v>0.51196172248803828</v>
      </c>
      <c r="D58" s="47"/>
      <c r="E58" s="35"/>
      <c r="F58" s="35">
        <f>SUM(O59:Q59)/SUM(O56:Q56)</f>
        <v>0.57037037037037042</v>
      </c>
      <c r="G58" s="35">
        <f>SUM(R59:T59)/SUM(R56:T56)</f>
        <v>0.54140127388535031</v>
      </c>
      <c r="H58" s="35" t="e">
        <f>SUM(U59:W59)/SUM(U56:W56)</f>
        <v>#DIV/0!</v>
      </c>
      <c r="I58" s="7"/>
      <c r="K58" s="12"/>
      <c r="L58" s="30">
        <f>L59/L55</f>
        <v>0.28813559322033899</v>
      </c>
      <c r="M58" s="30">
        <f t="shared" ref="M58:S58" si="29">M59/M55</f>
        <v>0.25423728813559321</v>
      </c>
      <c r="N58" s="30">
        <f t="shared" si="29"/>
        <v>0.28169014084507044</v>
      </c>
      <c r="O58" s="30">
        <f t="shared" si="29"/>
        <v>0.26744186046511625</v>
      </c>
      <c r="P58" s="30">
        <f t="shared" si="29"/>
        <v>0.29213483146067415</v>
      </c>
      <c r="Q58" s="30">
        <f t="shared" si="29"/>
        <v>0.31111111111111112</v>
      </c>
      <c r="R58" s="30">
        <f t="shared" si="29"/>
        <v>0.3</v>
      </c>
      <c r="S58" s="30">
        <f t="shared" si="29"/>
        <v>0.35714285714285715</v>
      </c>
      <c r="T58" s="30">
        <f>T59/T55</f>
        <v>0.33333333333333331</v>
      </c>
      <c r="U58" s="30"/>
      <c r="V58" s="30"/>
      <c r="W58" s="30"/>
      <c r="X58" s="7"/>
    </row>
    <row r="59" spans="2:24" x14ac:dyDescent="0.25">
      <c r="B59" s="5" t="s">
        <v>7</v>
      </c>
      <c r="C59" s="38">
        <f>SUM(L59:W59)</f>
        <v>214</v>
      </c>
      <c r="D59" s="48"/>
      <c r="E59" s="38"/>
      <c r="F59" s="38">
        <f>SUM(O59:Q59)</f>
        <v>77</v>
      </c>
      <c r="G59" s="38">
        <f>SUM(R59:T59)</f>
        <v>85</v>
      </c>
      <c r="H59" s="38">
        <f>SUM(U59:W59)</f>
        <v>0</v>
      </c>
      <c r="I59" s="7"/>
      <c r="K59" s="12"/>
      <c r="L59" s="32">
        <v>17</v>
      </c>
      <c r="M59" s="32">
        <v>15</v>
      </c>
      <c r="N59" s="32">
        <v>20</v>
      </c>
      <c r="O59" s="32">
        <v>23</v>
      </c>
      <c r="P59" s="32">
        <v>26</v>
      </c>
      <c r="Q59" s="32">
        <v>28</v>
      </c>
      <c r="R59" s="32">
        <v>27</v>
      </c>
      <c r="S59" s="32">
        <v>30</v>
      </c>
      <c r="T59" s="32">
        <v>28</v>
      </c>
      <c r="U59" s="32"/>
      <c r="V59" s="32"/>
      <c r="W59" s="32"/>
      <c r="X59" s="7"/>
    </row>
    <row r="60" spans="2:24" x14ac:dyDescent="0.25">
      <c r="B60" s="5" t="s">
        <v>9</v>
      </c>
      <c r="C60" s="38">
        <f>C63/C59</f>
        <v>3.5514018691588785</v>
      </c>
      <c r="D60" s="48"/>
      <c r="E60" s="38"/>
      <c r="F60" s="38">
        <f t="shared" ref="F60:H60" si="30">F63/F59</f>
        <v>3.5584415584415585</v>
      </c>
      <c r="G60" s="38">
        <f t="shared" si="30"/>
        <v>3.1882352941176473</v>
      </c>
      <c r="H60" s="38" t="e">
        <f t="shared" si="30"/>
        <v>#DIV/0!</v>
      </c>
      <c r="I60" s="7"/>
      <c r="K60" s="12"/>
      <c r="L60" s="31">
        <f>L63/L59</f>
        <v>4.4705882352941178</v>
      </c>
      <c r="M60" s="31">
        <f t="shared" ref="M60:T60" si="31">M63/M59</f>
        <v>3.7333333333333334</v>
      </c>
      <c r="N60" s="31">
        <f t="shared" si="31"/>
        <v>4.7</v>
      </c>
      <c r="O60" s="31">
        <f t="shared" si="31"/>
        <v>4.5652173913043477</v>
      </c>
      <c r="P60" s="31">
        <f t="shared" si="31"/>
        <v>2.8076923076923075</v>
      </c>
      <c r="Q60" s="31">
        <f t="shared" si="31"/>
        <v>3.4285714285714284</v>
      </c>
      <c r="R60" s="31">
        <f t="shared" si="31"/>
        <v>2.8888888888888888</v>
      </c>
      <c r="S60" s="31">
        <f t="shared" si="31"/>
        <v>2.6</v>
      </c>
      <c r="T60" s="31">
        <f t="shared" si="31"/>
        <v>4.1071428571428568</v>
      </c>
      <c r="U60" s="31"/>
      <c r="V60" s="31"/>
      <c r="W60" s="31"/>
      <c r="X60" s="7"/>
    </row>
    <row r="61" spans="2:24" x14ac:dyDescent="0.25">
      <c r="B61" s="5" t="s">
        <v>10</v>
      </c>
      <c r="C61" s="38">
        <f>C64/C63</f>
        <v>19.003326315789472</v>
      </c>
      <c r="D61" s="48"/>
      <c r="E61" s="38"/>
      <c r="F61" s="38">
        <f t="shared" ref="F61:H61" si="32">F64/F63</f>
        <v>17.436901459854017</v>
      </c>
      <c r="G61" s="38">
        <f t="shared" si="32"/>
        <v>19.703826568265683</v>
      </c>
      <c r="H61" s="38">
        <f t="shared" si="32"/>
        <v>-9.7625454545454549</v>
      </c>
      <c r="I61" s="7"/>
      <c r="K61" s="12"/>
      <c r="L61" s="31">
        <f>L64/L63</f>
        <v>19.169552631578949</v>
      </c>
      <c r="M61" s="31">
        <f t="shared" ref="M61:T61" si="33">M64/M63</f>
        <v>14.801285714285713</v>
      </c>
      <c r="N61" s="31">
        <f t="shared" si="33"/>
        <v>20.552489361702126</v>
      </c>
      <c r="O61" s="31">
        <f t="shared" si="33"/>
        <v>17.548933333333334</v>
      </c>
      <c r="P61" s="31">
        <f t="shared" si="33"/>
        <v>14.705301369863015</v>
      </c>
      <c r="Q61" s="31">
        <f t="shared" si="33"/>
        <v>19.391520833333335</v>
      </c>
      <c r="R61" s="31">
        <f t="shared" si="33"/>
        <v>22.263423076923079</v>
      </c>
      <c r="S61" s="31">
        <f t="shared" si="33"/>
        <v>16.900500000000001</v>
      </c>
      <c r="T61" s="31">
        <f t="shared" si="33"/>
        <v>19.869139130434782</v>
      </c>
      <c r="U61" s="31"/>
      <c r="V61" s="31"/>
      <c r="W61" s="31"/>
      <c r="X61" s="7"/>
    </row>
    <row r="62" spans="2:24" x14ac:dyDescent="0.25">
      <c r="B62" s="5"/>
      <c r="C62" s="62"/>
      <c r="D62" s="62"/>
      <c r="E62" s="62"/>
      <c r="F62" s="62"/>
      <c r="G62" s="62"/>
      <c r="H62" s="62"/>
      <c r="I62" s="7"/>
      <c r="K62" s="12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7"/>
    </row>
    <row r="63" spans="2:24" x14ac:dyDescent="0.25">
      <c r="B63" s="5" t="s">
        <v>15</v>
      </c>
      <c r="C63" s="38">
        <f>SUM(L63:W63)</f>
        <v>760</v>
      </c>
      <c r="D63" s="48"/>
      <c r="E63" s="38"/>
      <c r="F63" s="38">
        <f>SUM(O63:Q63)</f>
        <v>274</v>
      </c>
      <c r="G63" s="38">
        <f>SUM(R63:T63)</f>
        <v>271</v>
      </c>
      <c r="H63" s="38">
        <f>SUM(U63:W63)</f>
        <v>-11</v>
      </c>
      <c r="I63" s="7"/>
      <c r="K63" s="12"/>
      <c r="L63" s="32">
        <v>76</v>
      </c>
      <c r="M63" s="32">
        <v>56</v>
      </c>
      <c r="N63" s="32">
        <v>94</v>
      </c>
      <c r="O63" s="32">
        <v>105</v>
      </c>
      <c r="P63" s="32">
        <v>73</v>
      </c>
      <c r="Q63" s="32">
        <v>96</v>
      </c>
      <c r="R63" s="32">
        <v>78</v>
      </c>
      <c r="S63" s="32">
        <v>78</v>
      </c>
      <c r="T63" s="32">
        <v>115</v>
      </c>
      <c r="U63" s="32">
        <v>-10</v>
      </c>
      <c r="V63" s="32">
        <v>-1</v>
      </c>
      <c r="W63" s="32"/>
      <c r="X63" s="7"/>
    </row>
    <row r="64" spans="2:24" s="42" customFormat="1" x14ac:dyDescent="0.25">
      <c r="B64" s="40" t="s">
        <v>11</v>
      </c>
      <c r="C64" s="57">
        <f>SUM(L64:W64)</f>
        <v>14442.528</v>
      </c>
      <c r="D64" s="59"/>
      <c r="E64" s="57"/>
      <c r="F64" s="57">
        <f>SUM(O64:Q64)</f>
        <v>4777.7110000000002</v>
      </c>
      <c r="G64" s="57">
        <f>SUM(R64:T64)</f>
        <v>5339.7370000000001</v>
      </c>
      <c r="H64" s="57">
        <f>SUM(U64:W64)</f>
        <v>107.38800000000001</v>
      </c>
      <c r="I64" s="41"/>
      <c r="K64" s="43"/>
      <c r="L64" s="61">
        <v>1456.886</v>
      </c>
      <c r="M64" s="61">
        <v>828.87199999999996</v>
      </c>
      <c r="N64" s="61">
        <v>1931.934</v>
      </c>
      <c r="O64" s="61">
        <v>1842.6379999999999</v>
      </c>
      <c r="P64" s="61">
        <v>1073.4870000000001</v>
      </c>
      <c r="Q64" s="61">
        <v>1861.586</v>
      </c>
      <c r="R64" s="61">
        <v>1736.547</v>
      </c>
      <c r="S64" s="61">
        <v>1318.239</v>
      </c>
      <c r="T64" s="61">
        <v>2284.951</v>
      </c>
      <c r="U64" s="61">
        <v>117.574</v>
      </c>
      <c r="V64" s="61">
        <v>-10.186</v>
      </c>
      <c r="W64" s="61">
        <v>0</v>
      </c>
      <c r="X64" s="41"/>
    </row>
    <row r="65" spans="2:24" x14ac:dyDescent="0.25">
      <c r="B65" s="5" t="s">
        <v>12</v>
      </c>
      <c r="C65" s="38">
        <f>C64/C59</f>
        <v>67.488448598130844</v>
      </c>
      <c r="D65" s="48"/>
      <c r="E65" s="38"/>
      <c r="F65" s="38">
        <f t="shared" ref="F65:H65" si="34">F64/F59</f>
        <v>62.048194805194811</v>
      </c>
      <c r="G65" s="38">
        <f t="shared" si="34"/>
        <v>62.820435294117651</v>
      </c>
      <c r="H65" s="38" t="e">
        <f t="shared" si="34"/>
        <v>#DIV/0!</v>
      </c>
      <c r="I65" s="7"/>
      <c r="K65" s="12"/>
      <c r="L65" s="32">
        <f>L64/L59</f>
        <v>85.699176470588228</v>
      </c>
      <c r="M65" s="32">
        <f t="shared" ref="M65:T65" si="35">M64/M59</f>
        <v>55.258133333333333</v>
      </c>
      <c r="N65" s="32">
        <f t="shared" si="35"/>
        <v>96.596699999999998</v>
      </c>
      <c r="O65" s="32">
        <f t="shared" si="35"/>
        <v>80.114695652173907</v>
      </c>
      <c r="P65" s="32">
        <f t="shared" si="35"/>
        <v>41.287961538461545</v>
      </c>
      <c r="Q65" s="32">
        <f t="shared" si="35"/>
        <v>66.485214285714292</v>
      </c>
      <c r="R65" s="32">
        <f t="shared" si="35"/>
        <v>64.316555555555553</v>
      </c>
      <c r="S65" s="32">
        <f t="shared" si="35"/>
        <v>43.941299999999998</v>
      </c>
      <c r="T65" s="32">
        <f t="shared" si="35"/>
        <v>81.60539285714286</v>
      </c>
      <c r="U65" s="32"/>
      <c r="V65" s="32"/>
      <c r="W65" s="32"/>
      <c r="X65" s="7"/>
    </row>
    <row r="66" spans="2:24" x14ac:dyDescent="0.25">
      <c r="B66" s="5" t="s">
        <v>13</v>
      </c>
      <c r="C66" s="38">
        <f>SUM(L64:W64)/SUM(L56:W56)</f>
        <v>34.551502392344496</v>
      </c>
      <c r="D66" s="48"/>
      <c r="E66" s="38"/>
      <c r="F66" s="38">
        <f>SUM(O64:Q64)/SUM(O56:Q56)</f>
        <v>35.390451851851857</v>
      </c>
      <c r="G66" s="38">
        <f>SUM(R64:T64)/SUM(R56:T56)</f>
        <v>34.01106369426752</v>
      </c>
      <c r="H66" s="38" t="e">
        <f>SUM(U64:W64)/SUM(U56:W56)</f>
        <v>#DIV/0!</v>
      </c>
      <c r="I66" s="7"/>
      <c r="K66" s="12"/>
      <c r="L66" s="32">
        <f>L64/L56</f>
        <v>29.137719999999998</v>
      </c>
      <c r="M66" s="32">
        <f t="shared" ref="M66:T66" si="36">M64/M56</f>
        <v>18.419377777777775</v>
      </c>
      <c r="N66" s="32">
        <f t="shared" si="36"/>
        <v>62.320451612903227</v>
      </c>
      <c r="O66" s="32">
        <f t="shared" si="36"/>
        <v>46.065950000000001</v>
      </c>
      <c r="P66" s="32">
        <f t="shared" si="36"/>
        <v>23.855266666666669</v>
      </c>
      <c r="Q66" s="32">
        <f t="shared" si="36"/>
        <v>37.231720000000003</v>
      </c>
      <c r="R66" s="32">
        <f t="shared" si="36"/>
        <v>29.433</v>
      </c>
      <c r="S66" s="32">
        <f t="shared" si="36"/>
        <v>26.36478</v>
      </c>
      <c r="T66" s="32">
        <f t="shared" si="36"/>
        <v>47.603145833333336</v>
      </c>
      <c r="U66" s="32"/>
      <c r="V66" s="32"/>
      <c r="W66" s="32"/>
      <c r="X66" s="7"/>
    </row>
    <row r="67" spans="2:24" x14ac:dyDescent="0.25">
      <c r="B67" s="8"/>
      <c r="C67" s="27"/>
      <c r="D67" s="27"/>
      <c r="E67" s="27"/>
      <c r="F67" s="27"/>
      <c r="G67" s="27"/>
      <c r="H67" s="27"/>
      <c r="I67" s="10"/>
      <c r="K67" s="1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>
      <selection activeCell="L13" sqref="L13"/>
    </sheetView>
  </sheetViews>
  <sheetFormatPr defaultRowHeight="15" x14ac:dyDescent="0.25"/>
  <cols>
    <col min="3" max="4" width="9" style="29"/>
  </cols>
  <sheetData>
    <row r="2" spans="2:7" x14ac:dyDescent="0.25">
      <c r="B2" t="s">
        <v>23</v>
      </c>
      <c r="C2" s="29" t="s">
        <v>24</v>
      </c>
      <c r="D2" s="29" t="s">
        <v>25</v>
      </c>
      <c r="E2" t="s">
        <v>5</v>
      </c>
      <c r="F2" t="s">
        <v>15</v>
      </c>
      <c r="G2" t="s">
        <v>11</v>
      </c>
    </row>
    <row r="3" spans="2:7" x14ac:dyDescent="0.25">
      <c r="B3">
        <v>12</v>
      </c>
      <c r="C3" s="29">
        <v>170</v>
      </c>
      <c r="D3" s="29">
        <v>146</v>
      </c>
      <c r="E3">
        <v>162</v>
      </c>
      <c r="F3">
        <v>1009</v>
      </c>
    </row>
    <row r="4" spans="2:7" x14ac:dyDescent="0.25">
      <c r="B4">
        <v>11</v>
      </c>
      <c r="C4" s="29">
        <v>167</v>
      </c>
      <c r="D4" s="29">
        <v>145</v>
      </c>
      <c r="E4">
        <v>160</v>
      </c>
      <c r="F4">
        <v>967</v>
      </c>
    </row>
    <row r="5" spans="2:7" x14ac:dyDescent="0.25">
      <c r="B5">
        <v>10</v>
      </c>
      <c r="C5" s="29">
        <v>169</v>
      </c>
      <c r="D5" s="29">
        <v>141</v>
      </c>
      <c r="E5">
        <v>154</v>
      </c>
      <c r="F5">
        <v>721</v>
      </c>
    </row>
    <row r="6" spans="2:7" x14ac:dyDescent="0.25">
      <c r="B6">
        <v>9</v>
      </c>
      <c r="C6" s="29">
        <v>157</v>
      </c>
      <c r="D6" s="29">
        <v>118</v>
      </c>
      <c r="E6">
        <v>154</v>
      </c>
      <c r="F6">
        <v>504</v>
      </c>
    </row>
    <row r="7" spans="2:7" x14ac:dyDescent="0.25">
      <c r="B7">
        <v>8</v>
      </c>
      <c r="C7" s="29">
        <v>147</v>
      </c>
      <c r="D7" s="29">
        <v>116</v>
      </c>
      <c r="E7">
        <v>154</v>
      </c>
      <c r="F7">
        <v>425</v>
      </c>
    </row>
    <row r="8" spans="2:7" x14ac:dyDescent="0.25">
      <c r="B8">
        <v>7</v>
      </c>
      <c r="C8" s="29">
        <v>147</v>
      </c>
      <c r="D8" s="29">
        <v>98</v>
      </c>
      <c r="E8">
        <v>154</v>
      </c>
      <c r="F8">
        <v>503</v>
      </c>
    </row>
    <row r="9" spans="2:7" x14ac:dyDescent="0.25">
      <c r="B9">
        <v>6</v>
      </c>
      <c r="C9" s="29">
        <v>139</v>
      </c>
      <c r="D9" s="29">
        <v>98</v>
      </c>
      <c r="E9">
        <v>154</v>
      </c>
      <c r="F9">
        <v>506</v>
      </c>
    </row>
    <row r="10" spans="2:7" x14ac:dyDescent="0.25">
      <c r="B10">
        <v>5</v>
      </c>
      <c r="C10" s="29">
        <v>140</v>
      </c>
      <c r="D10" s="29">
        <v>108</v>
      </c>
      <c r="E10">
        <v>153</v>
      </c>
      <c r="F10">
        <v>376</v>
      </c>
    </row>
    <row r="11" spans="2:7" x14ac:dyDescent="0.25">
      <c r="B11">
        <v>4</v>
      </c>
      <c r="C11" s="29">
        <v>138</v>
      </c>
      <c r="D11" s="29">
        <v>95</v>
      </c>
      <c r="E11">
        <v>150</v>
      </c>
      <c r="F11">
        <v>418</v>
      </c>
    </row>
    <row r="12" spans="2:7" x14ac:dyDescent="0.25">
      <c r="B12">
        <v>3</v>
      </c>
      <c r="C12" s="29">
        <v>135</v>
      </c>
      <c r="D12" s="29">
        <v>89</v>
      </c>
      <c r="E12">
        <v>146</v>
      </c>
      <c r="F12">
        <v>425</v>
      </c>
    </row>
    <row r="13" spans="2:7" x14ac:dyDescent="0.25">
      <c r="B13">
        <v>2</v>
      </c>
      <c r="C13" s="29">
        <v>136</v>
      </c>
      <c r="D13" s="29">
        <v>65</v>
      </c>
      <c r="E13">
        <v>143</v>
      </c>
      <c r="F13">
        <v>146</v>
      </c>
    </row>
    <row r="14" spans="2:7" x14ac:dyDescent="0.25">
      <c r="B14">
        <v>1</v>
      </c>
      <c r="C14" s="29">
        <v>133</v>
      </c>
      <c r="D14" s="29">
        <v>88</v>
      </c>
      <c r="E14">
        <v>138</v>
      </c>
      <c r="F14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1:P14"/>
  <sheetViews>
    <sheetView topLeftCell="C1" workbookViewId="0">
      <selection activeCell="L1" sqref="L1"/>
    </sheetView>
  </sheetViews>
  <sheetFormatPr defaultRowHeight="15" x14ac:dyDescent="0.25"/>
  <cols>
    <col min="3" max="3" width="20.28515625" bestFit="1" customWidth="1"/>
    <col min="4" max="4" width="11.140625" style="204" customWidth="1"/>
    <col min="5" max="5" width="15.140625" customWidth="1"/>
    <col min="6" max="6" width="12.85546875" customWidth="1"/>
    <col min="7" max="7" width="15.85546875" bestFit="1" customWidth="1"/>
    <col min="8" max="8" width="11.42578125" bestFit="1" customWidth="1"/>
    <col min="9" max="9" width="9.7109375" bestFit="1" customWidth="1"/>
    <col min="10" max="15" width="9.7109375" customWidth="1"/>
    <col min="16" max="16" width="15.28515625" bestFit="1" customWidth="1"/>
  </cols>
  <sheetData>
    <row r="1" spans="3:16" ht="74.099999999999994" customHeight="1" x14ac:dyDescent="0.25">
      <c r="E1" s="779" t="s">
        <v>120</v>
      </c>
      <c r="F1" s="780"/>
      <c r="I1" s="777" t="s">
        <v>119</v>
      </c>
      <c r="J1" s="778"/>
    </row>
    <row r="2" spans="3:16" x14ac:dyDescent="0.25">
      <c r="C2" s="248" t="s">
        <v>93</v>
      </c>
      <c r="D2" s="252" t="s">
        <v>113</v>
      </c>
      <c r="E2" s="781" t="s">
        <v>116</v>
      </c>
      <c r="F2" s="782"/>
      <c r="G2" s="258" t="s">
        <v>121</v>
      </c>
      <c r="H2" s="258"/>
      <c r="I2" s="783" t="s">
        <v>117</v>
      </c>
      <c r="J2" s="783"/>
    </row>
    <row r="3" spans="3:16" x14ac:dyDescent="0.25">
      <c r="C3" s="249" t="s">
        <v>88</v>
      </c>
      <c r="D3" s="253">
        <v>230265.13978908004</v>
      </c>
      <c r="E3" s="255" t="e">
        <f>SUM('2017 - 2022 Plan'!N14:Y14)</f>
        <v>#REF!</v>
      </c>
      <c r="F3" s="254" t="e">
        <f>E3/D3</f>
        <v>#REF!</v>
      </c>
      <c r="G3" s="259" t="e">
        <f>(E3-H3)/H3</f>
        <v>#REF!</v>
      </c>
      <c r="H3" s="258">
        <v>129450</v>
      </c>
      <c r="I3" s="256">
        <f>185000</f>
        <v>185000</v>
      </c>
      <c r="J3" s="257">
        <f>I3/D3</f>
        <v>0.80342165631088436</v>
      </c>
    </row>
    <row r="4" spans="3:16" x14ac:dyDescent="0.25">
      <c r="C4" s="249" t="s">
        <v>89</v>
      </c>
      <c r="D4" s="253">
        <v>600</v>
      </c>
      <c r="E4" s="255">
        <f>D4</f>
        <v>600</v>
      </c>
      <c r="F4" s="254">
        <f t="shared" ref="F4:F7" si="0">E4/D4</f>
        <v>1</v>
      </c>
      <c r="G4" s="258"/>
      <c r="H4" s="258"/>
      <c r="I4" s="256">
        <v>600</v>
      </c>
      <c r="J4" s="257">
        <f>I4/D4</f>
        <v>1</v>
      </c>
    </row>
    <row r="5" spans="3:16" x14ac:dyDescent="0.25">
      <c r="C5" s="249" t="s">
        <v>90</v>
      </c>
      <c r="D5" s="253">
        <v>21590.845911259999</v>
      </c>
      <c r="E5" s="255">
        <f>25536+4500+5000+4500</f>
        <v>39536</v>
      </c>
      <c r="F5" s="254">
        <f t="shared" si="0"/>
        <v>1.8311464109602715</v>
      </c>
      <c r="G5" s="259">
        <f>(E5-H5)/H5</f>
        <v>-0.12079701120797011</v>
      </c>
      <c r="H5" s="258">
        <v>44968</v>
      </c>
      <c r="I5" s="256">
        <f>E5</f>
        <v>39536</v>
      </c>
      <c r="J5" s="257">
        <f>I5/D5</f>
        <v>1.8311464109602715</v>
      </c>
    </row>
    <row r="6" spans="3:16" x14ac:dyDescent="0.25">
      <c r="C6" s="249" t="s">
        <v>91</v>
      </c>
      <c r="D6" s="253">
        <v>24687.826713870014</v>
      </c>
      <c r="E6" s="255">
        <v>10000</v>
      </c>
      <c r="F6" s="254">
        <f t="shared" si="0"/>
        <v>0.40505793061087231</v>
      </c>
      <c r="G6" s="258"/>
      <c r="H6" s="258"/>
      <c r="I6" s="256">
        <f>E6</f>
        <v>10000</v>
      </c>
      <c r="J6" s="257">
        <f>I6/D6</f>
        <v>0.40505793061087231</v>
      </c>
    </row>
    <row r="7" spans="3:16" x14ac:dyDescent="0.25">
      <c r="C7" s="248" t="s">
        <v>92</v>
      </c>
      <c r="D7" s="252">
        <f>SUM(D3:D6)</f>
        <v>277143.81241421006</v>
      </c>
      <c r="E7" s="255" t="e">
        <f>SUM(E3:E6)</f>
        <v>#REF!</v>
      </c>
      <c r="F7" s="254" t="e">
        <f t="shared" si="0"/>
        <v>#REF!</v>
      </c>
      <c r="G7" s="258"/>
      <c r="H7" s="258"/>
      <c r="I7" s="256">
        <f>SUM(I3:I6)</f>
        <v>235136</v>
      </c>
      <c r="J7" s="257">
        <f>I7/D7</f>
        <v>0.84842594157784568</v>
      </c>
    </row>
    <row r="8" spans="3:16" x14ac:dyDescent="0.25">
      <c r="C8" s="251" t="s">
        <v>118</v>
      </c>
      <c r="E8" s="250"/>
      <c r="G8" s="250"/>
    </row>
    <row r="9" spans="3:16" x14ac:dyDescent="0.25">
      <c r="D9" s="243" t="s">
        <v>114</v>
      </c>
      <c r="J9" s="242" t="s">
        <v>113</v>
      </c>
    </row>
    <row r="10" spans="3:16" x14ac:dyDescent="0.25">
      <c r="C10" s="206" t="s">
        <v>94</v>
      </c>
      <c r="D10" s="211" t="s">
        <v>96</v>
      </c>
      <c r="E10" s="212" t="s">
        <v>97</v>
      </c>
      <c r="F10" s="211" t="s">
        <v>98</v>
      </c>
      <c r="G10" s="212" t="s">
        <v>99</v>
      </c>
      <c r="H10" s="211" t="s">
        <v>100</v>
      </c>
      <c r="I10" s="212" t="s">
        <v>101</v>
      </c>
      <c r="J10" s="240" t="s">
        <v>107</v>
      </c>
      <c r="K10" s="241" t="s">
        <v>108</v>
      </c>
      <c r="L10" s="240" t="s">
        <v>109</v>
      </c>
      <c r="M10" s="241" t="s">
        <v>110</v>
      </c>
      <c r="N10" s="240" t="s">
        <v>111</v>
      </c>
      <c r="O10" s="241" t="s">
        <v>112</v>
      </c>
      <c r="P10" s="210" t="s">
        <v>115</v>
      </c>
    </row>
    <row r="11" spans="3:16" x14ac:dyDescent="0.25">
      <c r="C11" t="s">
        <v>87</v>
      </c>
      <c r="D11" s="207">
        <v>7605.3429999999998</v>
      </c>
      <c r="E11" s="207">
        <v>10037.486000000001</v>
      </c>
      <c r="F11" s="207">
        <v>15422.884</v>
      </c>
      <c r="G11" s="207">
        <v>12658.312</v>
      </c>
      <c r="H11" s="207">
        <v>16162.521000000001</v>
      </c>
      <c r="I11" s="207">
        <v>16394.673999999999</v>
      </c>
      <c r="J11" s="207" t="e">
        <f>'Summary_by Month'!L4</f>
        <v>#REF!</v>
      </c>
      <c r="K11" s="207" t="e">
        <f>'Summary_by Month'!M4</f>
        <v>#REF!</v>
      </c>
      <c r="L11" s="207" t="e">
        <f>'Summary_by Month'!N4</f>
        <v>#REF!</v>
      </c>
      <c r="M11" s="207" t="e">
        <f>'Summary_by Month'!O4</f>
        <v>#REF!</v>
      </c>
      <c r="N11" s="207" t="e">
        <f>'Summary_by Month'!P4</f>
        <v>#REF!</v>
      </c>
      <c r="O11" s="207" t="e">
        <f>'Summary_by Month'!Q4</f>
        <v>#REF!</v>
      </c>
      <c r="P11" s="209" t="e">
        <f t="shared" ref="P11:P12" si="1">SUM(D11:O11)</f>
        <v>#REF!</v>
      </c>
    </row>
    <row r="12" spans="3:16" x14ac:dyDescent="0.25">
      <c r="C12" t="s">
        <v>95</v>
      </c>
      <c r="D12" s="207">
        <v>4718.2169999999996</v>
      </c>
      <c r="E12" s="207">
        <v>2645.9029999999998</v>
      </c>
      <c r="F12" s="207">
        <v>3350.1959999999999</v>
      </c>
      <c r="G12" s="207">
        <v>5175.1610000000001</v>
      </c>
      <c r="H12" s="207">
        <v>4603.9219999999996</v>
      </c>
      <c r="I12" s="207">
        <v>5042.2079999999996</v>
      </c>
      <c r="J12" s="207">
        <v>4500</v>
      </c>
      <c r="K12" s="207">
        <v>4500</v>
      </c>
      <c r="L12" s="207">
        <v>5000</v>
      </c>
      <c r="M12" s="207"/>
      <c r="N12" s="207"/>
      <c r="O12" s="207"/>
      <c r="P12" s="209">
        <f t="shared" si="1"/>
        <v>39535.606999999996</v>
      </c>
    </row>
    <row r="13" spans="3:16" x14ac:dyDescent="0.25">
      <c r="C13" s="205" t="s">
        <v>91</v>
      </c>
      <c r="D13" s="209">
        <v>1817.2233394199998</v>
      </c>
      <c r="E13" s="209">
        <v>406.5373744400099</v>
      </c>
      <c r="F13" s="209">
        <v>45.441169550012468</v>
      </c>
      <c r="G13" s="209">
        <v>3485.4961887899995</v>
      </c>
      <c r="H13" s="209">
        <v>-308.20212653000186</v>
      </c>
      <c r="I13" s="209">
        <v>400</v>
      </c>
      <c r="J13" s="209">
        <v>500</v>
      </c>
      <c r="K13" s="209">
        <v>1000</v>
      </c>
      <c r="L13" s="209">
        <v>1000</v>
      </c>
      <c r="M13" s="209">
        <v>1000</v>
      </c>
      <c r="N13" s="209">
        <v>1000</v>
      </c>
      <c r="O13" s="209">
        <v>500</v>
      </c>
      <c r="P13" s="209">
        <f>SUM(D13:O13)</f>
        <v>10846.49594567002</v>
      </c>
    </row>
    <row r="14" spans="3:16" s="203" customFormat="1" x14ac:dyDescent="0.25">
      <c r="C14" s="203" t="s">
        <v>92</v>
      </c>
      <c r="D14" s="208">
        <f>SUM(D11:D13)</f>
        <v>14140.783339419999</v>
      </c>
      <c r="E14" s="208">
        <f t="shared" ref="E14:P14" si="2">SUM(E11:E13)</f>
        <v>13089.92637444001</v>
      </c>
      <c r="F14" s="208">
        <f t="shared" si="2"/>
        <v>18818.521169550015</v>
      </c>
      <c r="G14" s="208">
        <f t="shared" si="2"/>
        <v>21318.969188789997</v>
      </c>
      <c r="H14" s="208">
        <f t="shared" si="2"/>
        <v>20458.240873469997</v>
      </c>
      <c r="I14" s="208">
        <f t="shared" si="2"/>
        <v>21836.881999999998</v>
      </c>
      <c r="J14" s="208" t="e">
        <f t="shared" si="2"/>
        <v>#REF!</v>
      </c>
      <c r="K14" s="208" t="e">
        <f t="shared" si="2"/>
        <v>#REF!</v>
      </c>
      <c r="L14" s="208" t="e">
        <f t="shared" si="2"/>
        <v>#REF!</v>
      </c>
      <c r="M14" s="208" t="e">
        <f t="shared" si="2"/>
        <v>#REF!</v>
      </c>
      <c r="N14" s="208" t="e">
        <f t="shared" si="2"/>
        <v>#REF!</v>
      </c>
      <c r="O14" s="208" t="e">
        <f t="shared" si="2"/>
        <v>#REF!</v>
      </c>
      <c r="P14" s="208" t="e">
        <f t="shared" si="2"/>
        <v>#REF!</v>
      </c>
    </row>
  </sheetData>
  <mergeCells count="4">
    <mergeCell ref="I1:J1"/>
    <mergeCell ref="E1:F1"/>
    <mergeCell ref="E2:F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75" zoomScaleNormal="75" workbookViewId="0">
      <selection activeCell="A4" sqref="A4:M40"/>
    </sheetView>
  </sheetViews>
  <sheetFormatPr defaultRowHeight="15" outlineLevelRow="1" x14ac:dyDescent="0.25"/>
  <cols>
    <col min="1" max="1" width="30.7109375" bestFit="1" customWidth="1"/>
    <col min="2" max="3" width="10.5703125" hidden="1" customWidth="1"/>
    <col min="4" max="7" width="11.5703125" hidden="1" customWidth="1"/>
    <col min="8" max="13" width="12.42578125" style="275" bestFit="1" customWidth="1"/>
  </cols>
  <sheetData>
    <row r="1" spans="1:16" x14ac:dyDescent="0.25">
      <c r="B1" s="272">
        <v>42385</v>
      </c>
      <c r="C1" s="272">
        <v>42416</v>
      </c>
      <c r="D1" s="272">
        <v>42445</v>
      </c>
      <c r="E1" s="272">
        <v>42476</v>
      </c>
      <c r="F1" s="272">
        <v>42506</v>
      </c>
      <c r="G1" s="272">
        <v>42537</v>
      </c>
      <c r="H1" s="274">
        <v>42567</v>
      </c>
      <c r="I1" s="274">
        <v>42598</v>
      </c>
      <c r="J1" s="274">
        <v>42629</v>
      </c>
      <c r="K1" s="274">
        <v>42659</v>
      </c>
      <c r="L1" s="274">
        <v>42690</v>
      </c>
      <c r="M1" s="274">
        <v>42720</v>
      </c>
    </row>
    <row r="2" spans="1:16" x14ac:dyDescent="0.25">
      <c r="A2" s="267" t="s">
        <v>11</v>
      </c>
      <c r="B2" s="266">
        <v>7605.3429999999998</v>
      </c>
      <c r="C2" s="266">
        <v>10037.486000000001</v>
      </c>
      <c r="D2" s="266">
        <v>15422.884</v>
      </c>
      <c r="E2" s="266">
        <v>12658.312</v>
      </c>
      <c r="F2" s="266">
        <v>16162.521000000001</v>
      </c>
      <c r="G2" s="266">
        <v>16394.673999999999</v>
      </c>
      <c r="H2" s="277">
        <f>H4+H6</f>
        <v>14207.376000000002</v>
      </c>
      <c r="I2" s="277">
        <f t="shared" ref="I2:M2" si="0">I4+I6</f>
        <v>18327.515040000002</v>
      </c>
      <c r="J2" s="277">
        <f t="shared" si="0"/>
        <v>21093.830656000006</v>
      </c>
      <c r="K2" s="277">
        <f t="shared" si="0"/>
        <v>17345.4073856</v>
      </c>
      <c r="L2" s="277">
        <f t="shared" si="0"/>
        <v>21483.786419200002</v>
      </c>
      <c r="M2" s="277">
        <f t="shared" si="0"/>
        <v>24353.393600000007</v>
      </c>
    </row>
    <row r="3" spans="1:16" x14ac:dyDescent="0.25">
      <c r="A3" s="267"/>
      <c r="B3" s="266"/>
      <c r="C3" s="266"/>
      <c r="D3" s="266"/>
      <c r="E3" s="266"/>
      <c r="F3" s="266"/>
      <c r="G3" s="266"/>
    </row>
    <row r="4" spans="1:16" x14ac:dyDescent="0.25">
      <c r="A4" s="267" t="s">
        <v>31</v>
      </c>
      <c r="B4" s="204">
        <v>6388.4309999999996</v>
      </c>
      <c r="C4" s="204">
        <v>8737.8449999999993</v>
      </c>
      <c r="D4" s="204">
        <v>14200.88</v>
      </c>
      <c r="E4" s="204">
        <v>11762.603999999999</v>
      </c>
      <c r="F4" s="204">
        <v>15121.611000000001</v>
      </c>
      <c r="G4" s="204">
        <v>16717.398000000001</v>
      </c>
      <c r="H4" s="285">
        <v>13878.936000000002</v>
      </c>
      <c r="I4" s="285">
        <v>17046.599040000001</v>
      </c>
      <c r="J4" s="285">
        <v>18966.790656000005</v>
      </c>
      <c r="K4" s="285">
        <v>14828.581785599999</v>
      </c>
      <c r="L4" s="285">
        <v>18545.306419200002</v>
      </c>
      <c r="M4" s="285">
        <v>20504.040000000005</v>
      </c>
      <c r="O4" s="284"/>
      <c r="P4" s="285">
        <v>0.92</v>
      </c>
    </row>
    <row r="5" spans="1:16" x14ac:dyDescent="0.25">
      <c r="A5" s="267" t="s">
        <v>40</v>
      </c>
      <c r="B5" s="204">
        <v>1891.2660000000001</v>
      </c>
      <c r="C5" s="204">
        <v>1187.4490000000001</v>
      </c>
      <c r="D5" s="204">
        <v>1249.2639999999999</v>
      </c>
      <c r="E5" s="204">
        <v>817.745</v>
      </c>
      <c r="F5" s="204">
        <v>954.89499999999998</v>
      </c>
      <c r="G5" s="204">
        <v>550.78899999999999</v>
      </c>
      <c r="H5" s="285">
        <v>0</v>
      </c>
      <c r="I5" s="285">
        <v>0</v>
      </c>
      <c r="J5" s="285">
        <v>0</v>
      </c>
      <c r="K5" s="285">
        <v>0</v>
      </c>
      <c r="L5" s="285">
        <v>0</v>
      </c>
      <c r="M5" s="285">
        <v>0</v>
      </c>
    </row>
    <row r="6" spans="1:16" x14ac:dyDescent="0.25">
      <c r="A6" s="267" t="s">
        <v>41</v>
      </c>
      <c r="B6" s="204">
        <v>0</v>
      </c>
      <c r="C6" s="204">
        <v>0</v>
      </c>
      <c r="D6" s="204">
        <v>0</v>
      </c>
      <c r="E6" s="204">
        <v>0</v>
      </c>
      <c r="F6" s="204">
        <v>0</v>
      </c>
      <c r="G6" s="204">
        <v>0</v>
      </c>
      <c r="H6" s="285">
        <v>328.44</v>
      </c>
      <c r="I6" s="285">
        <v>1280.9160000000002</v>
      </c>
      <c r="J6" s="285">
        <v>2127.04</v>
      </c>
      <c r="K6" s="285">
        <v>2516.8256000000006</v>
      </c>
      <c r="L6" s="285">
        <v>2938.48</v>
      </c>
      <c r="M6" s="285">
        <v>3849.3536000000008</v>
      </c>
    </row>
    <row r="7" spans="1:16" x14ac:dyDescent="0.25">
      <c r="A7" s="267" t="s">
        <v>42</v>
      </c>
      <c r="B7" s="204">
        <v>0</v>
      </c>
      <c r="C7" s="204">
        <v>0</v>
      </c>
      <c r="D7" s="204">
        <v>0</v>
      </c>
      <c r="E7" s="204">
        <v>0</v>
      </c>
      <c r="F7" s="204">
        <v>0</v>
      </c>
      <c r="G7" s="204">
        <v>0</v>
      </c>
      <c r="H7" s="285">
        <v>0</v>
      </c>
      <c r="I7" s="285">
        <v>0</v>
      </c>
      <c r="J7" s="285">
        <v>1798.6920000000002</v>
      </c>
      <c r="K7" s="285">
        <v>2130.0300000000002</v>
      </c>
      <c r="L7" s="285">
        <v>2556.0360000000001</v>
      </c>
      <c r="M7" s="285">
        <v>3354.7972500000005</v>
      </c>
    </row>
    <row r="8" spans="1:16" x14ac:dyDescent="0.25">
      <c r="A8" s="267"/>
      <c r="B8" s="266"/>
      <c r="C8" s="266"/>
      <c r="D8" s="266"/>
      <c r="E8" s="266"/>
      <c r="F8" s="266"/>
      <c r="G8" s="266"/>
    </row>
    <row r="9" spans="1:16" x14ac:dyDescent="0.25">
      <c r="A9" t="s">
        <v>122</v>
      </c>
    </row>
    <row r="10" spans="1:16" x14ac:dyDescent="0.25">
      <c r="A10" s="260" t="s">
        <v>123</v>
      </c>
      <c r="B10" s="280">
        <v>0.25413214795925093</v>
      </c>
      <c r="C10" s="280">
        <v>0.20778159420513875</v>
      </c>
      <c r="D10" s="280">
        <v>0.13109730835526462</v>
      </c>
      <c r="E10" s="280">
        <v>0.15526080836452161</v>
      </c>
      <c r="F10" s="280">
        <v>0.11742213835817369</v>
      </c>
      <c r="G10" s="280">
        <v>0.12153873361610457</v>
      </c>
      <c r="H10" s="282">
        <f>SUM(H11:H14)</f>
        <v>0.14799999999999999</v>
      </c>
      <c r="I10" s="282">
        <f t="shared" ref="I10:M10" si="1">SUM(I11:I14)</f>
        <v>0.14799999999999999</v>
      </c>
      <c r="J10" s="282">
        <f t="shared" si="1"/>
        <v>0.13800000000000001</v>
      </c>
      <c r="K10" s="282">
        <f t="shared" si="1"/>
        <v>0.13800000000000001</v>
      </c>
      <c r="L10" s="282">
        <f t="shared" si="1"/>
        <v>0.13800000000000001</v>
      </c>
      <c r="M10" s="282">
        <f t="shared" si="1"/>
        <v>0.13800000000000001</v>
      </c>
      <c r="N10" s="284">
        <v>0.16500000000000001</v>
      </c>
      <c r="O10" s="282">
        <f>AVERAGE(B10:M10)</f>
        <v>0.15293606090487114</v>
      </c>
    </row>
    <row r="11" spans="1:16" hidden="1" outlineLevel="1" x14ac:dyDescent="0.25">
      <c r="A11" s="268" t="s">
        <v>124</v>
      </c>
      <c r="B11" s="269">
        <v>0.21623860223027572</v>
      </c>
      <c r="C11" s="269">
        <v>0.16966067353459122</v>
      </c>
      <c r="D11" s="269">
        <v>0.10398159674694267</v>
      </c>
      <c r="E11" s="269">
        <v>0.12437997385278488</v>
      </c>
      <c r="F11" s="269">
        <v>9.2666001423021185E-2</v>
      </c>
      <c r="G11" s="269">
        <v>9.5981028417178024E-2</v>
      </c>
      <c r="H11" s="276">
        <v>0.12</v>
      </c>
      <c r="I11" s="276">
        <v>0.12</v>
      </c>
      <c r="J11" s="276">
        <v>0.11</v>
      </c>
      <c r="K11" s="276">
        <v>0.11</v>
      </c>
      <c r="L11" s="276">
        <v>0.11</v>
      </c>
      <c r="M11" s="276">
        <v>0.11</v>
      </c>
    </row>
    <row r="12" spans="1:16" hidden="1" outlineLevel="1" x14ac:dyDescent="0.25">
      <c r="A12" s="268" t="s">
        <v>125</v>
      </c>
      <c r="B12" s="269">
        <v>2.8690703617535861E-2</v>
      </c>
      <c r="C12" s="269">
        <v>2.8048500976528012E-2</v>
      </c>
      <c r="D12" s="269">
        <v>1.9437289783509903E-2</v>
      </c>
      <c r="E12" s="269">
        <v>2.2880834511736736E-2</v>
      </c>
      <c r="F12" s="269">
        <v>1.6756136935152502E-2</v>
      </c>
      <c r="G12" s="269">
        <v>1.7557705198926549E-2</v>
      </c>
      <c r="H12" s="276">
        <v>0.02</v>
      </c>
      <c r="I12" s="276">
        <v>0.02</v>
      </c>
      <c r="J12" s="276">
        <v>0.02</v>
      </c>
      <c r="K12" s="276">
        <v>0.02</v>
      </c>
      <c r="L12" s="276">
        <v>0.02</v>
      </c>
      <c r="M12" s="276">
        <v>0.02</v>
      </c>
    </row>
    <row r="13" spans="1:16" hidden="1" outlineLevel="1" x14ac:dyDescent="0.25">
      <c r="A13" s="268" t="s">
        <v>126</v>
      </c>
      <c r="B13" s="269">
        <v>6.0000000000000001E-3</v>
      </c>
      <c r="C13" s="269">
        <v>7.5355018782770813E-3</v>
      </c>
      <c r="D13" s="269">
        <v>6.0000000000000001E-3</v>
      </c>
      <c r="E13" s="269">
        <v>6.0000000000000001E-3</v>
      </c>
      <c r="F13" s="269">
        <v>6.0000000000000001E-3</v>
      </c>
      <c r="G13" s="269">
        <v>6.0000000000000001E-3</v>
      </c>
      <c r="H13" s="276">
        <v>6.0000000000000001E-3</v>
      </c>
      <c r="I13" s="276">
        <v>6.0000000000000001E-3</v>
      </c>
      <c r="J13" s="276">
        <v>6.0000000000000001E-3</v>
      </c>
      <c r="K13" s="276">
        <v>6.0000000000000001E-3</v>
      </c>
      <c r="L13" s="276">
        <v>6.0000000000000001E-3</v>
      </c>
      <c r="M13" s="276">
        <v>6.0000000000000001E-3</v>
      </c>
    </row>
    <row r="14" spans="1:16" hidden="1" outlineLevel="1" x14ac:dyDescent="0.25">
      <c r="A14" s="270" t="s">
        <v>127</v>
      </c>
      <c r="B14" s="269">
        <v>3.2028421114393452E-3</v>
      </c>
      <c r="C14" s="269">
        <v>2.5369178157424364E-3</v>
      </c>
      <c r="D14" s="269">
        <v>1.6784218248120457E-3</v>
      </c>
      <c r="E14" s="269">
        <v>2E-3</v>
      </c>
      <c r="F14" s="269">
        <v>2E-3</v>
      </c>
      <c r="G14" s="269">
        <v>2E-3</v>
      </c>
      <c r="H14" s="276">
        <v>2E-3</v>
      </c>
      <c r="I14" s="276">
        <v>2E-3</v>
      </c>
      <c r="J14" s="276">
        <v>2E-3</v>
      </c>
      <c r="K14" s="276">
        <v>2E-3</v>
      </c>
      <c r="L14" s="276">
        <v>2E-3</v>
      </c>
      <c r="M14" s="276">
        <v>2E-3</v>
      </c>
    </row>
    <row r="15" spans="1:16" collapsed="1" x14ac:dyDescent="0.25"/>
    <row r="16" spans="1:16" x14ac:dyDescent="0.25">
      <c r="A16" s="260" t="s">
        <v>128</v>
      </c>
      <c r="B16" s="280">
        <v>0.13989690292901066</v>
      </c>
      <c r="C16" s="280">
        <v>0.15235521072050562</v>
      </c>
      <c r="D16" s="280">
        <v>0.36280859023910778</v>
      </c>
      <c r="E16" s="280">
        <v>0.29880496047257488</v>
      </c>
      <c r="F16" s="280">
        <v>0.27842548003567613</v>
      </c>
      <c r="G16" s="280">
        <v>0.25237310576860544</v>
      </c>
      <c r="H16" s="282">
        <f>SUM(H17:H19)</f>
        <v>0.20700000000000002</v>
      </c>
      <c r="I16" s="282">
        <f t="shared" ref="I16:M16" si="2">SUM(I17:I19)</f>
        <v>0.21700000000000003</v>
      </c>
      <c r="J16" s="282">
        <f t="shared" si="2"/>
        <v>0.27500000000000002</v>
      </c>
      <c r="K16" s="282">
        <f t="shared" si="2"/>
        <v>0.20700000000000002</v>
      </c>
      <c r="L16" s="282">
        <f t="shared" si="2"/>
        <v>0.21700000000000003</v>
      </c>
      <c r="M16" s="282">
        <f t="shared" si="2"/>
        <v>0.28700000000000003</v>
      </c>
      <c r="N16" s="273">
        <v>0.25</v>
      </c>
      <c r="O16" s="282">
        <f>AVERAGE(B16:M16)</f>
        <v>0.24122202084712338</v>
      </c>
    </row>
    <row r="17" spans="1:17" hidden="1" outlineLevel="1" x14ac:dyDescent="0.25">
      <c r="A17" s="261" t="s">
        <v>129</v>
      </c>
      <c r="B17" s="271">
        <v>0.13289690292901066</v>
      </c>
      <c r="C17" s="271">
        <v>0.14535521072050561</v>
      </c>
      <c r="D17" s="271">
        <v>0.16170315662263343</v>
      </c>
      <c r="E17" s="271">
        <v>0.1514905040494226</v>
      </c>
      <c r="F17" s="271">
        <v>0.16291889373232946</v>
      </c>
      <c r="G17" s="271">
        <v>0.17809988006093619</v>
      </c>
      <c r="H17" s="276">
        <v>0.15</v>
      </c>
      <c r="I17" s="276">
        <v>0.16</v>
      </c>
      <c r="J17" s="276">
        <v>0.17799999999999999</v>
      </c>
      <c r="K17" s="276">
        <v>0.15</v>
      </c>
      <c r="L17" s="276">
        <v>0.16</v>
      </c>
      <c r="M17" s="276">
        <v>0.2</v>
      </c>
    </row>
    <row r="18" spans="1:17" hidden="1" outlineLevel="1" x14ac:dyDescent="0.25">
      <c r="A18" s="261" t="s">
        <v>130</v>
      </c>
      <c r="B18" s="250">
        <v>0</v>
      </c>
      <c r="C18" s="250">
        <v>0</v>
      </c>
      <c r="D18" s="250">
        <v>0.19410543361647434</v>
      </c>
      <c r="E18" s="250">
        <v>0.14031445642315227</v>
      </c>
      <c r="F18" s="250">
        <v>0.10850658630334667</v>
      </c>
      <c r="G18" s="250">
        <v>6.7273225707669221E-2</v>
      </c>
      <c r="H18" s="276">
        <v>0.05</v>
      </c>
      <c r="I18" s="276">
        <v>0.05</v>
      </c>
      <c r="J18" s="276">
        <v>0.09</v>
      </c>
      <c r="K18" s="276">
        <v>0.05</v>
      </c>
      <c r="L18" s="276">
        <v>0.05</v>
      </c>
      <c r="M18" s="276">
        <v>0.08</v>
      </c>
    </row>
    <row r="19" spans="1:17" hidden="1" outlineLevel="1" x14ac:dyDescent="0.25">
      <c r="A19" s="261" t="s">
        <v>131</v>
      </c>
      <c r="B19" s="250">
        <v>7.0000000000000001E-3</v>
      </c>
      <c r="C19" s="250">
        <v>7.0000000000000001E-3</v>
      </c>
      <c r="D19" s="250">
        <v>7.0000000000000001E-3</v>
      </c>
      <c r="E19" s="250">
        <v>7.000000000000001E-3</v>
      </c>
      <c r="F19" s="250">
        <v>7.0000000000000001E-3</v>
      </c>
      <c r="G19" s="250">
        <v>7.0000000000000001E-3</v>
      </c>
      <c r="H19" s="276">
        <f>G19</f>
        <v>7.0000000000000001E-3</v>
      </c>
      <c r="I19" s="276">
        <f t="shared" ref="I19:M19" si="3">H19</f>
        <v>7.0000000000000001E-3</v>
      </c>
      <c r="J19" s="276">
        <f t="shared" si="3"/>
        <v>7.0000000000000001E-3</v>
      </c>
      <c r="K19" s="276">
        <f t="shared" si="3"/>
        <v>7.0000000000000001E-3</v>
      </c>
      <c r="L19" s="276">
        <f t="shared" si="3"/>
        <v>7.0000000000000001E-3</v>
      </c>
      <c r="M19" s="276">
        <f t="shared" si="3"/>
        <v>7.0000000000000001E-3</v>
      </c>
    </row>
    <row r="20" spans="1:17" collapsed="1" x14ac:dyDescent="0.25">
      <c r="Q20" t="s">
        <v>146</v>
      </c>
    </row>
    <row r="21" spans="1:17" x14ac:dyDescent="0.25">
      <c r="A21" s="260" t="s">
        <v>132</v>
      </c>
      <c r="B21" s="281">
        <v>0</v>
      </c>
      <c r="C21" s="281">
        <v>5.1461690302988299E-2</v>
      </c>
      <c r="D21" s="281">
        <v>8.8921072014014821E-2</v>
      </c>
      <c r="E21" s="281">
        <v>7.9671507036687572E-2</v>
      </c>
      <c r="F21" s="281">
        <v>8.6447812900363658E-2</v>
      </c>
      <c r="G21" s="281">
        <v>0.12007230222983357</v>
      </c>
      <c r="H21" s="282">
        <v>0.14928440771204199</v>
      </c>
      <c r="I21" s="282">
        <v>0.13909760367323917</v>
      </c>
      <c r="J21" s="282">
        <v>0.15727503397616238</v>
      </c>
      <c r="K21" s="282">
        <v>0.14000000000000001</v>
      </c>
      <c r="L21" s="282">
        <v>0.15</v>
      </c>
      <c r="M21" s="282">
        <v>0.18</v>
      </c>
      <c r="N21" s="273">
        <v>0.16</v>
      </c>
      <c r="O21" s="282">
        <f>AVERAGE(B21:M21)</f>
        <v>0.11185261915377763</v>
      </c>
    </row>
    <row r="22" spans="1:17" outlineLevel="1" x14ac:dyDescent="0.25">
      <c r="A22" s="262" t="s">
        <v>133</v>
      </c>
      <c r="B22" s="271">
        <v>0</v>
      </c>
      <c r="C22" s="271">
        <v>5.1461690302988299E-2</v>
      </c>
      <c r="D22" s="271">
        <v>3.4665222482808331E-2</v>
      </c>
      <c r="E22" s="271">
        <v>2.8106532518678604E-2</v>
      </c>
      <c r="F22" s="271">
        <v>6.723938892619423E-2</v>
      </c>
      <c r="G22" s="271">
        <v>6.554837440410724E-2</v>
      </c>
      <c r="H22" s="276">
        <v>0.10925325591233045</v>
      </c>
      <c r="I22" s="276">
        <v>9.9097603673239151E-2</v>
      </c>
      <c r="J22" s="276">
        <v>0.10727503397616239</v>
      </c>
      <c r="K22" s="276">
        <v>0.10727503397616239</v>
      </c>
      <c r="L22" s="276">
        <v>0.10727503397616239</v>
      </c>
      <c r="M22" s="276">
        <v>0.10727503397616239</v>
      </c>
    </row>
    <row r="23" spans="1:17" ht="25.5" outlineLevel="1" x14ac:dyDescent="0.25">
      <c r="A23" s="262" t="s">
        <v>134</v>
      </c>
      <c r="B23" s="250">
        <v>0</v>
      </c>
      <c r="C23" s="250">
        <v>0</v>
      </c>
      <c r="D23" s="250">
        <v>5.4255849531206504E-2</v>
      </c>
      <c r="E23" s="250">
        <v>5.1564974518008969E-2</v>
      </c>
      <c r="F23" s="250">
        <v>1.9208423974169428E-2</v>
      </c>
      <c r="G23" s="250">
        <v>5.452392782572632E-2</v>
      </c>
      <c r="H23" s="276">
        <f>H21-H22</f>
        <v>4.0031151799711534E-2</v>
      </c>
      <c r="I23" s="276">
        <f t="shared" ref="I23:J23" si="4">I21-I22</f>
        <v>4.0000000000000022E-2</v>
      </c>
      <c r="J23" s="276">
        <f t="shared" si="4"/>
        <v>4.9999999999999989E-2</v>
      </c>
      <c r="K23" s="276">
        <f t="shared" ref="K23" si="5">K21-K22</f>
        <v>3.2724966023837621E-2</v>
      </c>
      <c r="L23" s="276">
        <f t="shared" ref="L23" si="6">L21-L22</f>
        <v>4.2724966023837602E-2</v>
      </c>
      <c r="M23" s="276">
        <f t="shared" ref="M23" si="7">M21-M22</f>
        <v>7.2724966023837601E-2</v>
      </c>
    </row>
    <row r="25" spans="1:17" x14ac:dyDescent="0.25">
      <c r="A25" s="260" t="s">
        <v>135</v>
      </c>
      <c r="B25" s="250">
        <v>0</v>
      </c>
      <c r="C25" s="250">
        <v>3.326920736267009E-2</v>
      </c>
      <c r="D25" s="250">
        <v>2.2010868221744664E-2</v>
      </c>
      <c r="E25" s="250">
        <v>3.363401822219958E-2</v>
      </c>
      <c r="F25" s="250">
        <v>6.0147028849316067E-2</v>
      </c>
      <c r="G25" s="250">
        <v>8.360811999488833E-3</v>
      </c>
      <c r="H25" s="276">
        <f>H26+H27</f>
        <v>0.06</v>
      </c>
      <c r="I25" s="276">
        <f t="shared" ref="I25:M25" si="8">I26+I27</f>
        <v>0.06</v>
      </c>
      <c r="J25" s="276">
        <f t="shared" si="8"/>
        <v>0.06</v>
      </c>
      <c r="K25" s="276">
        <f t="shared" si="8"/>
        <v>0.06</v>
      </c>
      <c r="L25" s="276">
        <f t="shared" si="8"/>
        <v>0.06</v>
      </c>
      <c r="M25" s="276">
        <f t="shared" si="8"/>
        <v>0.06</v>
      </c>
    </row>
    <row r="26" spans="1:17" hidden="1" outlineLevel="1" x14ac:dyDescent="0.25">
      <c r="A26" s="263" t="s">
        <v>136</v>
      </c>
      <c r="B26" s="271">
        <v>0</v>
      </c>
      <c r="C26" s="271">
        <v>3.326920736267009E-2</v>
      </c>
      <c r="D26" s="271">
        <v>2.2010868221744664E-2</v>
      </c>
      <c r="E26" s="271">
        <v>3.363401822219958E-2</v>
      </c>
      <c r="F26" s="271">
        <v>6.0147028849316067E-2</v>
      </c>
      <c r="G26" s="271">
        <v>8.360811999488833E-3</v>
      </c>
      <c r="H26" s="276">
        <v>0.03</v>
      </c>
      <c r="I26" s="276">
        <v>0.03</v>
      </c>
      <c r="J26" s="276">
        <v>0.03</v>
      </c>
      <c r="K26" s="276">
        <v>0.03</v>
      </c>
      <c r="L26" s="276">
        <v>0.03</v>
      </c>
      <c r="M26" s="276">
        <v>0.03</v>
      </c>
    </row>
    <row r="27" spans="1:17" hidden="1" outlineLevel="1" x14ac:dyDescent="0.25">
      <c r="A27" s="263" t="s">
        <v>137</v>
      </c>
      <c r="B27" s="250">
        <v>0</v>
      </c>
      <c r="C27" s="250">
        <v>0</v>
      </c>
      <c r="D27" s="250">
        <v>0</v>
      </c>
      <c r="E27" s="250">
        <v>0</v>
      </c>
      <c r="F27" s="250">
        <v>0</v>
      </c>
      <c r="G27" s="250">
        <v>0</v>
      </c>
      <c r="H27" s="276">
        <v>0.03</v>
      </c>
      <c r="I27" s="276">
        <v>0.03</v>
      </c>
      <c r="J27" s="276">
        <v>0.03</v>
      </c>
      <c r="K27" s="276">
        <v>0.03</v>
      </c>
      <c r="L27" s="276">
        <v>0.03</v>
      </c>
      <c r="M27" s="276">
        <v>0.03</v>
      </c>
    </row>
    <row r="28" spans="1:17" collapsed="1" x14ac:dyDescent="0.25"/>
    <row r="29" spans="1:17" x14ac:dyDescent="0.25">
      <c r="A29" s="260" t="s">
        <v>138</v>
      </c>
      <c r="B29" s="250">
        <v>0</v>
      </c>
      <c r="C29" s="250">
        <v>0</v>
      </c>
      <c r="D29" s="250">
        <v>0</v>
      </c>
      <c r="E29" s="250">
        <v>0</v>
      </c>
      <c r="F29" s="250">
        <v>0</v>
      </c>
      <c r="G29" s="250">
        <v>0</v>
      </c>
      <c r="K29" s="276">
        <v>0.01</v>
      </c>
    </row>
    <row r="31" spans="1:17" x14ac:dyDescent="0.25">
      <c r="A31" s="260" t="s">
        <v>139</v>
      </c>
      <c r="B31" s="280">
        <v>0.77650911033229775</v>
      </c>
      <c r="C31" s="280">
        <v>0.73299268497141856</v>
      </c>
      <c r="D31" s="280">
        <v>0.7725532410732554</v>
      </c>
      <c r="E31" s="280">
        <v>0.76386923320098021</v>
      </c>
      <c r="F31" s="280">
        <v>0.75965826984132945</v>
      </c>
      <c r="G31" s="280">
        <v>0.83451607845245745</v>
      </c>
      <c r="H31" s="280">
        <f>(H32+H36+H38)/H2</f>
        <v>0.74825276182389422</v>
      </c>
      <c r="I31" s="280">
        <f t="shared" ref="I31:M31" si="9">(I32+I36+I38)/I2</f>
        <v>0.73234462685284585</v>
      </c>
      <c r="J31" s="280">
        <f t="shared" si="9"/>
        <v>0.77262369218860949</v>
      </c>
      <c r="K31" s="280">
        <f t="shared" si="9"/>
        <v>0.77601329221696991</v>
      </c>
      <c r="L31" s="280">
        <f t="shared" si="9"/>
        <v>0.78972683994909043</v>
      </c>
      <c r="M31" s="280">
        <f t="shared" si="9"/>
        <v>0.79135529889600287</v>
      </c>
      <c r="O31" s="282">
        <f>AVERAGE(B31:M31)</f>
        <v>0.7708679274832626</v>
      </c>
    </row>
    <row r="32" spans="1:17" hidden="1" outlineLevel="1" x14ac:dyDescent="0.25">
      <c r="A32" s="264" t="s">
        <v>140</v>
      </c>
      <c r="H32" s="279">
        <f>(H4*H33)</f>
        <v>10494.077290270512</v>
      </c>
      <c r="I32" s="279">
        <f t="shared" ref="I32:M32" si="10">(I4*I33)</f>
        <v>12889.196107108723</v>
      </c>
      <c r="J32" s="279">
        <f t="shared" si="10"/>
        <v>14509.594851840004</v>
      </c>
      <c r="K32" s="279">
        <f t="shared" si="10"/>
        <v>11343.865065984</v>
      </c>
      <c r="L32" s="279">
        <f t="shared" si="10"/>
        <v>14465.339006976003</v>
      </c>
      <c r="M32" s="279">
        <f t="shared" si="10"/>
        <v>15993.151200000004</v>
      </c>
    </row>
    <row r="33" spans="1:15" hidden="1" outlineLevel="1" x14ac:dyDescent="0.25">
      <c r="A33" s="265" t="s">
        <v>141</v>
      </c>
      <c r="B33" s="250">
        <v>0.76719291951341428</v>
      </c>
      <c r="C33" s="250">
        <v>0.73134798110975874</v>
      </c>
      <c r="D33" s="250">
        <v>0.7520904500284491</v>
      </c>
      <c r="E33" s="250">
        <v>0.76493857652608221</v>
      </c>
      <c r="F33" s="250">
        <v>0.76155131090199313</v>
      </c>
      <c r="G33" s="250">
        <v>0.75611540324636639</v>
      </c>
      <c r="H33" s="276">
        <f>G33</f>
        <v>0.75611540324636639</v>
      </c>
      <c r="I33" s="276">
        <f t="shared" ref="I33:M33" si="11">H33</f>
        <v>0.75611540324636639</v>
      </c>
      <c r="J33" s="276">
        <v>0.76500000000000001</v>
      </c>
      <c r="K33" s="276">
        <v>0.76500000000000001</v>
      </c>
      <c r="L33" s="276">
        <v>0.78</v>
      </c>
      <c r="M33" s="276">
        <f t="shared" si="11"/>
        <v>0.78</v>
      </c>
    </row>
    <row r="34" spans="1:15" hidden="1" outlineLevel="1" x14ac:dyDescent="0.25">
      <c r="A34" s="264" t="s">
        <v>142</v>
      </c>
    </row>
    <row r="35" spans="1:15" hidden="1" outlineLevel="1" x14ac:dyDescent="0.25">
      <c r="A35" s="265" t="s">
        <v>141</v>
      </c>
      <c r="B35" s="250">
        <v>0.58544591823677894</v>
      </c>
      <c r="C35" s="250">
        <v>0.64848975408628073</v>
      </c>
      <c r="D35" s="250">
        <v>0.58173203582269239</v>
      </c>
      <c r="E35" s="250">
        <v>0.55053051990534951</v>
      </c>
      <c r="F35" s="250">
        <v>0.66415473952633541</v>
      </c>
      <c r="G35" s="250">
        <v>0.60891234211285983</v>
      </c>
    </row>
    <row r="36" spans="1:15" hidden="1" outlineLevel="1" x14ac:dyDescent="0.25">
      <c r="A36" s="264" t="s">
        <v>144</v>
      </c>
      <c r="B36" s="250"/>
      <c r="C36" s="250"/>
      <c r="D36" s="250"/>
      <c r="E36" s="250"/>
      <c r="F36" s="250"/>
      <c r="G36" s="250"/>
      <c r="H36" s="278">
        <f>H37*H6</f>
        <v>136.63104000000001</v>
      </c>
      <c r="I36" s="278">
        <f t="shared" ref="I36:M36" si="12">I37*I6</f>
        <v>532.86105600000008</v>
      </c>
      <c r="J36" s="278">
        <f t="shared" si="12"/>
        <v>1007.3661440000002</v>
      </c>
      <c r="K36" s="278">
        <f t="shared" si="12"/>
        <v>1191.9686041600005</v>
      </c>
      <c r="L36" s="278">
        <f t="shared" si="12"/>
        <v>1391.6641280000003</v>
      </c>
      <c r="M36" s="278">
        <f t="shared" si="12"/>
        <v>1823.0538649600007</v>
      </c>
    </row>
    <row r="37" spans="1:15" hidden="1" outlineLevel="1" x14ac:dyDescent="0.25">
      <c r="A37" s="265" t="s">
        <v>141</v>
      </c>
      <c r="B37" s="250"/>
      <c r="C37" s="250"/>
      <c r="D37" s="250"/>
      <c r="E37" s="250"/>
      <c r="F37" s="250"/>
      <c r="G37" s="250"/>
      <c r="H37" s="276">
        <f>26%*1.6</f>
        <v>0.41600000000000004</v>
      </c>
      <c r="I37" s="276">
        <f>26%*1.6</f>
        <v>0.41600000000000004</v>
      </c>
      <c r="J37" s="276">
        <f>29.6%*1.6</f>
        <v>0.47360000000000008</v>
      </c>
      <c r="K37" s="276">
        <f t="shared" ref="K37:M37" si="13">29.6%*1.6</f>
        <v>0.47360000000000008</v>
      </c>
      <c r="L37" s="276">
        <f t="shared" si="13"/>
        <v>0.47360000000000008</v>
      </c>
      <c r="M37" s="276">
        <f t="shared" si="13"/>
        <v>0.47360000000000008</v>
      </c>
    </row>
    <row r="38" spans="1:15" hidden="1" outlineLevel="1" x14ac:dyDescent="0.25">
      <c r="A38" s="264" t="s">
        <v>145</v>
      </c>
      <c r="B38" s="250"/>
      <c r="C38" s="250"/>
      <c r="D38" s="250"/>
      <c r="E38" s="250"/>
      <c r="F38" s="250"/>
      <c r="G38" s="250"/>
      <c r="H38" s="277">
        <f>H39*H7</f>
        <v>0</v>
      </c>
      <c r="I38" s="277">
        <f t="shared" ref="I38:M38" si="14">I39*I7</f>
        <v>0</v>
      </c>
      <c r="J38" s="277">
        <f t="shared" si="14"/>
        <v>780.63232800000014</v>
      </c>
      <c r="K38" s="277">
        <f t="shared" si="14"/>
        <v>924.43302000000017</v>
      </c>
      <c r="L38" s="277">
        <f t="shared" si="14"/>
        <v>1109.3196240000002</v>
      </c>
      <c r="M38" s="277">
        <f t="shared" si="14"/>
        <v>1455.9820065000004</v>
      </c>
    </row>
    <row r="39" spans="1:15" hidden="1" outlineLevel="1" x14ac:dyDescent="0.25">
      <c r="A39" s="265" t="s">
        <v>141</v>
      </c>
      <c r="H39" s="276">
        <f>26%*1.55</f>
        <v>0.40300000000000002</v>
      </c>
      <c r="I39" s="276">
        <f>26%*1.55</f>
        <v>0.40300000000000002</v>
      </c>
      <c r="J39" s="276">
        <f>28%*1.55</f>
        <v>0.43400000000000005</v>
      </c>
      <c r="K39" s="276">
        <f t="shared" ref="K39:M39" si="15">28%*1.55</f>
        <v>0.43400000000000005</v>
      </c>
      <c r="L39" s="276">
        <f t="shared" si="15"/>
        <v>0.43400000000000005</v>
      </c>
      <c r="M39" s="276">
        <f t="shared" si="15"/>
        <v>0.43400000000000005</v>
      </c>
    </row>
    <row r="40" spans="1:15" collapsed="1" x14ac:dyDescent="0.25">
      <c r="A40" s="260" t="s">
        <v>143</v>
      </c>
      <c r="B40" s="281">
        <v>0</v>
      </c>
      <c r="C40" s="281">
        <v>0</v>
      </c>
      <c r="D40" s="281">
        <v>3.7208526157004669E-3</v>
      </c>
      <c r="E40" s="281">
        <v>1.6170201068365184E-3</v>
      </c>
      <c r="F40" s="281">
        <v>0</v>
      </c>
      <c r="G40" s="281">
        <v>2.7059405305732711E-3</v>
      </c>
      <c r="H40" s="283">
        <v>1E-3</v>
      </c>
      <c r="I40" s="283">
        <v>2E-3</v>
      </c>
      <c r="J40" s="283">
        <v>5.0000000000000001E-3</v>
      </c>
      <c r="K40" s="283">
        <v>1E-3</v>
      </c>
      <c r="L40" s="283">
        <v>2E-3</v>
      </c>
      <c r="M40" s="283">
        <v>5.0000000000000001E-3</v>
      </c>
      <c r="O40" s="282">
        <f>AVERAGE(B40:M40)</f>
        <v>2.0036511044258546E-3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V20"/>
  <sheetViews>
    <sheetView showGridLines="0" workbookViewId="0">
      <selection activeCell="E12" sqref="E12"/>
    </sheetView>
  </sheetViews>
  <sheetFormatPr defaultColWidth="9" defaultRowHeight="12" x14ac:dyDescent="0.2"/>
  <cols>
    <col min="1" max="1" width="9" style="72"/>
    <col min="2" max="2" width="22.85546875" style="72" bestFit="1" customWidth="1"/>
    <col min="3" max="3" width="9.42578125" style="73" customWidth="1"/>
    <col min="4" max="6" width="10.7109375" style="72" bestFit="1" customWidth="1"/>
    <col min="7" max="14" width="10.7109375" style="72" customWidth="1"/>
    <col min="15" max="15" width="1.42578125" style="72" customWidth="1"/>
    <col min="16" max="16" width="11.42578125" style="72" customWidth="1"/>
    <col min="17" max="17" width="11.7109375" style="72" bestFit="1" customWidth="1"/>
    <col min="18" max="18" width="11.28515625" style="72" bestFit="1" customWidth="1"/>
    <col min="19" max="19" width="10.7109375" style="72" customWidth="1"/>
    <col min="20" max="20" width="11" style="72" customWidth="1"/>
    <col min="21" max="21" width="10.42578125" style="72" customWidth="1"/>
    <col min="22" max="22" width="11.28515625" style="72" customWidth="1"/>
    <col min="23" max="16384" width="9" style="72"/>
  </cols>
  <sheetData>
    <row r="2" spans="1:22" ht="15" customHeight="1" x14ac:dyDescent="0.2">
      <c r="P2" s="784" t="s">
        <v>57</v>
      </c>
      <c r="Q2" s="784"/>
      <c r="R2" s="784"/>
      <c r="S2" s="784" t="s">
        <v>58</v>
      </c>
      <c r="T2" s="784"/>
      <c r="U2" s="784" t="s">
        <v>59</v>
      </c>
      <c r="V2" s="784"/>
    </row>
    <row r="3" spans="1:22" ht="15" customHeight="1" thickBot="1" x14ac:dyDescent="0.25">
      <c r="B3" s="76"/>
      <c r="C3" s="184">
        <v>2015</v>
      </c>
      <c r="D3" s="185">
        <v>2016</v>
      </c>
      <c r="E3" s="185">
        <v>2017</v>
      </c>
      <c r="F3" s="185">
        <v>2018</v>
      </c>
      <c r="G3" s="185">
        <v>2018</v>
      </c>
      <c r="H3" s="185"/>
      <c r="I3" s="185"/>
      <c r="J3" s="185"/>
      <c r="K3" s="185"/>
      <c r="L3" s="185"/>
      <c r="M3" s="185"/>
      <c r="N3" s="185"/>
      <c r="O3" s="76"/>
      <c r="P3" s="176" t="s">
        <v>56</v>
      </c>
      <c r="Q3" s="176" t="s">
        <v>52</v>
      </c>
      <c r="R3" s="176" t="s">
        <v>53</v>
      </c>
      <c r="S3" s="176" t="s">
        <v>52</v>
      </c>
      <c r="T3" s="176" t="s">
        <v>53</v>
      </c>
      <c r="U3" s="176" t="s">
        <v>52</v>
      </c>
      <c r="V3" s="176" t="s">
        <v>53</v>
      </c>
    </row>
    <row r="4" spans="1:22" ht="15" customHeight="1" thickTop="1" x14ac:dyDescent="0.2">
      <c r="A4" s="147"/>
      <c r="B4" s="72" t="s">
        <v>31</v>
      </c>
      <c r="C4" s="73">
        <v>104605.625</v>
      </c>
      <c r="D4" s="73">
        <f>'Summary_by Month'!B5</f>
        <v>181478.029064</v>
      </c>
      <c r="E4" s="73">
        <f>'Summary_by Month'!C5</f>
        <v>111608.917</v>
      </c>
      <c r="F4" s="73">
        <f>'Summary_by Month'!D5</f>
        <v>0</v>
      </c>
      <c r="G4" s="73">
        <f>'Summary_by Month'!E5</f>
        <v>0</v>
      </c>
      <c r="H4" s="73"/>
      <c r="I4" s="73"/>
      <c r="J4" s="73"/>
      <c r="K4" s="73"/>
      <c r="L4" s="73"/>
      <c r="M4" s="73"/>
      <c r="N4" s="73"/>
      <c r="P4" s="177">
        <f>D4/C4-1</f>
        <v>0.73487830185040237</v>
      </c>
      <c r="Q4" s="177">
        <f>E4/D4-1</f>
        <v>-0.38500039053961721</v>
      </c>
      <c r="R4" s="177"/>
      <c r="S4" s="177">
        <f>'Summary_by Month'!C45/'Summary_by Month'!B45-1</f>
        <v>0.20168067226890751</v>
      </c>
      <c r="T4" s="178">
        <f>'Summary_by Month'!D45/'Summary_by Month'!C45-1</f>
        <v>-1</v>
      </c>
      <c r="U4" s="178">
        <f>'Summary_by Month'!C115/'Summary_by Month'!B115-1</f>
        <v>-0.12265789979078257</v>
      </c>
      <c r="V4" s="178" t="e">
        <f>'Summary_by Month'!D115/'Summary_by Month'!C115-1</f>
        <v>#DIV/0!</v>
      </c>
    </row>
    <row r="5" spans="1:22" ht="15" customHeight="1" x14ac:dyDescent="0.2">
      <c r="A5" s="147"/>
      <c r="B5" s="72" t="s">
        <v>40</v>
      </c>
      <c r="C5" s="73">
        <v>10402.188</v>
      </c>
      <c r="D5" s="73" t="e">
        <f>'Summary_by Month'!B6</f>
        <v>#REF!</v>
      </c>
      <c r="E5" s="73" t="e">
        <f>'Summary_by Month'!C6</f>
        <v>#REF!</v>
      </c>
      <c r="F5" s="73" t="e">
        <f>'Summary_by Month'!D6</f>
        <v>#REF!</v>
      </c>
      <c r="G5" s="73">
        <f>'Summary_by Month'!E6</f>
        <v>0</v>
      </c>
      <c r="H5" s="73"/>
      <c r="I5" s="73"/>
      <c r="J5" s="73"/>
      <c r="K5" s="73"/>
      <c r="L5" s="73"/>
      <c r="M5" s="73"/>
      <c r="N5" s="73"/>
      <c r="P5" s="177" t="e">
        <f t="shared" ref="P5:Q10" si="0">D5/C5-1</f>
        <v>#REF!</v>
      </c>
      <c r="Q5" s="177" t="e">
        <f t="shared" si="0"/>
        <v>#REF!</v>
      </c>
      <c r="R5" s="177" t="e">
        <f t="shared" ref="R5:R10" si="1">F5/E5-1</f>
        <v>#REF!</v>
      </c>
      <c r="S5" s="177" t="e">
        <f>'Summary_by Month'!C46/'Summary_by Month'!B46-1</f>
        <v>#REF!</v>
      </c>
      <c r="T5" s="177" t="e">
        <f>'Summary_by Month'!D46/'Summary_by Month'!C46-1</f>
        <v>#REF!</v>
      </c>
      <c r="U5" s="178" t="e">
        <f>'Summary_by Month'!C116/'Summary_by Month'!B116-1</f>
        <v>#REF!</v>
      </c>
      <c r="V5" s="178" t="e">
        <f>'Summary_by Month'!D116/'Summary_by Month'!C116-1</f>
        <v>#DIV/0!</v>
      </c>
    </row>
    <row r="6" spans="1:22" ht="15" customHeight="1" x14ac:dyDescent="0.2">
      <c r="B6" s="72" t="s">
        <v>41</v>
      </c>
      <c r="D6" s="73">
        <f>'Summary_by Month'!B7</f>
        <v>14175.060000000001</v>
      </c>
      <c r="E6" s="73">
        <f>'Summary_by Month'!C7</f>
        <v>60076.049999999996</v>
      </c>
      <c r="F6" s="73">
        <f>'Summary_by Month'!D7</f>
        <v>92495.725421400013</v>
      </c>
      <c r="G6" s="73">
        <f>'Summary_by Month'!E7</f>
        <v>0</v>
      </c>
      <c r="H6" s="73"/>
      <c r="I6" s="73"/>
      <c r="J6" s="73"/>
      <c r="K6" s="73"/>
      <c r="L6" s="73"/>
      <c r="M6" s="73"/>
      <c r="N6" s="73"/>
      <c r="P6" s="177"/>
      <c r="Q6" s="177">
        <f t="shared" si="0"/>
        <v>3.238151372904241</v>
      </c>
      <c r="R6" s="177">
        <f t="shared" si="1"/>
        <v>0.53964392501504377</v>
      </c>
      <c r="S6" s="177">
        <f>'Summary_by Month'!C47/'Summary_by Month'!B47-1</f>
        <v>0.734375</v>
      </c>
      <c r="T6" s="177">
        <f>'Summary_by Month'!D47/'Summary_by Month'!C47-1</f>
        <v>0.30810810810810829</v>
      </c>
      <c r="U6" s="178">
        <f>'Summary_by Month'!C117/'Summary_by Month'!B117-1</f>
        <v>0.20459415787868407</v>
      </c>
      <c r="V6" s="178">
        <f>'Summary_by Month'!D117/'Summary_by Month'!C117-1</f>
        <v>0.16979119376880658</v>
      </c>
    </row>
    <row r="7" spans="1:22" ht="15" customHeight="1" x14ac:dyDescent="0.2">
      <c r="B7" s="72" t="s">
        <v>42</v>
      </c>
      <c r="D7" s="73">
        <f>'Summary_by Month'!B8</f>
        <v>10995.168750000001</v>
      </c>
      <c r="E7" s="73">
        <f>'Summary_by Month'!C8</f>
        <v>25741.65</v>
      </c>
      <c r="F7" s="73">
        <f>'Summary_by Month'!D8</f>
        <v>86170.588246921528</v>
      </c>
      <c r="G7" s="73">
        <f>'Summary_by Month'!E8</f>
        <v>0</v>
      </c>
      <c r="H7" s="73"/>
      <c r="I7" s="73"/>
      <c r="J7" s="73"/>
      <c r="K7" s="73"/>
      <c r="L7" s="73"/>
      <c r="M7" s="73"/>
      <c r="N7" s="73"/>
      <c r="P7" s="177"/>
      <c r="Q7" s="177">
        <f t="shared" si="0"/>
        <v>1.3411782561318124</v>
      </c>
      <c r="R7" s="177">
        <f t="shared" si="1"/>
        <v>2.3475161167571437</v>
      </c>
      <c r="S7" s="177">
        <f>'Summary_by Month'!C48/'Summary_by Month'!B48-1</f>
        <v>0.5053763440860215</v>
      </c>
      <c r="T7" s="177">
        <f>'Summary_by Month'!D48/'Summary_by Month'!C48-1</f>
        <v>0.21428571428571419</v>
      </c>
      <c r="U7" s="178">
        <f>'Summary_by Month'!C118/'Summary_by Month'!B118-1</f>
        <v>-0.28791670337800224</v>
      </c>
      <c r="V7" s="178">
        <f>'Summary_by Month'!D118/'Summary_by Month'!C118-1</f>
        <v>1.067583483879412</v>
      </c>
    </row>
    <row r="8" spans="1:22" ht="15" customHeight="1" x14ac:dyDescent="0.2">
      <c r="B8" s="72" t="s">
        <v>60</v>
      </c>
      <c r="D8" s="73" t="e">
        <f>'Summary_by Month'!B9</f>
        <v>#REF!</v>
      </c>
      <c r="E8" s="73" t="e">
        <f>'Summary_by Month'!C9</f>
        <v>#REF!</v>
      </c>
      <c r="F8" s="73" t="e">
        <f>'Summary_by Month'!D9</f>
        <v>#REF!</v>
      </c>
      <c r="G8" s="73">
        <f>'Summary_by Month'!E9</f>
        <v>0</v>
      </c>
      <c r="H8" s="73"/>
      <c r="I8" s="73"/>
      <c r="J8" s="73"/>
      <c r="K8" s="73"/>
      <c r="L8" s="73"/>
      <c r="M8" s="73"/>
      <c r="N8" s="73"/>
      <c r="P8" s="177"/>
      <c r="Q8" s="178" t="e">
        <f t="shared" si="0"/>
        <v>#REF!</v>
      </c>
      <c r="R8" s="177" t="e">
        <f t="shared" si="1"/>
        <v>#REF!</v>
      </c>
      <c r="S8" s="177" t="e">
        <f>'Summary_by Month'!C49/'Summary_by Month'!B49-1</f>
        <v>#REF!</v>
      </c>
      <c r="T8" s="177" t="e">
        <f>'Summary_by Month'!D49/'Summary_by Month'!C49-1</f>
        <v>#REF!</v>
      </c>
      <c r="U8" s="178" t="e">
        <f>'Summary_by Month'!C119/'Summary_by Month'!B119-1</f>
        <v>#DIV/0!</v>
      </c>
      <c r="V8" s="178" t="e">
        <f>'Summary_by Month'!D119/'Summary_by Month'!C119-1</f>
        <v>#DIV/0!</v>
      </c>
    </row>
    <row r="9" spans="1:22" ht="15" customHeight="1" x14ac:dyDescent="0.2">
      <c r="B9" s="77" t="s">
        <v>43</v>
      </c>
      <c r="C9" s="78"/>
      <c r="D9" s="78" t="e">
        <f>'Summary_by Month'!B10</f>
        <v>#REF!</v>
      </c>
      <c r="E9" s="78" t="e">
        <f>'Summary_by Month'!C10</f>
        <v>#REF!</v>
      </c>
      <c r="F9" s="78" t="e">
        <f>'Summary_by Month'!D10</f>
        <v>#REF!</v>
      </c>
      <c r="G9" s="78">
        <f>'Summary_by Month'!E10</f>
        <v>0</v>
      </c>
      <c r="H9" s="78"/>
      <c r="I9" s="78"/>
      <c r="J9" s="78"/>
      <c r="K9" s="78"/>
      <c r="L9" s="78"/>
      <c r="M9" s="78"/>
      <c r="N9" s="78"/>
      <c r="O9" s="77"/>
      <c r="P9" s="179"/>
      <c r="Q9" s="188" t="e">
        <f t="shared" si="0"/>
        <v>#REF!</v>
      </c>
      <c r="R9" s="179" t="e">
        <f t="shared" si="1"/>
        <v>#REF!</v>
      </c>
      <c r="S9" s="177" t="e">
        <f>'Summary_by Month'!C50/'Summary_by Month'!B50-1</f>
        <v>#REF!</v>
      </c>
      <c r="T9" s="177" t="e">
        <f>'Summary_by Month'!D50/'Summary_by Month'!C50-1</f>
        <v>#REF!</v>
      </c>
      <c r="U9" s="178" t="e">
        <f>'Summary_by Month'!C120/'Summary_by Month'!B120-1</f>
        <v>#DIV/0!</v>
      </c>
      <c r="V9" s="178" t="e">
        <f>'Summary_by Month'!D120/'Summary_by Month'!C120-1</f>
        <v>#DIV/0!</v>
      </c>
    </row>
    <row r="10" spans="1:22" ht="15" customHeight="1" x14ac:dyDescent="0.2">
      <c r="B10" s="77" t="s">
        <v>72</v>
      </c>
      <c r="C10" s="78"/>
      <c r="D10" s="78">
        <f>'Summary_by Month'!B11</f>
        <v>0</v>
      </c>
      <c r="E10" s="78">
        <f>'Summary_by Month'!C11</f>
        <v>4.42</v>
      </c>
      <c r="F10" s="78">
        <f>'Summary_by Month'!D11</f>
        <v>8.9600000000000009</v>
      </c>
      <c r="G10" s="78">
        <f>'Summary_by Month'!E11</f>
        <v>0</v>
      </c>
      <c r="H10" s="78"/>
      <c r="I10" s="78"/>
      <c r="J10" s="78"/>
      <c r="K10" s="78"/>
      <c r="L10" s="78"/>
      <c r="M10" s="78"/>
      <c r="N10" s="78"/>
      <c r="O10" s="77"/>
      <c r="P10" s="179"/>
      <c r="Q10" s="188" t="e">
        <f t="shared" si="0"/>
        <v>#DIV/0!</v>
      </c>
      <c r="R10" s="179">
        <f t="shared" si="1"/>
        <v>1.0271493212669687</v>
      </c>
      <c r="S10" s="188" t="e">
        <f>'Summary_by Month'!C51/'Summary_by Month'!B51-1</f>
        <v>#DIV/0!</v>
      </c>
      <c r="T10" s="188">
        <f>'Summary_by Month'!D51/'Summary_by Month'!C51-1</f>
        <v>3.4404973357015987</v>
      </c>
      <c r="U10" s="188" t="e">
        <f>'Summary_by Month'!C121/'Summary_by Month'!B121-1</f>
        <v>#DIV/0!</v>
      </c>
      <c r="V10" s="188">
        <f>'Summary_by Month'!D121/'Summary_by Month'!C121-1</f>
        <v>-0.54348597285067868</v>
      </c>
    </row>
    <row r="11" spans="1:22" ht="15" customHeight="1" thickBot="1" x14ac:dyDescent="0.25">
      <c r="B11" s="76" t="s">
        <v>73</v>
      </c>
      <c r="C11" s="80"/>
      <c r="D11" s="80">
        <f>'Summary_by Month'!B12</f>
        <v>0</v>
      </c>
      <c r="E11" s="80">
        <f>'Summary_by Month'!C12</f>
        <v>0</v>
      </c>
      <c r="F11" s="80">
        <f>'Summary_by Month'!D12</f>
        <v>0</v>
      </c>
      <c r="G11" s="80">
        <f>'Summary_by Month'!E12</f>
        <v>0</v>
      </c>
      <c r="H11" s="80"/>
      <c r="I11" s="80"/>
      <c r="J11" s="80"/>
      <c r="K11" s="80"/>
      <c r="L11" s="80"/>
      <c r="M11" s="80"/>
      <c r="N11" s="80"/>
      <c r="O11" s="76"/>
      <c r="P11" s="180"/>
      <c r="Q11" s="181" t="e">
        <f t="shared" ref="Q11" si="2">E11/D11-1</f>
        <v>#DIV/0!</v>
      </c>
      <c r="R11" s="181" t="e">
        <f>F11/E11-1</f>
        <v>#DIV/0!</v>
      </c>
      <c r="S11" s="181"/>
      <c r="T11" s="181"/>
      <c r="U11" s="181"/>
      <c r="V11" s="181"/>
    </row>
    <row r="12" spans="1:22" s="81" customFormat="1" ht="15" customHeight="1" thickTop="1" x14ac:dyDescent="0.2">
      <c r="B12" s="81" t="s">
        <v>27</v>
      </c>
      <c r="C12" s="82">
        <v>129450.341</v>
      </c>
      <c r="D12" s="82" t="e">
        <f>SUM(D4:D11)</f>
        <v>#REF!</v>
      </c>
      <c r="E12" s="82" t="e">
        <f t="shared" ref="E12:F12" si="3">SUM(E4:E11)</f>
        <v>#REF!</v>
      </c>
      <c r="F12" s="82" t="e">
        <f t="shared" si="3"/>
        <v>#REF!</v>
      </c>
      <c r="G12" s="82">
        <f t="shared" ref="G12" si="4">SUM(G4:G11)</f>
        <v>0</v>
      </c>
      <c r="H12" s="82"/>
      <c r="I12" s="82"/>
      <c r="J12" s="82"/>
      <c r="K12" s="82"/>
      <c r="L12" s="82"/>
      <c r="M12" s="82"/>
      <c r="N12" s="82"/>
      <c r="P12" s="182" t="e">
        <f>D12/C12-1</f>
        <v>#REF!</v>
      </c>
      <c r="Q12" s="182" t="e">
        <f>E12/D12-1</f>
        <v>#REF!</v>
      </c>
      <c r="R12" s="182" t="e">
        <f>F12/E12-1</f>
        <v>#REF!</v>
      </c>
      <c r="S12" s="183"/>
      <c r="T12" s="183"/>
      <c r="U12" s="183"/>
      <c r="V12" s="183"/>
    </row>
    <row r="13" spans="1:22" ht="15" customHeight="1" x14ac:dyDescent="0.2"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22" ht="15" customHeight="1" x14ac:dyDescent="0.2">
      <c r="B14" s="72" t="s">
        <v>55</v>
      </c>
      <c r="D14" s="147" t="e">
        <f>D4+D5</f>
        <v>#REF!</v>
      </c>
      <c r="E14" s="147" t="e">
        <f>SUM(E4:E9)</f>
        <v>#REF!</v>
      </c>
      <c r="F14" s="147" t="e">
        <f>F12</f>
        <v>#REF!</v>
      </c>
      <c r="G14" s="147"/>
      <c r="H14" s="147"/>
      <c r="I14" s="147"/>
      <c r="J14" s="147"/>
      <c r="K14" s="147"/>
      <c r="L14" s="147"/>
      <c r="M14" s="147"/>
      <c r="N14" s="147"/>
    </row>
    <row r="15" spans="1:22" ht="15" customHeight="1" x14ac:dyDescent="0.2">
      <c r="B15" s="72" t="s">
        <v>54</v>
      </c>
      <c r="D15" s="147" t="e">
        <f>SUM(D6:D10)</f>
        <v>#REF!</v>
      </c>
      <c r="E15" s="147">
        <f>E10</f>
        <v>4.42</v>
      </c>
    </row>
    <row r="17" spans="4:14" x14ac:dyDescent="0.2">
      <c r="D17" s="147"/>
      <c r="E17" s="73">
        <v>356444.40350882383</v>
      </c>
      <c r="F17" s="73">
        <v>543244.48629510391</v>
      </c>
      <c r="G17" s="73"/>
      <c r="H17" s="73"/>
      <c r="I17" s="73"/>
      <c r="J17" s="73"/>
      <c r="K17" s="73"/>
      <c r="L17" s="73"/>
      <c r="M17" s="73"/>
      <c r="N17" s="73"/>
    </row>
    <row r="18" spans="4:14" x14ac:dyDescent="0.2">
      <c r="E18" s="147" t="e">
        <f>E12-E17</f>
        <v>#REF!</v>
      </c>
      <c r="F18" s="147" t="e">
        <f>F12-F17</f>
        <v>#REF!</v>
      </c>
      <c r="G18" s="147"/>
      <c r="H18" s="147"/>
      <c r="I18" s="147"/>
      <c r="J18" s="147"/>
      <c r="K18" s="147"/>
      <c r="L18" s="147"/>
      <c r="M18" s="147"/>
      <c r="N18" s="147"/>
    </row>
    <row r="20" spans="4:14" x14ac:dyDescent="0.2">
      <c r="D20" s="74" t="e">
        <f>D6/D12</f>
        <v>#REF!</v>
      </c>
      <c r="E20" s="74" t="e">
        <f>E6/E12</f>
        <v>#REF!</v>
      </c>
      <c r="F20" s="74" t="e">
        <f>F6/F12</f>
        <v>#REF!</v>
      </c>
      <c r="G20" s="74"/>
      <c r="H20" s="74"/>
      <c r="I20" s="74"/>
      <c r="J20" s="74"/>
      <c r="K20" s="74"/>
      <c r="L20" s="74"/>
      <c r="M20" s="74"/>
      <c r="N20" s="74"/>
    </row>
  </sheetData>
  <mergeCells count="3">
    <mergeCell ref="P2:R2"/>
    <mergeCell ref="S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3"/>
  <sheetViews>
    <sheetView topLeftCell="C1" workbookViewId="0">
      <selection activeCell="L11" sqref="L11"/>
    </sheetView>
  </sheetViews>
  <sheetFormatPr defaultColWidth="9" defaultRowHeight="12" x14ac:dyDescent="0.2"/>
  <cols>
    <col min="1" max="1" width="9" style="72"/>
    <col min="2" max="2" width="18.7109375" style="72" bestFit="1" customWidth="1"/>
    <col min="3" max="6" width="9" style="72"/>
    <col min="7" max="7" width="18.7109375" style="72" bestFit="1" customWidth="1"/>
    <col min="8" max="11" width="9" style="72"/>
    <col min="12" max="12" width="17.85546875" style="72" bestFit="1" customWidth="1"/>
    <col min="13" max="16384" width="9" style="72"/>
  </cols>
  <sheetData>
    <row r="3" spans="2:15" x14ac:dyDescent="0.2">
      <c r="M3" s="186" t="s">
        <v>68</v>
      </c>
      <c r="N3" s="186" t="s">
        <v>67</v>
      </c>
      <c r="O3" s="186" t="s">
        <v>69</v>
      </c>
    </row>
    <row r="4" spans="2:15" ht="12.75" thickBot="1" x14ac:dyDescent="0.25">
      <c r="B4" s="76" t="s">
        <v>62</v>
      </c>
      <c r="C4" s="76">
        <v>2016</v>
      </c>
      <c r="D4" s="76">
        <v>2017</v>
      </c>
      <c r="E4" s="76">
        <v>2018</v>
      </c>
      <c r="G4" s="76" t="s">
        <v>62</v>
      </c>
      <c r="H4" s="76">
        <v>2016</v>
      </c>
      <c r="I4" s="76">
        <v>2017</v>
      </c>
      <c r="J4" s="76">
        <v>2018</v>
      </c>
      <c r="L4" s="72" t="s">
        <v>70</v>
      </c>
      <c r="M4" s="153">
        <f>7+7/12</f>
        <v>7.583333333333333</v>
      </c>
      <c r="N4" s="153">
        <f>9+9/12</f>
        <v>9.75</v>
      </c>
      <c r="O4" s="153">
        <f>14+14/12</f>
        <v>15.166666666666666</v>
      </c>
    </row>
    <row r="5" spans="2:15" ht="12.75" thickTop="1" x14ac:dyDescent="0.2">
      <c r="B5" s="72" t="s">
        <v>63</v>
      </c>
      <c r="G5" s="72" t="s">
        <v>63</v>
      </c>
      <c r="L5" s="72" t="s">
        <v>71</v>
      </c>
    </row>
    <row r="6" spans="2:15" x14ac:dyDescent="0.2">
      <c r="B6" s="72" t="s">
        <v>64</v>
      </c>
      <c r="G6" s="72" t="s">
        <v>64</v>
      </c>
    </row>
    <row r="7" spans="2:15" x14ac:dyDescent="0.2">
      <c r="B7" s="75" t="s">
        <v>65</v>
      </c>
      <c r="C7" s="75"/>
      <c r="D7" s="75"/>
      <c r="E7" s="75"/>
      <c r="G7" s="75" t="s">
        <v>65</v>
      </c>
      <c r="H7" s="75"/>
      <c r="I7" s="75"/>
      <c r="J7" s="75"/>
    </row>
    <row r="8" spans="2:15" x14ac:dyDescent="0.2">
      <c r="B8" s="81" t="s">
        <v>66</v>
      </c>
      <c r="C8" s="81"/>
      <c r="D8" s="81"/>
      <c r="E8" s="81"/>
      <c r="G8" s="81" t="s">
        <v>66</v>
      </c>
      <c r="H8" s="81"/>
      <c r="I8" s="81"/>
      <c r="J8" s="81"/>
    </row>
    <row r="10" spans="2:15" x14ac:dyDescent="0.2">
      <c r="B10" s="72" t="s">
        <v>61</v>
      </c>
      <c r="G10" s="72" t="s">
        <v>61</v>
      </c>
    </row>
    <row r="11" spans="2:15" ht="12.75" thickBot="1" x14ac:dyDescent="0.25">
      <c r="B11" s="76"/>
      <c r="C11" s="76">
        <v>2016</v>
      </c>
      <c r="D11" s="76">
        <v>2017</v>
      </c>
      <c r="E11" s="76">
        <v>2018</v>
      </c>
      <c r="G11" s="76"/>
      <c r="H11" s="76">
        <v>2016</v>
      </c>
      <c r="I11" s="76">
        <v>2017</v>
      </c>
      <c r="J11" s="76">
        <v>2018</v>
      </c>
    </row>
    <row r="12" spans="2:15" ht="12.75" thickTop="1" x14ac:dyDescent="0.2">
      <c r="B12" s="72" t="s">
        <v>31</v>
      </c>
      <c r="G12" s="72" t="s">
        <v>31</v>
      </c>
    </row>
    <row r="17" spans="2:7" x14ac:dyDescent="0.2">
      <c r="B17" s="72" t="s">
        <v>40</v>
      </c>
      <c r="G17" s="72" t="s">
        <v>40</v>
      </c>
    </row>
    <row r="22" spans="2:7" x14ac:dyDescent="0.2">
      <c r="B22" s="72" t="s">
        <v>41</v>
      </c>
      <c r="G22" s="72" t="s">
        <v>41</v>
      </c>
    </row>
    <row r="27" spans="2:7" x14ac:dyDescent="0.2">
      <c r="B27" s="72" t="s">
        <v>42</v>
      </c>
      <c r="G27" s="72" t="s">
        <v>42</v>
      </c>
    </row>
    <row r="32" spans="2:7" x14ac:dyDescent="0.2">
      <c r="B32" s="72" t="s">
        <v>60</v>
      </c>
      <c r="G32" s="72" t="s">
        <v>60</v>
      </c>
    </row>
    <row r="38" spans="2:7" x14ac:dyDescent="0.2">
      <c r="B38" s="72" t="s">
        <v>43</v>
      </c>
      <c r="G38" s="72" t="s">
        <v>43</v>
      </c>
    </row>
    <row r="43" spans="2:7" x14ac:dyDescent="0.2">
      <c r="B43" s="72" t="s">
        <v>44</v>
      </c>
      <c r="G43" s="72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CK1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5" sqref="F25"/>
    </sheetView>
  </sheetViews>
  <sheetFormatPr defaultColWidth="9" defaultRowHeight="12" x14ac:dyDescent="0.2"/>
  <cols>
    <col min="1" max="1" width="25.28515625" style="72" customWidth="1"/>
    <col min="2" max="4" width="10.42578125" style="84" bestFit="1" customWidth="1"/>
    <col min="5" max="5" width="4.28515625" style="72" customWidth="1"/>
    <col min="6" max="41" width="8.42578125" style="84" customWidth="1"/>
    <col min="42" max="16384" width="9" style="72"/>
  </cols>
  <sheetData>
    <row r="2" spans="1:89" x14ac:dyDescent="0.2">
      <c r="A2" s="72" t="s">
        <v>51</v>
      </c>
      <c r="C2" s="85" t="e">
        <f>C4/B4-1</f>
        <v>#REF!</v>
      </c>
      <c r="D2" s="85" t="e">
        <f>D4/C4-1</f>
        <v>#REF!</v>
      </c>
    </row>
    <row r="3" spans="1:89" s="94" customFormat="1" x14ac:dyDescent="0.2">
      <c r="A3" s="86"/>
      <c r="B3" s="87">
        <v>2016</v>
      </c>
      <c r="C3" s="87">
        <v>2017</v>
      </c>
      <c r="D3" s="88">
        <v>2018</v>
      </c>
      <c r="E3" s="138"/>
      <c r="F3" s="91">
        <v>42385</v>
      </c>
      <c r="G3" s="92">
        <v>42416</v>
      </c>
      <c r="H3" s="92">
        <v>42445</v>
      </c>
      <c r="I3" s="92">
        <v>42476</v>
      </c>
      <c r="J3" s="92">
        <v>42506</v>
      </c>
      <c r="K3" s="92">
        <v>42537</v>
      </c>
      <c r="L3" s="92">
        <v>42567</v>
      </c>
      <c r="M3" s="92">
        <v>42598</v>
      </c>
      <c r="N3" s="92">
        <v>42629</v>
      </c>
      <c r="O3" s="92">
        <v>42659</v>
      </c>
      <c r="P3" s="92">
        <v>42690</v>
      </c>
      <c r="Q3" s="93">
        <v>42720</v>
      </c>
      <c r="R3" s="91">
        <v>42752</v>
      </c>
      <c r="S3" s="92">
        <v>42783</v>
      </c>
      <c r="T3" s="92">
        <v>42811</v>
      </c>
      <c r="U3" s="92">
        <v>42842</v>
      </c>
      <c r="V3" s="92">
        <v>42872</v>
      </c>
      <c r="W3" s="92">
        <v>42903</v>
      </c>
      <c r="X3" s="92">
        <v>42933</v>
      </c>
      <c r="Y3" s="92">
        <v>42964</v>
      </c>
      <c r="Z3" s="92">
        <v>42995</v>
      </c>
      <c r="AA3" s="92">
        <v>43025</v>
      </c>
      <c r="AB3" s="92">
        <v>43056</v>
      </c>
      <c r="AC3" s="92">
        <v>43086</v>
      </c>
      <c r="AD3" s="91">
        <v>43118</v>
      </c>
      <c r="AE3" s="92">
        <v>43149</v>
      </c>
      <c r="AF3" s="92">
        <v>43177</v>
      </c>
      <c r="AG3" s="92">
        <v>43208</v>
      </c>
      <c r="AH3" s="92">
        <v>43238</v>
      </c>
      <c r="AI3" s="92">
        <v>43269</v>
      </c>
      <c r="AJ3" s="92">
        <v>43299</v>
      </c>
      <c r="AK3" s="92">
        <v>43330</v>
      </c>
      <c r="AL3" s="92">
        <v>43361</v>
      </c>
      <c r="AM3" s="92">
        <v>43391</v>
      </c>
      <c r="AN3" s="92">
        <v>43422</v>
      </c>
      <c r="AO3" s="93">
        <v>43452</v>
      </c>
      <c r="AP3" s="92">
        <v>43483</v>
      </c>
      <c r="AQ3" s="92">
        <v>43514</v>
      </c>
      <c r="AR3" s="93">
        <v>43542</v>
      </c>
      <c r="AS3" s="92">
        <v>43573</v>
      </c>
      <c r="AT3" s="92">
        <v>43603</v>
      </c>
      <c r="AU3" s="93">
        <v>43634</v>
      </c>
      <c r="AV3" s="92">
        <v>43664</v>
      </c>
      <c r="AW3" s="92">
        <v>43695</v>
      </c>
      <c r="AX3" s="93">
        <v>43726</v>
      </c>
      <c r="AY3" s="92">
        <v>43756</v>
      </c>
      <c r="AZ3" s="92">
        <v>43787</v>
      </c>
      <c r="BA3" s="93">
        <v>43817</v>
      </c>
      <c r="BB3" s="92">
        <v>43848</v>
      </c>
      <c r="BC3" s="92">
        <v>43879</v>
      </c>
      <c r="BD3" s="93">
        <v>43908</v>
      </c>
      <c r="BE3" s="92">
        <v>43939</v>
      </c>
      <c r="BF3" s="92">
        <v>43969</v>
      </c>
      <c r="BG3" s="93">
        <v>44000</v>
      </c>
      <c r="BH3" s="92">
        <v>44030</v>
      </c>
      <c r="BI3" s="92">
        <v>44061</v>
      </c>
      <c r="BJ3" s="93">
        <v>44092</v>
      </c>
      <c r="BK3" s="92">
        <v>44122</v>
      </c>
      <c r="BL3" s="92">
        <v>44153</v>
      </c>
      <c r="BM3" s="93">
        <v>44183</v>
      </c>
      <c r="BN3" s="92">
        <v>44214</v>
      </c>
      <c r="BO3" s="92">
        <v>44245</v>
      </c>
      <c r="BP3" s="93">
        <v>44273</v>
      </c>
      <c r="BQ3" s="92">
        <v>44304</v>
      </c>
      <c r="BR3" s="92">
        <v>44334</v>
      </c>
      <c r="BS3" s="93">
        <v>44365</v>
      </c>
      <c r="BT3" s="92">
        <v>44395</v>
      </c>
      <c r="BU3" s="92">
        <v>44426</v>
      </c>
      <c r="BV3" s="93">
        <v>44457</v>
      </c>
      <c r="BW3" s="92">
        <v>44487</v>
      </c>
      <c r="BX3" s="92">
        <v>44518</v>
      </c>
      <c r="BY3" s="93">
        <v>44548</v>
      </c>
      <c r="BZ3" s="92">
        <v>44579</v>
      </c>
      <c r="CA3" s="92">
        <v>44610</v>
      </c>
      <c r="CB3" s="93">
        <v>44638</v>
      </c>
      <c r="CC3" s="92">
        <v>44669</v>
      </c>
      <c r="CD3" s="92">
        <v>44699</v>
      </c>
      <c r="CE3" s="93">
        <v>44730</v>
      </c>
      <c r="CF3" s="92">
        <v>44760</v>
      </c>
      <c r="CG3" s="92">
        <v>44791</v>
      </c>
      <c r="CH3" s="93">
        <v>44822</v>
      </c>
      <c r="CI3" s="92">
        <v>44852</v>
      </c>
      <c r="CJ3" s="92">
        <v>44883</v>
      </c>
      <c r="CK3" s="93">
        <v>44913</v>
      </c>
    </row>
    <row r="4" spans="1:89" s="81" customFormat="1" x14ac:dyDescent="0.2">
      <c r="A4" s="103" t="s">
        <v>39</v>
      </c>
      <c r="B4" s="108" t="e">
        <f>SUM(B5:B12)</f>
        <v>#REF!</v>
      </c>
      <c r="C4" s="104" t="e">
        <f>SUM(C5:C12)</f>
        <v>#REF!</v>
      </c>
      <c r="D4" s="139" t="e">
        <f>SUM(D5:D12)</f>
        <v>#REF!</v>
      </c>
      <c r="E4" s="140"/>
      <c r="F4" s="108" t="e">
        <f>SUM(F5:F12)</f>
        <v>#REF!</v>
      </c>
      <c r="G4" s="104" t="e">
        <f t="shared" ref="G4:AO4" si="0">SUM(G5:G12)</f>
        <v>#REF!</v>
      </c>
      <c r="H4" s="104" t="e">
        <f t="shared" si="0"/>
        <v>#REF!</v>
      </c>
      <c r="I4" s="104" t="e">
        <f t="shared" si="0"/>
        <v>#REF!</v>
      </c>
      <c r="J4" s="104" t="e">
        <f t="shared" si="0"/>
        <v>#REF!</v>
      </c>
      <c r="K4" s="104" t="e">
        <f t="shared" si="0"/>
        <v>#REF!</v>
      </c>
      <c r="L4" s="104" t="e">
        <f t="shared" si="0"/>
        <v>#REF!</v>
      </c>
      <c r="M4" s="104" t="e">
        <f t="shared" si="0"/>
        <v>#REF!</v>
      </c>
      <c r="N4" s="104" t="e">
        <f t="shared" si="0"/>
        <v>#REF!</v>
      </c>
      <c r="O4" s="104" t="e">
        <f t="shared" si="0"/>
        <v>#REF!</v>
      </c>
      <c r="P4" s="104" t="e">
        <f t="shared" si="0"/>
        <v>#REF!</v>
      </c>
      <c r="Q4" s="104" t="e">
        <f t="shared" si="0"/>
        <v>#REF!</v>
      </c>
      <c r="R4" s="141" t="e">
        <f t="shared" si="0"/>
        <v>#REF!</v>
      </c>
      <c r="S4" s="104" t="e">
        <f t="shared" si="0"/>
        <v>#REF!</v>
      </c>
      <c r="T4" s="104" t="e">
        <f t="shared" si="0"/>
        <v>#REF!</v>
      </c>
      <c r="U4" s="104" t="e">
        <f t="shared" si="0"/>
        <v>#REF!</v>
      </c>
      <c r="V4" s="104" t="e">
        <f t="shared" si="0"/>
        <v>#REF!</v>
      </c>
      <c r="W4" s="104" t="e">
        <f t="shared" si="0"/>
        <v>#REF!</v>
      </c>
      <c r="X4" s="104" t="e">
        <f t="shared" si="0"/>
        <v>#REF!</v>
      </c>
      <c r="Y4" s="104" t="e">
        <f t="shared" si="0"/>
        <v>#REF!</v>
      </c>
      <c r="Z4" s="104" t="e">
        <f t="shared" si="0"/>
        <v>#REF!</v>
      </c>
      <c r="AA4" s="104" t="e">
        <f t="shared" si="0"/>
        <v>#REF!</v>
      </c>
      <c r="AB4" s="104" t="e">
        <f t="shared" si="0"/>
        <v>#REF!</v>
      </c>
      <c r="AC4" s="104" t="e">
        <f t="shared" si="0"/>
        <v>#REF!</v>
      </c>
      <c r="AD4" s="108" t="e">
        <f t="shared" si="0"/>
        <v>#REF!</v>
      </c>
      <c r="AE4" s="104" t="e">
        <f t="shared" si="0"/>
        <v>#REF!</v>
      </c>
      <c r="AF4" s="104" t="e">
        <f t="shared" si="0"/>
        <v>#REF!</v>
      </c>
      <c r="AG4" s="104" t="e">
        <f t="shared" si="0"/>
        <v>#REF!</v>
      </c>
      <c r="AH4" s="104" t="e">
        <f t="shared" si="0"/>
        <v>#REF!</v>
      </c>
      <c r="AI4" s="104" t="e">
        <f t="shared" si="0"/>
        <v>#REF!</v>
      </c>
      <c r="AJ4" s="104" t="e">
        <f t="shared" si="0"/>
        <v>#REF!</v>
      </c>
      <c r="AK4" s="104" t="e">
        <f t="shared" si="0"/>
        <v>#REF!</v>
      </c>
      <c r="AL4" s="104" t="e">
        <f t="shared" si="0"/>
        <v>#REF!</v>
      </c>
      <c r="AM4" s="104" t="e">
        <f t="shared" si="0"/>
        <v>#REF!</v>
      </c>
      <c r="AN4" s="104" t="e">
        <f t="shared" si="0"/>
        <v>#REF!</v>
      </c>
      <c r="AO4" s="105" t="e">
        <f t="shared" si="0"/>
        <v>#REF!</v>
      </c>
    </row>
    <row r="5" spans="1:89" x14ac:dyDescent="0.2">
      <c r="A5" s="142" t="s">
        <v>31</v>
      </c>
      <c r="B5" s="96">
        <f>SUM(F5:Q5)</f>
        <v>181478.029064</v>
      </c>
      <c r="C5" s="96">
        <f>SUM(R5:AC5)</f>
        <v>111608.917</v>
      </c>
      <c r="D5" s="97">
        <f>SUM(AD5:AO5)</f>
        <v>0</v>
      </c>
      <c r="E5" s="77"/>
      <c r="F5" s="98">
        <f>F15+F25</f>
        <v>6388.4309999999996</v>
      </c>
      <c r="G5" s="96">
        <f t="shared" ref="G5:AO11" si="1">G15+G25</f>
        <v>8737.8449999999993</v>
      </c>
      <c r="H5" s="96">
        <f t="shared" si="1"/>
        <v>14200.88</v>
      </c>
      <c r="I5" s="96">
        <f t="shared" si="1"/>
        <v>11762.603999999999</v>
      </c>
      <c r="J5" s="96">
        <f t="shared" si="1"/>
        <v>15121.611000000001</v>
      </c>
      <c r="K5" s="96">
        <f t="shared" si="1"/>
        <v>16717.398000000001</v>
      </c>
      <c r="L5" s="96">
        <f t="shared" si="1"/>
        <v>15085.800000000001</v>
      </c>
      <c r="M5" s="96">
        <f t="shared" ref="M5" si="2">M15+M25</f>
        <v>18528.912</v>
      </c>
      <c r="N5" s="96">
        <f t="shared" si="1"/>
        <v>20616.076800000003</v>
      </c>
      <c r="O5" s="96">
        <f t="shared" si="1"/>
        <v>16118.023679999998</v>
      </c>
      <c r="P5" s="96">
        <f t="shared" si="1"/>
        <v>18142.147584000002</v>
      </c>
      <c r="Q5" s="96">
        <f t="shared" si="1"/>
        <v>20058.300000000003</v>
      </c>
      <c r="R5" s="98">
        <f t="shared" si="1"/>
        <v>11402.1</v>
      </c>
      <c r="S5" s="96">
        <f t="shared" si="1"/>
        <v>6051.4560000000001</v>
      </c>
      <c r="T5" s="96">
        <f t="shared" si="1"/>
        <v>16830</v>
      </c>
      <c r="U5" s="96">
        <f t="shared" si="1"/>
        <v>16514.8</v>
      </c>
      <c r="V5" s="96">
        <f t="shared" si="1"/>
        <v>19045.949999999997</v>
      </c>
      <c r="W5" s="96">
        <f t="shared" si="1"/>
        <v>21478.942800000001</v>
      </c>
      <c r="X5" s="96">
        <f t="shared" si="1"/>
        <v>20285.6682</v>
      </c>
      <c r="Y5" s="96">
        <f t="shared" si="1"/>
        <v>0</v>
      </c>
      <c r="Z5" s="96">
        <f t="shared" si="1"/>
        <v>0</v>
      </c>
      <c r="AA5" s="96">
        <f t="shared" si="1"/>
        <v>0</v>
      </c>
      <c r="AB5" s="96">
        <f t="shared" si="1"/>
        <v>0</v>
      </c>
      <c r="AC5" s="96">
        <f t="shared" si="1"/>
        <v>0</v>
      </c>
      <c r="AD5" s="98">
        <f t="shared" si="1"/>
        <v>0</v>
      </c>
      <c r="AE5" s="96">
        <f t="shared" si="1"/>
        <v>0</v>
      </c>
      <c r="AF5" s="96">
        <f t="shared" si="1"/>
        <v>0</v>
      </c>
      <c r="AG5" s="96">
        <f t="shared" si="1"/>
        <v>0</v>
      </c>
      <c r="AH5" s="96">
        <f t="shared" si="1"/>
        <v>0</v>
      </c>
      <c r="AI5" s="96">
        <f>AI15+AI25</f>
        <v>0</v>
      </c>
      <c r="AJ5" s="96">
        <f t="shared" si="1"/>
        <v>0</v>
      </c>
      <c r="AK5" s="96">
        <f t="shared" si="1"/>
        <v>0</v>
      </c>
      <c r="AL5" s="96">
        <f t="shared" si="1"/>
        <v>0</v>
      </c>
      <c r="AM5" s="96">
        <f t="shared" si="1"/>
        <v>0</v>
      </c>
      <c r="AN5" s="96">
        <f t="shared" si="1"/>
        <v>0</v>
      </c>
      <c r="AO5" s="97">
        <f t="shared" si="1"/>
        <v>0</v>
      </c>
    </row>
    <row r="6" spans="1:89" x14ac:dyDescent="0.2">
      <c r="A6" s="142" t="s">
        <v>40</v>
      </c>
      <c r="B6" s="96" t="e">
        <f t="shared" ref="B6:B11" si="3">SUM(F6:Q6)</f>
        <v>#REF!</v>
      </c>
      <c r="C6" s="96" t="e">
        <f t="shared" ref="C6:C11" si="4">SUM(R6:AC6)</f>
        <v>#REF!</v>
      </c>
      <c r="D6" s="97" t="e">
        <f t="shared" ref="D6:D10" si="5">SUM(AD6:AO6)</f>
        <v>#REF!</v>
      </c>
      <c r="E6" s="77"/>
      <c r="F6" s="98" t="e">
        <f t="shared" ref="F6:U11" si="6">F16+F26</f>
        <v>#REF!</v>
      </c>
      <c r="G6" s="96" t="e">
        <f t="shared" si="6"/>
        <v>#REF!</v>
      </c>
      <c r="H6" s="96" t="e">
        <f t="shared" si="6"/>
        <v>#REF!</v>
      </c>
      <c r="I6" s="96" t="e">
        <f t="shared" si="6"/>
        <v>#REF!</v>
      </c>
      <c r="J6" s="96" t="e">
        <f t="shared" si="6"/>
        <v>#REF!</v>
      </c>
      <c r="K6" s="96" t="e">
        <f t="shared" si="6"/>
        <v>#REF!</v>
      </c>
      <c r="L6" s="96" t="e">
        <f t="shared" si="6"/>
        <v>#REF!</v>
      </c>
      <c r="M6" s="96" t="e">
        <f t="shared" ref="M6" si="7">M16+M26</f>
        <v>#REF!</v>
      </c>
      <c r="N6" s="96" t="e">
        <f t="shared" si="6"/>
        <v>#REF!</v>
      </c>
      <c r="O6" s="96" t="e">
        <f t="shared" si="6"/>
        <v>#REF!</v>
      </c>
      <c r="P6" s="96" t="e">
        <f t="shared" si="6"/>
        <v>#REF!</v>
      </c>
      <c r="Q6" s="96" t="e">
        <f t="shared" si="6"/>
        <v>#REF!</v>
      </c>
      <c r="R6" s="98" t="e">
        <f t="shared" si="6"/>
        <v>#REF!</v>
      </c>
      <c r="S6" s="96" t="e">
        <f t="shared" si="6"/>
        <v>#REF!</v>
      </c>
      <c r="T6" s="96" t="e">
        <f t="shared" si="6"/>
        <v>#REF!</v>
      </c>
      <c r="U6" s="96" t="e">
        <f t="shared" si="6"/>
        <v>#REF!</v>
      </c>
      <c r="V6" s="96" t="e">
        <f t="shared" si="1"/>
        <v>#REF!</v>
      </c>
      <c r="W6" s="96" t="e">
        <f t="shared" si="1"/>
        <v>#REF!</v>
      </c>
      <c r="X6" s="96" t="e">
        <f t="shared" si="1"/>
        <v>#REF!</v>
      </c>
      <c r="Y6" s="96" t="e">
        <f t="shared" si="1"/>
        <v>#REF!</v>
      </c>
      <c r="Z6" s="96" t="e">
        <f t="shared" si="1"/>
        <v>#REF!</v>
      </c>
      <c r="AA6" s="96" t="e">
        <f t="shared" si="1"/>
        <v>#REF!</v>
      </c>
      <c r="AB6" s="96" t="e">
        <f t="shared" si="1"/>
        <v>#REF!</v>
      </c>
      <c r="AC6" s="96" t="e">
        <f t="shared" si="1"/>
        <v>#REF!</v>
      </c>
      <c r="AD6" s="98" t="e">
        <f t="shared" si="1"/>
        <v>#REF!</v>
      </c>
      <c r="AE6" s="96" t="e">
        <f t="shared" si="1"/>
        <v>#REF!</v>
      </c>
      <c r="AF6" s="96" t="e">
        <f t="shared" si="1"/>
        <v>#REF!</v>
      </c>
      <c r="AG6" s="96" t="e">
        <f t="shared" si="1"/>
        <v>#REF!</v>
      </c>
      <c r="AH6" s="96" t="e">
        <f t="shared" si="1"/>
        <v>#REF!</v>
      </c>
      <c r="AI6" s="96" t="e">
        <f t="shared" si="1"/>
        <v>#REF!</v>
      </c>
      <c r="AJ6" s="96" t="e">
        <f t="shared" si="1"/>
        <v>#REF!</v>
      </c>
      <c r="AK6" s="96" t="e">
        <f t="shared" si="1"/>
        <v>#REF!</v>
      </c>
      <c r="AL6" s="96" t="e">
        <f t="shared" si="1"/>
        <v>#REF!</v>
      </c>
      <c r="AM6" s="96" t="e">
        <f t="shared" si="1"/>
        <v>#REF!</v>
      </c>
      <c r="AN6" s="96" t="e">
        <f t="shared" si="1"/>
        <v>#REF!</v>
      </c>
      <c r="AO6" s="97" t="e">
        <f t="shared" si="1"/>
        <v>#REF!</v>
      </c>
    </row>
    <row r="7" spans="1:89" x14ac:dyDescent="0.2">
      <c r="A7" s="142" t="s">
        <v>41</v>
      </c>
      <c r="B7" s="96">
        <f t="shared" si="3"/>
        <v>14175.060000000001</v>
      </c>
      <c r="C7" s="96">
        <f t="shared" si="4"/>
        <v>60076.049999999996</v>
      </c>
      <c r="D7" s="97">
        <f t="shared" si="5"/>
        <v>92495.725421400013</v>
      </c>
      <c r="E7" s="77"/>
      <c r="F7" s="98">
        <f t="shared" si="6"/>
        <v>0</v>
      </c>
      <c r="G7" s="96">
        <f t="shared" si="1"/>
        <v>0</v>
      </c>
      <c r="H7" s="96">
        <f t="shared" si="1"/>
        <v>0</v>
      </c>
      <c r="I7" s="96">
        <f t="shared" si="1"/>
        <v>0</v>
      </c>
      <c r="J7" s="96">
        <f t="shared" si="1"/>
        <v>0</v>
      </c>
      <c r="K7" s="96">
        <f t="shared" si="1"/>
        <v>0</v>
      </c>
      <c r="L7" s="96">
        <f t="shared" si="1"/>
        <v>357</v>
      </c>
      <c r="M7" s="96">
        <f t="shared" ref="M7" si="8">M17+M27</f>
        <v>1392.3000000000002</v>
      </c>
      <c r="N7" s="96">
        <f t="shared" si="1"/>
        <v>2312</v>
      </c>
      <c r="O7" s="96">
        <f t="shared" si="1"/>
        <v>2735.6800000000003</v>
      </c>
      <c r="P7" s="96">
        <f t="shared" si="1"/>
        <v>3194</v>
      </c>
      <c r="Q7" s="96">
        <f t="shared" si="1"/>
        <v>4184.0800000000008</v>
      </c>
      <c r="R7" s="98">
        <f t="shared" si="1"/>
        <v>3639.25</v>
      </c>
      <c r="S7" s="96">
        <f t="shared" si="1"/>
        <v>1461.25</v>
      </c>
      <c r="T7" s="96">
        <f t="shared" si="1"/>
        <v>3802.6</v>
      </c>
      <c r="U7" s="96">
        <f t="shared" si="1"/>
        <v>3580.35</v>
      </c>
      <c r="V7" s="96">
        <f t="shared" si="1"/>
        <v>4220.1374999999998</v>
      </c>
      <c r="W7" s="96">
        <f t="shared" si="1"/>
        <v>5254.6875</v>
      </c>
      <c r="X7" s="96">
        <f t="shared" si="1"/>
        <v>4808.45</v>
      </c>
      <c r="Y7" s="96">
        <f t="shared" si="1"/>
        <v>5968.4</v>
      </c>
      <c r="Z7" s="96">
        <f t="shared" si="1"/>
        <v>6861.875</v>
      </c>
      <c r="AA7" s="96">
        <f t="shared" si="1"/>
        <v>5586.1</v>
      </c>
      <c r="AB7" s="96">
        <f t="shared" si="1"/>
        <v>6929.1999999999989</v>
      </c>
      <c r="AC7" s="96">
        <f t="shared" si="1"/>
        <v>7963.75</v>
      </c>
      <c r="AD7" s="98">
        <f t="shared" si="1"/>
        <v>6960.1553820000026</v>
      </c>
      <c r="AE7" s="96">
        <f t="shared" si="1"/>
        <v>2787.7520700000009</v>
      </c>
      <c r="AF7" s="96">
        <f t="shared" si="1"/>
        <v>7273.0856304000035</v>
      </c>
      <c r="AG7" s="96">
        <f t="shared" si="1"/>
        <v>6841.5352164000024</v>
      </c>
      <c r="AH7" s="96">
        <f t="shared" si="1"/>
        <v>8067.1786893000035</v>
      </c>
      <c r="AI7" s="96">
        <f t="shared" si="1"/>
        <v>10049.070262500003</v>
      </c>
      <c r="AJ7" s="96">
        <f t="shared" si="1"/>
        <v>7479.1631511000041</v>
      </c>
      <c r="AK7" s="96">
        <f t="shared" si="1"/>
        <v>7557.3957132000023</v>
      </c>
      <c r="AL7" s="96">
        <f t="shared" si="1"/>
        <v>8835.1942275000038</v>
      </c>
      <c r="AM7" s="96">
        <f t="shared" si="1"/>
        <v>7569.1631511000041</v>
      </c>
      <c r="AN7" s="96">
        <f t="shared" si="1"/>
        <v>8846.9616654000019</v>
      </c>
      <c r="AO7" s="97">
        <f t="shared" si="1"/>
        <v>10229.070262500003</v>
      </c>
    </row>
    <row r="8" spans="1:89" x14ac:dyDescent="0.2">
      <c r="A8" s="142" t="s">
        <v>42</v>
      </c>
      <c r="B8" s="96">
        <f t="shared" si="3"/>
        <v>10995.168750000001</v>
      </c>
      <c r="C8" s="96">
        <f t="shared" si="4"/>
        <v>25741.65</v>
      </c>
      <c r="D8" s="97">
        <f t="shared" si="5"/>
        <v>86170.588246921528</v>
      </c>
      <c r="E8" s="77"/>
      <c r="F8" s="98">
        <f t="shared" si="6"/>
        <v>0</v>
      </c>
      <c r="G8" s="96">
        <f t="shared" si="1"/>
        <v>0</v>
      </c>
      <c r="H8" s="96">
        <f t="shared" si="1"/>
        <v>0</v>
      </c>
      <c r="I8" s="96">
        <f t="shared" si="1"/>
        <v>0</v>
      </c>
      <c r="J8" s="96">
        <f t="shared" si="1"/>
        <v>0</v>
      </c>
      <c r="K8" s="96">
        <f t="shared" si="1"/>
        <v>0</v>
      </c>
      <c r="L8" s="96">
        <f t="shared" si="1"/>
        <v>0</v>
      </c>
      <c r="M8" s="96">
        <f t="shared" ref="M8" si="9">M18+M28</f>
        <v>0</v>
      </c>
      <c r="N8" s="96">
        <f t="shared" si="1"/>
        <v>1955.1000000000001</v>
      </c>
      <c r="O8" s="96">
        <f t="shared" si="1"/>
        <v>2415.25</v>
      </c>
      <c r="P8" s="96">
        <f t="shared" si="1"/>
        <v>2878.3</v>
      </c>
      <c r="Q8" s="96">
        <f t="shared" si="1"/>
        <v>3746.5187500000006</v>
      </c>
      <c r="R8" s="98">
        <f t="shared" si="1"/>
        <v>0</v>
      </c>
      <c r="S8" s="96">
        <f t="shared" si="1"/>
        <v>0</v>
      </c>
      <c r="T8" s="96">
        <f t="shared" si="1"/>
        <v>0</v>
      </c>
      <c r="U8" s="96">
        <f t="shared" si="1"/>
        <v>1126.125</v>
      </c>
      <c r="V8" s="96">
        <f t="shared" si="1"/>
        <v>2656.5</v>
      </c>
      <c r="W8" s="96">
        <f t="shared" si="1"/>
        <v>3093.75</v>
      </c>
      <c r="X8" s="96">
        <f t="shared" si="1"/>
        <v>2091.375</v>
      </c>
      <c r="Y8" s="96">
        <f t="shared" si="1"/>
        <v>3453.45</v>
      </c>
      <c r="Z8" s="96">
        <f t="shared" si="1"/>
        <v>3753.75</v>
      </c>
      <c r="AA8" s="96">
        <f t="shared" si="1"/>
        <v>2091.375</v>
      </c>
      <c r="AB8" s="96">
        <f t="shared" si="1"/>
        <v>3453.45</v>
      </c>
      <c r="AC8" s="96">
        <f t="shared" si="1"/>
        <v>4021.875</v>
      </c>
      <c r="AD8" s="98">
        <f t="shared" si="1"/>
        <v>3841.5073125000008</v>
      </c>
      <c r="AE8" s="96">
        <f t="shared" si="1"/>
        <v>3288.1153500000014</v>
      </c>
      <c r="AF8" s="96">
        <f t="shared" si="1"/>
        <v>4829.5838260800019</v>
      </c>
      <c r="AG8" s="96">
        <f t="shared" si="1"/>
        <v>4755.7196028576009</v>
      </c>
      <c r="AH8" s="96">
        <f t="shared" si="1"/>
        <v>5633.226574739715</v>
      </c>
      <c r="AI8" s="96">
        <f t="shared" si="1"/>
        <v>7742.5003261411239</v>
      </c>
      <c r="AJ8" s="96">
        <f t="shared" si="1"/>
        <v>7246.9803052680927</v>
      </c>
      <c r="AK8" s="96">
        <f t="shared" si="1"/>
        <v>8187.9728249059817</v>
      </c>
      <c r="AL8" s="96">
        <f t="shared" si="1"/>
        <v>9103.0991994542965</v>
      </c>
      <c r="AM8" s="96">
        <f t="shared" si="1"/>
        <v>9129.1080543098797</v>
      </c>
      <c r="AN8" s="96">
        <f t="shared" si="1"/>
        <v>10617.854906243492</v>
      </c>
      <c r="AO8" s="97">
        <f t="shared" si="1"/>
        <v>11794.919964421342</v>
      </c>
    </row>
    <row r="9" spans="1:89" x14ac:dyDescent="0.2">
      <c r="A9" s="142" t="s">
        <v>60</v>
      </c>
      <c r="B9" s="96" t="e">
        <f t="shared" si="3"/>
        <v>#REF!</v>
      </c>
      <c r="C9" s="96" t="e">
        <f t="shared" si="4"/>
        <v>#REF!</v>
      </c>
      <c r="D9" s="97" t="e">
        <f t="shared" si="5"/>
        <v>#REF!</v>
      </c>
      <c r="E9" s="77"/>
      <c r="F9" s="98" t="e">
        <f t="shared" si="6"/>
        <v>#REF!</v>
      </c>
      <c r="G9" s="96" t="e">
        <f t="shared" si="1"/>
        <v>#REF!</v>
      </c>
      <c r="H9" s="96" t="e">
        <f t="shared" si="1"/>
        <v>#REF!</v>
      </c>
      <c r="I9" s="96" t="e">
        <f t="shared" si="1"/>
        <v>#REF!</v>
      </c>
      <c r="J9" s="96" t="e">
        <f t="shared" si="1"/>
        <v>#REF!</v>
      </c>
      <c r="K9" s="96" t="e">
        <f t="shared" si="1"/>
        <v>#REF!</v>
      </c>
      <c r="L9" s="96" t="e">
        <f t="shared" si="1"/>
        <v>#REF!</v>
      </c>
      <c r="M9" s="96" t="e">
        <f t="shared" ref="M9" si="10">M19+M29</f>
        <v>#REF!</v>
      </c>
      <c r="N9" s="96" t="e">
        <f t="shared" si="1"/>
        <v>#REF!</v>
      </c>
      <c r="O9" s="96" t="e">
        <f t="shared" si="1"/>
        <v>#REF!</v>
      </c>
      <c r="P9" s="96" t="e">
        <f t="shared" si="1"/>
        <v>#REF!</v>
      </c>
      <c r="Q9" s="96" t="e">
        <f t="shared" si="1"/>
        <v>#REF!</v>
      </c>
      <c r="R9" s="98" t="e">
        <f t="shared" si="1"/>
        <v>#REF!</v>
      </c>
      <c r="S9" s="96" t="e">
        <f t="shared" si="1"/>
        <v>#REF!</v>
      </c>
      <c r="T9" s="96" t="e">
        <f t="shared" si="1"/>
        <v>#REF!</v>
      </c>
      <c r="U9" s="96" t="e">
        <f t="shared" si="1"/>
        <v>#REF!</v>
      </c>
      <c r="V9" s="96" t="e">
        <f t="shared" si="1"/>
        <v>#REF!</v>
      </c>
      <c r="W9" s="96" t="e">
        <f t="shared" si="1"/>
        <v>#REF!</v>
      </c>
      <c r="X9" s="96" t="e">
        <f t="shared" si="1"/>
        <v>#REF!</v>
      </c>
      <c r="Y9" s="96" t="e">
        <f t="shared" si="1"/>
        <v>#REF!</v>
      </c>
      <c r="Z9" s="96" t="e">
        <f t="shared" si="1"/>
        <v>#REF!</v>
      </c>
      <c r="AA9" s="96" t="e">
        <f t="shared" si="1"/>
        <v>#REF!</v>
      </c>
      <c r="AB9" s="96" t="e">
        <f t="shared" si="1"/>
        <v>#REF!</v>
      </c>
      <c r="AC9" s="96" t="e">
        <f t="shared" si="1"/>
        <v>#REF!</v>
      </c>
      <c r="AD9" s="98" t="e">
        <f t="shared" si="1"/>
        <v>#REF!</v>
      </c>
      <c r="AE9" s="96" t="e">
        <f t="shared" si="1"/>
        <v>#REF!</v>
      </c>
      <c r="AF9" s="96" t="e">
        <f t="shared" si="1"/>
        <v>#REF!</v>
      </c>
      <c r="AG9" s="96" t="e">
        <f t="shared" si="1"/>
        <v>#REF!</v>
      </c>
      <c r="AH9" s="96" t="e">
        <f t="shared" si="1"/>
        <v>#REF!</v>
      </c>
      <c r="AI9" s="96" t="e">
        <f t="shared" si="1"/>
        <v>#REF!</v>
      </c>
      <c r="AJ9" s="96" t="e">
        <f t="shared" si="1"/>
        <v>#REF!</v>
      </c>
      <c r="AK9" s="96" t="e">
        <f t="shared" si="1"/>
        <v>#REF!</v>
      </c>
      <c r="AL9" s="96" t="e">
        <f t="shared" si="1"/>
        <v>#REF!</v>
      </c>
      <c r="AM9" s="96" t="e">
        <f t="shared" si="1"/>
        <v>#REF!</v>
      </c>
      <c r="AN9" s="96" t="e">
        <f t="shared" si="1"/>
        <v>#REF!</v>
      </c>
      <c r="AO9" s="97" t="e">
        <f t="shared" si="1"/>
        <v>#REF!</v>
      </c>
    </row>
    <row r="10" spans="1:89" x14ac:dyDescent="0.2">
      <c r="A10" s="142" t="s">
        <v>43</v>
      </c>
      <c r="B10" s="96" t="e">
        <f t="shared" si="3"/>
        <v>#REF!</v>
      </c>
      <c r="C10" s="96" t="e">
        <f t="shared" si="4"/>
        <v>#REF!</v>
      </c>
      <c r="D10" s="97" t="e">
        <f t="shared" si="5"/>
        <v>#REF!</v>
      </c>
      <c r="E10" s="77"/>
      <c r="F10" s="98" t="e">
        <f t="shared" si="6"/>
        <v>#REF!</v>
      </c>
      <c r="G10" s="96" t="e">
        <f t="shared" si="1"/>
        <v>#REF!</v>
      </c>
      <c r="H10" s="96" t="e">
        <f t="shared" si="1"/>
        <v>#REF!</v>
      </c>
      <c r="I10" s="96" t="e">
        <f t="shared" si="1"/>
        <v>#REF!</v>
      </c>
      <c r="J10" s="96" t="e">
        <f t="shared" si="1"/>
        <v>#REF!</v>
      </c>
      <c r="K10" s="96" t="e">
        <f t="shared" si="1"/>
        <v>#REF!</v>
      </c>
      <c r="L10" s="96" t="e">
        <f t="shared" si="1"/>
        <v>#REF!</v>
      </c>
      <c r="M10" s="96" t="e">
        <f t="shared" ref="M10" si="11">M20+M30</f>
        <v>#REF!</v>
      </c>
      <c r="N10" s="96" t="e">
        <f t="shared" si="1"/>
        <v>#REF!</v>
      </c>
      <c r="O10" s="96" t="e">
        <f t="shared" si="1"/>
        <v>#REF!</v>
      </c>
      <c r="P10" s="96" t="e">
        <f t="shared" si="1"/>
        <v>#REF!</v>
      </c>
      <c r="Q10" s="96" t="e">
        <f t="shared" si="1"/>
        <v>#REF!</v>
      </c>
      <c r="R10" s="98" t="e">
        <f t="shared" si="1"/>
        <v>#REF!</v>
      </c>
      <c r="S10" s="96" t="e">
        <f t="shared" si="1"/>
        <v>#REF!</v>
      </c>
      <c r="T10" s="96" t="e">
        <f t="shared" si="1"/>
        <v>#REF!</v>
      </c>
      <c r="U10" s="96" t="e">
        <f t="shared" si="1"/>
        <v>#REF!</v>
      </c>
      <c r="V10" s="96" t="e">
        <f t="shared" si="1"/>
        <v>#REF!</v>
      </c>
      <c r="W10" s="96" t="e">
        <f t="shared" si="1"/>
        <v>#REF!</v>
      </c>
      <c r="X10" s="96" t="e">
        <f t="shared" si="1"/>
        <v>#REF!</v>
      </c>
      <c r="Y10" s="96" t="e">
        <f t="shared" si="1"/>
        <v>#REF!</v>
      </c>
      <c r="Z10" s="96" t="e">
        <f t="shared" si="1"/>
        <v>#REF!</v>
      </c>
      <c r="AA10" s="96" t="e">
        <f t="shared" si="1"/>
        <v>#REF!</v>
      </c>
      <c r="AB10" s="96" t="e">
        <f t="shared" si="1"/>
        <v>#REF!</v>
      </c>
      <c r="AC10" s="96" t="e">
        <f t="shared" si="1"/>
        <v>#REF!</v>
      </c>
      <c r="AD10" s="98" t="e">
        <f t="shared" si="1"/>
        <v>#REF!</v>
      </c>
      <c r="AE10" s="96" t="e">
        <f t="shared" si="1"/>
        <v>#REF!</v>
      </c>
      <c r="AF10" s="96" t="e">
        <f t="shared" si="1"/>
        <v>#REF!</v>
      </c>
      <c r="AG10" s="96" t="e">
        <f t="shared" si="1"/>
        <v>#REF!</v>
      </c>
      <c r="AH10" s="96" t="e">
        <f t="shared" si="1"/>
        <v>#REF!</v>
      </c>
      <c r="AI10" s="96" t="e">
        <f t="shared" si="1"/>
        <v>#REF!</v>
      </c>
      <c r="AJ10" s="96" t="e">
        <f t="shared" si="1"/>
        <v>#REF!</v>
      </c>
      <c r="AK10" s="96" t="e">
        <f t="shared" si="1"/>
        <v>#REF!</v>
      </c>
      <c r="AL10" s="96" t="e">
        <f t="shared" si="1"/>
        <v>#REF!</v>
      </c>
      <c r="AM10" s="96" t="e">
        <f t="shared" si="1"/>
        <v>#REF!</v>
      </c>
      <c r="AN10" s="96" t="e">
        <f t="shared" si="1"/>
        <v>#REF!</v>
      </c>
      <c r="AO10" s="97" t="e">
        <f t="shared" si="1"/>
        <v>#REF!</v>
      </c>
    </row>
    <row r="11" spans="1:89" x14ac:dyDescent="0.2">
      <c r="A11" s="142" t="s">
        <v>105</v>
      </c>
      <c r="B11" s="96">
        <f t="shared" si="3"/>
        <v>0</v>
      </c>
      <c r="C11" s="96">
        <f t="shared" si="4"/>
        <v>4.42</v>
      </c>
      <c r="D11" s="97">
        <f>SUM(AD11:AO11)</f>
        <v>8.9600000000000009</v>
      </c>
      <c r="E11" s="77"/>
      <c r="F11" s="98">
        <f t="shared" si="6"/>
        <v>0</v>
      </c>
      <c r="G11" s="96">
        <f t="shared" si="1"/>
        <v>0</v>
      </c>
      <c r="H11" s="96">
        <f t="shared" si="1"/>
        <v>0</v>
      </c>
      <c r="I11" s="96">
        <f t="shared" si="1"/>
        <v>0</v>
      </c>
      <c r="J11" s="96">
        <f t="shared" si="1"/>
        <v>0</v>
      </c>
      <c r="K11" s="96">
        <f t="shared" si="1"/>
        <v>0</v>
      </c>
      <c r="L11" s="96">
        <f t="shared" si="1"/>
        <v>0</v>
      </c>
      <c r="M11" s="96">
        <f t="shared" ref="M11" si="12">M21+M31</f>
        <v>0</v>
      </c>
      <c r="N11" s="96">
        <f t="shared" si="1"/>
        <v>0</v>
      </c>
      <c r="O11" s="96">
        <f t="shared" si="1"/>
        <v>0</v>
      </c>
      <c r="P11" s="96">
        <f t="shared" si="1"/>
        <v>0</v>
      </c>
      <c r="Q11" s="96">
        <f t="shared" si="1"/>
        <v>0</v>
      </c>
      <c r="R11" s="98">
        <f t="shared" si="1"/>
        <v>0</v>
      </c>
      <c r="S11" s="96">
        <f t="shared" si="1"/>
        <v>0</v>
      </c>
      <c r="T11" s="96">
        <f t="shared" si="1"/>
        <v>0</v>
      </c>
      <c r="U11" s="96">
        <f t="shared" si="1"/>
        <v>0</v>
      </c>
      <c r="V11" s="96">
        <f t="shared" si="1"/>
        <v>0</v>
      </c>
      <c r="W11" s="96">
        <f t="shared" si="1"/>
        <v>0</v>
      </c>
      <c r="X11" s="96">
        <f t="shared" si="1"/>
        <v>0.7</v>
      </c>
      <c r="Y11" s="96">
        <f t="shared" si="1"/>
        <v>0.72</v>
      </c>
      <c r="Z11" s="96">
        <f t="shared" si="1"/>
        <v>0.75</v>
      </c>
      <c r="AA11" s="96">
        <f t="shared" si="1"/>
        <v>0.75</v>
      </c>
      <c r="AB11" s="96">
        <f t="shared" si="1"/>
        <v>0.75</v>
      </c>
      <c r="AC11" s="96">
        <f t="shared" si="1"/>
        <v>0.75</v>
      </c>
      <c r="AD11" s="98">
        <f t="shared" si="1"/>
        <v>0.65</v>
      </c>
      <c r="AE11" s="96">
        <f t="shared" si="1"/>
        <v>0.65</v>
      </c>
      <c r="AF11" s="96">
        <f t="shared" si="1"/>
        <v>0.7</v>
      </c>
      <c r="AG11" s="96">
        <f t="shared" si="1"/>
        <v>0.75</v>
      </c>
      <c r="AH11" s="96">
        <f t="shared" si="1"/>
        <v>0.75</v>
      </c>
      <c r="AI11" s="96">
        <f t="shared" si="1"/>
        <v>0.75</v>
      </c>
      <c r="AJ11" s="96">
        <f t="shared" si="1"/>
        <v>0.77</v>
      </c>
      <c r="AK11" s="96">
        <f t="shared" si="1"/>
        <v>0.78</v>
      </c>
      <c r="AL11" s="96">
        <f t="shared" si="1"/>
        <v>0.78</v>
      </c>
      <c r="AM11" s="96">
        <f t="shared" si="1"/>
        <v>0.78</v>
      </c>
      <c r="AN11" s="96">
        <f t="shared" si="1"/>
        <v>0.8</v>
      </c>
      <c r="AO11" s="97">
        <f t="shared" si="1"/>
        <v>0.8</v>
      </c>
    </row>
    <row r="12" spans="1:89" s="77" customFormat="1" x14ac:dyDescent="0.2">
      <c r="A12" s="143" t="s">
        <v>72</v>
      </c>
      <c r="B12" s="110">
        <f t="shared" ref="B12" si="13">SUM(F12:Q12)</f>
        <v>0</v>
      </c>
      <c r="C12" s="110">
        <f t="shared" ref="C12" si="14">SUM(R12:AC12)</f>
        <v>0</v>
      </c>
      <c r="D12" s="111">
        <f>SUM(AD12:AO12)</f>
        <v>0</v>
      </c>
      <c r="E12" s="75"/>
      <c r="F12" s="112">
        <f>F22+F32</f>
        <v>0</v>
      </c>
      <c r="G12" s="110">
        <f t="shared" ref="G12:AO12" si="15">G22+G32</f>
        <v>0</v>
      </c>
      <c r="H12" s="110">
        <f t="shared" si="15"/>
        <v>0</v>
      </c>
      <c r="I12" s="110">
        <f t="shared" si="15"/>
        <v>0</v>
      </c>
      <c r="J12" s="110">
        <f t="shared" si="15"/>
        <v>0</v>
      </c>
      <c r="K12" s="110">
        <f t="shared" si="15"/>
        <v>0</v>
      </c>
      <c r="L12" s="110">
        <f t="shared" si="15"/>
        <v>0</v>
      </c>
      <c r="M12" s="110">
        <f t="shared" ref="M12" si="16">M22+M32</f>
        <v>0</v>
      </c>
      <c r="N12" s="110">
        <f t="shared" si="15"/>
        <v>0</v>
      </c>
      <c r="O12" s="110">
        <f t="shared" si="15"/>
        <v>0</v>
      </c>
      <c r="P12" s="110">
        <f t="shared" si="15"/>
        <v>0</v>
      </c>
      <c r="Q12" s="110">
        <f t="shared" si="15"/>
        <v>0</v>
      </c>
      <c r="R12" s="112">
        <f t="shared" si="15"/>
        <v>0</v>
      </c>
      <c r="S12" s="110">
        <f t="shared" si="15"/>
        <v>0</v>
      </c>
      <c r="T12" s="110">
        <f t="shared" si="15"/>
        <v>0</v>
      </c>
      <c r="U12" s="110">
        <f t="shared" si="15"/>
        <v>0</v>
      </c>
      <c r="V12" s="110">
        <f t="shared" si="15"/>
        <v>0</v>
      </c>
      <c r="W12" s="110">
        <f t="shared" si="15"/>
        <v>0</v>
      </c>
      <c r="X12" s="110">
        <f t="shared" si="15"/>
        <v>0</v>
      </c>
      <c r="Y12" s="110">
        <f t="shared" si="15"/>
        <v>0</v>
      </c>
      <c r="Z12" s="110">
        <f t="shared" si="15"/>
        <v>0</v>
      </c>
      <c r="AA12" s="110">
        <f t="shared" si="15"/>
        <v>0</v>
      </c>
      <c r="AB12" s="110">
        <f t="shared" si="15"/>
        <v>0</v>
      </c>
      <c r="AC12" s="110">
        <f t="shared" si="15"/>
        <v>0</v>
      </c>
      <c r="AD12" s="112">
        <f t="shared" si="15"/>
        <v>0</v>
      </c>
      <c r="AE12" s="110">
        <f t="shared" si="15"/>
        <v>0</v>
      </c>
      <c r="AF12" s="110">
        <f t="shared" si="15"/>
        <v>0</v>
      </c>
      <c r="AG12" s="110">
        <f t="shared" si="15"/>
        <v>0</v>
      </c>
      <c r="AH12" s="110">
        <f t="shared" si="15"/>
        <v>0</v>
      </c>
      <c r="AI12" s="110">
        <f t="shared" si="15"/>
        <v>0</v>
      </c>
      <c r="AJ12" s="110">
        <f t="shared" si="15"/>
        <v>0</v>
      </c>
      <c r="AK12" s="110">
        <f t="shared" si="15"/>
        <v>0</v>
      </c>
      <c r="AL12" s="110">
        <f t="shared" si="15"/>
        <v>0</v>
      </c>
      <c r="AM12" s="110">
        <f t="shared" si="15"/>
        <v>0</v>
      </c>
      <c r="AN12" s="110">
        <f t="shared" si="15"/>
        <v>0</v>
      </c>
      <c r="AO12" s="111">
        <f t="shared" si="15"/>
        <v>0</v>
      </c>
    </row>
    <row r="14" spans="1:89" s="81" customFormat="1" x14ac:dyDescent="0.2">
      <c r="A14" s="144" t="s">
        <v>38</v>
      </c>
      <c r="B14" s="141">
        <f>SUM(B15:B22)</f>
        <v>600</v>
      </c>
      <c r="C14" s="145">
        <f>SUM(C15:C22)</f>
        <v>8400</v>
      </c>
      <c r="D14" s="139">
        <f>SUM(D15:D22)</f>
        <v>13230</v>
      </c>
      <c r="E14" s="146"/>
      <c r="F14" s="141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1">
        <f>SUM(R15:R22)</f>
        <v>400</v>
      </c>
      <c r="S14" s="145">
        <f t="shared" ref="S14:AO14" si="17">SUM(S15:S22)</f>
        <v>400</v>
      </c>
      <c r="T14" s="145">
        <f t="shared" si="17"/>
        <v>400</v>
      </c>
      <c r="U14" s="145">
        <f t="shared" si="17"/>
        <v>600</v>
      </c>
      <c r="V14" s="145">
        <f t="shared" si="17"/>
        <v>600</v>
      </c>
      <c r="W14" s="145">
        <f t="shared" si="17"/>
        <v>600</v>
      </c>
      <c r="X14" s="145">
        <f t="shared" si="17"/>
        <v>800</v>
      </c>
      <c r="Y14" s="145">
        <f t="shared" si="17"/>
        <v>800</v>
      </c>
      <c r="Z14" s="145">
        <f t="shared" si="17"/>
        <v>800</v>
      </c>
      <c r="AA14" s="145">
        <f t="shared" si="17"/>
        <v>1000</v>
      </c>
      <c r="AB14" s="145">
        <f t="shared" si="17"/>
        <v>1000</v>
      </c>
      <c r="AC14" s="145">
        <f t="shared" si="17"/>
        <v>1000</v>
      </c>
      <c r="AD14" s="141">
        <f t="shared" si="17"/>
        <v>630</v>
      </c>
      <c r="AE14" s="145">
        <f t="shared" si="17"/>
        <v>630</v>
      </c>
      <c r="AF14" s="145">
        <f t="shared" si="17"/>
        <v>630</v>
      </c>
      <c r="AG14" s="145">
        <f t="shared" si="17"/>
        <v>945</v>
      </c>
      <c r="AH14" s="145">
        <f t="shared" si="17"/>
        <v>945</v>
      </c>
      <c r="AI14" s="145">
        <f t="shared" si="17"/>
        <v>945</v>
      </c>
      <c r="AJ14" s="145">
        <f t="shared" si="17"/>
        <v>1260</v>
      </c>
      <c r="AK14" s="145">
        <f t="shared" si="17"/>
        <v>1260</v>
      </c>
      <c r="AL14" s="145">
        <f t="shared" si="17"/>
        <v>1260</v>
      </c>
      <c r="AM14" s="145">
        <f t="shared" si="17"/>
        <v>1575</v>
      </c>
      <c r="AN14" s="145">
        <f t="shared" si="17"/>
        <v>1575</v>
      </c>
      <c r="AO14" s="139">
        <f t="shared" si="17"/>
        <v>1575</v>
      </c>
    </row>
    <row r="15" spans="1:89" x14ac:dyDescent="0.2">
      <c r="A15" s="142" t="s">
        <v>31</v>
      </c>
      <c r="B15" s="96">
        <f>SUM(F15:Q15)</f>
        <v>0</v>
      </c>
      <c r="C15" s="96">
        <f>SUM(R15:AC15)</f>
        <v>0</v>
      </c>
      <c r="D15" s="97">
        <f>SUM(AD15:AO15)</f>
        <v>0</v>
      </c>
      <c r="E15" s="77"/>
      <c r="F15" s="98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8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8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7"/>
    </row>
    <row r="16" spans="1:89" x14ac:dyDescent="0.2">
      <c r="A16" s="142" t="s">
        <v>40</v>
      </c>
      <c r="B16" s="96">
        <f t="shared" ref="B16:B21" si="18">SUM(F16:Q16)</f>
        <v>0</v>
      </c>
      <c r="C16" s="96">
        <f t="shared" ref="C16:C21" si="19">SUM(R16:AC16)</f>
        <v>2100</v>
      </c>
      <c r="D16" s="97">
        <f>SUM(AD16:AO16)</f>
        <v>3150</v>
      </c>
      <c r="E16" s="77"/>
      <c r="F16" s="98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8">
        <v>100</v>
      </c>
      <c r="S16" s="96">
        <v>100</v>
      </c>
      <c r="T16" s="96">
        <v>100</v>
      </c>
      <c r="U16" s="96">
        <v>150</v>
      </c>
      <c r="V16" s="96">
        <v>150</v>
      </c>
      <c r="W16" s="96">
        <v>150</v>
      </c>
      <c r="X16" s="96">
        <v>200</v>
      </c>
      <c r="Y16" s="96">
        <v>200</v>
      </c>
      <c r="Z16" s="96">
        <v>200</v>
      </c>
      <c r="AA16" s="96">
        <v>250</v>
      </c>
      <c r="AB16" s="96">
        <v>250</v>
      </c>
      <c r="AC16" s="96">
        <v>250</v>
      </c>
      <c r="AD16" s="98">
        <f>R16*1.5</f>
        <v>150</v>
      </c>
      <c r="AE16" s="96">
        <f>S16*1.5</f>
        <v>150</v>
      </c>
      <c r="AF16" s="96">
        <f t="shared" ref="AF16:AO16" si="20">T16*1.5</f>
        <v>150</v>
      </c>
      <c r="AG16" s="96">
        <f t="shared" si="20"/>
        <v>225</v>
      </c>
      <c r="AH16" s="96">
        <f t="shared" si="20"/>
        <v>225</v>
      </c>
      <c r="AI16" s="96">
        <f t="shared" si="20"/>
        <v>225</v>
      </c>
      <c r="AJ16" s="96">
        <f t="shared" si="20"/>
        <v>300</v>
      </c>
      <c r="AK16" s="96">
        <f t="shared" si="20"/>
        <v>300</v>
      </c>
      <c r="AL16" s="96">
        <f t="shared" si="20"/>
        <v>300</v>
      </c>
      <c r="AM16" s="96">
        <f t="shared" si="20"/>
        <v>375</v>
      </c>
      <c r="AN16" s="96">
        <f t="shared" si="20"/>
        <v>375</v>
      </c>
      <c r="AO16" s="97">
        <f t="shared" si="20"/>
        <v>375</v>
      </c>
    </row>
    <row r="17" spans="1:41" x14ac:dyDescent="0.2">
      <c r="A17" s="142" t="s">
        <v>41</v>
      </c>
      <c r="B17" s="96">
        <f t="shared" si="18"/>
        <v>300</v>
      </c>
      <c r="C17" s="96">
        <f t="shared" si="19"/>
        <v>2100</v>
      </c>
      <c r="D17" s="97">
        <f t="shared" ref="D17:D20" si="21">SUM(AD17:AO17)</f>
        <v>3780</v>
      </c>
      <c r="E17" s="77"/>
      <c r="F17" s="98"/>
      <c r="G17" s="96"/>
      <c r="H17" s="96"/>
      <c r="I17" s="96"/>
      <c r="J17" s="96"/>
      <c r="K17" s="96"/>
      <c r="L17" s="96"/>
      <c r="M17" s="96"/>
      <c r="N17" s="96"/>
      <c r="O17" s="96">
        <v>100</v>
      </c>
      <c r="P17" s="96">
        <v>100</v>
      </c>
      <c r="Q17" s="96">
        <v>100</v>
      </c>
      <c r="R17" s="98">
        <v>100</v>
      </c>
      <c r="S17" s="96">
        <v>100</v>
      </c>
      <c r="T17" s="96">
        <v>100</v>
      </c>
      <c r="U17" s="96">
        <v>150</v>
      </c>
      <c r="V17" s="96">
        <v>150</v>
      </c>
      <c r="W17" s="96">
        <v>150</v>
      </c>
      <c r="X17" s="96">
        <v>200</v>
      </c>
      <c r="Y17" s="96">
        <v>200</v>
      </c>
      <c r="Z17" s="96">
        <v>200</v>
      </c>
      <c r="AA17" s="96">
        <v>250</v>
      </c>
      <c r="AB17" s="96">
        <v>250</v>
      </c>
      <c r="AC17" s="96">
        <v>250</v>
      </c>
      <c r="AD17" s="98">
        <f>R17*1.8</f>
        <v>180</v>
      </c>
      <c r="AE17" s="96">
        <f t="shared" ref="AE17:AO17" si="22">S17*1.8</f>
        <v>180</v>
      </c>
      <c r="AF17" s="96">
        <f t="shared" si="22"/>
        <v>180</v>
      </c>
      <c r="AG17" s="96">
        <f t="shared" si="22"/>
        <v>270</v>
      </c>
      <c r="AH17" s="96">
        <f t="shared" si="22"/>
        <v>270</v>
      </c>
      <c r="AI17" s="96">
        <f t="shared" si="22"/>
        <v>270</v>
      </c>
      <c r="AJ17" s="96">
        <f t="shared" si="22"/>
        <v>360</v>
      </c>
      <c r="AK17" s="96">
        <f t="shared" si="22"/>
        <v>360</v>
      </c>
      <c r="AL17" s="96">
        <f t="shared" si="22"/>
        <v>360</v>
      </c>
      <c r="AM17" s="96">
        <f t="shared" si="22"/>
        <v>450</v>
      </c>
      <c r="AN17" s="96">
        <f t="shared" si="22"/>
        <v>450</v>
      </c>
      <c r="AO17" s="97">
        <f t="shared" si="22"/>
        <v>450</v>
      </c>
    </row>
    <row r="18" spans="1:41" x14ac:dyDescent="0.2">
      <c r="A18" s="142" t="s">
        <v>42</v>
      </c>
      <c r="B18" s="96">
        <f t="shared" si="18"/>
        <v>300</v>
      </c>
      <c r="C18" s="96">
        <f t="shared" si="19"/>
        <v>0</v>
      </c>
      <c r="D18" s="97">
        <f t="shared" si="21"/>
        <v>0</v>
      </c>
      <c r="E18" s="77"/>
      <c r="F18" s="98"/>
      <c r="G18" s="96"/>
      <c r="H18" s="96"/>
      <c r="I18" s="96"/>
      <c r="J18" s="96"/>
      <c r="K18" s="96"/>
      <c r="L18" s="96"/>
      <c r="M18" s="96"/>
      <c r="N18" s="96"/>
      <c r="O18" s="96">
        <v>100</v>
      </c>
      <c r="P18" s="96">
        <v>100</v>
      </c>
      <c r="Q18" s="96">
        <v>100</v>
      </c>
      <c r="R18" s="98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8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7"/>
    </row>
    <row r="19" spans="1:41" x14ac:dyDescent="0.2">
      <c r="A19" s="142" t="s">
        <v>60</v>
      </c>
      <c r="B19" s="96">
        <f t="shared" si="18"/>
        <v>0</v>
      </c>
      <c r="C19" s="96">
        <f t="shared" si="19"/>
        <v>2100</v>
      </c>
      <c r="D19" s="97">
        <f t="shared" si="21"/>
        <v>3150</v>
      </c>
      <c r="E19" s="77"/>
      <c r="F19" s="98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8">
        <v>100</v>
      </c>
      <c r="S19" s="96">
        <v>100</v>
      </c>
      <c r="T19" s="96">
        <v>100</v>
      </c>
      <c r="U19" s="96">
        <v>150</v>
      </c>
      <c r="V19" s="96">
        <v>150</v>
      </c>
      <c r="W19" s="96">
        <v>150</v>
      </c>
      <c r="X19" s="96">
        <v>200</v>
      </c>
      <c r="Y19" s="96">
        <v>200</v>
      </c>
      <c r="Z19" s="96">
        <v>200</v>
      </c>
      <c r="AA19" s="96">
        <v>250</v>
      </c>
      <c r="AB19" s="96">
        <v>250</v>
      </c>
      <c r="AC19" s="96">
        <v>250</v>
      </c>
      <c r="AD19" s="98">
        <f t="shared" ref="AD19:AD20" si="23">R19*1.5</f>
        <v>150</v>
      </c>
      <c r="AE19" s="96">
        <f t="shared" ref="AE19:AE20" si="24">S19*1.5</f>
        <v>150</v>
      </c>
      <c r="AF19" s="96">
        <f t="shared" ref="AF19:AF20" si="25">T19*1.5</f>
        <v>150</v>
      </c>
      <c r="AG19" s="96">
        <f t="shared" ref="AG19:AG20" si="26">U19*1.5</f>
        <v>225</v>
      </c>
      <c r="AH19" s="96">
        <f t="shared" ref="AH19:AH20" si="27">V19*1.5</f>
        <v>225</v>
      </c>
      <c r="AI19" s="96">
        <f t="shared" ref="AI19:AI20" si="28">W19*1.5</f>
        <v>225</v>
      </c>
      <c r="AJ19" s="96">
        <f t="shared" ref="AJ19:AJ20" si="29">X19*1.5</f>
        <v>300</v>
      </c>
      <c r="AK19" s="96">
        <f t="shared" ref="AK19:AK20" si="30">Y19*1.5</f>
        <v>300</v>
      </c>
      <c r="AL19" s="96">
        <f t="shared" ref="AL19:AL20" si="31">Z19*1.5</f>
        <v>300</v>
      </c>
      <c r="AM19" s="96">
        <f t="shared" ref="AM19:AM20" si="32">AA19*1.5</f>
        <v>375</v>
      </c>
      <c r="AN19" s="96">
        <f t="shared" ref="AN19:AN20" si="33">AB19*1.5</f>
        <v>375</v>
      </c>
      <c r="AO19" s="97">
        <f t="shared" ref="AO19:AO20" si="34">AC19*1.5</f>
        <v>375</v>
      </c>
    </row>
    <row r="20" spans="1:41" x14ac:dyDescent="0.2">
      <c r="A20" s="142" t="s">
        <v>43</v>
      </c>
      <c r="B20" s="96">
        <f t="shared" si="18"/>
        <v>0</v>
      </c>
      <c r="C20" s="96">
        <f t="shared" si="19"/>
        <v>2100</v>
      </c>
      <c r="D20" s="97">
        <f t="shared" si="21"/>
        <v>3150</v>
      </c>
      <c r="E20" s="77"/>
      <c r="F20" s="98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8">
        <v>100</v>
      </c>
      <c r="S20" s="96">
        <v>100</v>
      </c>
      <c r="T20" s="96">
        <v>100</v>
      </c>
      <c r="U20" s="96">
        <v>150</v>
      </c>
      <c r="V20" s="96">
        <v>150</v>
      </c>
      <c r="W20" s="96">
        <v>150</v>
      </c>
      <c r="X20" s="96">
        <v>200</v>
      </c>
      <c r="Y20" s="96">
        <v>200</v>
      </c>
      <c r="Z20" s="96">
        <v>200</v>
      </c>
      <c r="AA20" s="96">
        <v>250</v>
      </c>
      <c r="AB20" s="96">
        <v>250</v>
      </c>
      <c r="AC20" s="96">
        <v>250</v>
      </c>
      <c r="AD20" s="98">
        <f t="shared" si="23"/>
        <v>150</v>
      </c>
      <c r="AE20" s="96">
        <f t="shared" si="24"/>
        <v>150</v>
      </c>
      <c r="AF20" s="96">
        <f t="shared" si="25"/>
        <v>150</v>
      </c>
      <c r="AG20" s="96">
        <f t="shared" si="26"/>
        <v>225</v>
      </c>
      <c r="AH20" s="96">
        <f t="shared" si="27"/>
        <v>225</v>
      </c>
      <c r="AI20" s="96">
        <f t="shared" si="28"/>
        <v>225</v>
      </c>
      <c r="AJ20" s="96">
        <f t="shared" si="29"/>
        <v>300</v>
      </c>
      <c r="AK20" s="96">
        <f t="shared" si="30"/>
        <v>300</v>
      </c>
      <c r="AL20" s="96">
        <f t="shared" si="31"/>
        <v>300</v>
      </c>
      <c r="AM20" s="96">
        <f t="shared" si="32"/>
        <v>375</v>
      </c>
      <c r="AN20" s="96">
        <f t="shared" si="33"/>
        <v>375</v>
      </c>
      <c r="AO20" s="97">
        <f t="shared" si="34"/>
        <v>375</v>
      </c>
    </row>
    <row r="21" spans="1:41" x14ac:dyDescent="0.2">
      <c r="A21" s="142" t="s">
        <v>105</v>
      </c>
      <c r="B21" s="96">
        <f t="shared" si="18"/>
        <v>0</v>
      </c>
      <c r="C21" s="96">
        <f t="shared" si="19"/>
        <v>0</v>
      </c>
      <c r="D21" s="97">
        <f>SUM(AD21:AO21)</f>
        <v>0</v>
      </c>
      <c r="E21" s="77"/>
      <c r="F21" s="98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8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8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7"/>
    </row>
    <row r="22" spans="1:41" s="77" customFormat="1" x14ac:dyDescent="0.2">
      <c r="A22" s="143" t="s">
        <v>72</v>
      </c>
      <c r="B22" s="110">
        <f t="shared" ref="B22" si="35">SUM(F22:Q22)</f>
        <v>0</v>
      </c>
      <c r="C22" s="110">
        <f t="shared" ref="C22" si="36">SUM(R22:AC22)</f>
        <v>0</v>
      </c>
      <c r="D22" s="111">
        <f>SUM(AD22:AO22)</f>
        <v>0</v>
      </c>
      <c r="E22" s="75"/>
      <c r="F22" s="112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2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2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1"/>
    </row>
    <row r="24" spans="1:41" s="81" customFormat="1" x14ac:dyDescent="0.2">
      <c r="A24" s="144" t="s">
        <v>45</v>
      </c>
      <c r="B24" s="141" t="e">
        <f>SUM(B25:B32)</f>
        <v>#REF!</v>
      </c>
      <c r="C24" s="145" t="e">
        <f t="shared" ref="C24:D24" si="37">SUM(C25:C32)</f>
        <v>#REF!</v>
      </c>
      <c r="D24" s="139" t="e">
        <f t="shared" si="37"/>
        <v>#REF!</v>
      </c>
      <c r="E24" s="146"/>
      <c r="F24" s="141" t="e">
        <f>SUM(F25:F32)</f>
        <v>#REF!</v>
      </c>
      <c r="G24" s="145" t="e">
        <f t="shared" ref="G24:AO24" si="38">SUM(G25:G32)</f>
        <v>#REF!</v>
      </c>
      <c r="H24" s="145" t="e">
        <f t="shared" si="38"/>
        <v>#REF!</v>
      </c>
      <c r="I24" s="145" t="e">
        <f t="shared" si="38"/>
        <v>#REF!</v>
      </c>
      <c r="J24" s="145" t="e">
        <f t="shared" si="38"/>
        <v>#REF!</v>
      </c>
      <c r="K24" s="145" t="e">
        <f t="shared" si="38"/>
        <v>#REF!</v>
      </c>
      <c r="L24" s="145" t="e">
        <f t="shared" si="38"/>
        <v>#REF!</v>
      </c>
      <c r="M24" s="145" t="e">
        <f t="shared" si="38"/>
        <v>#REF!</v>
      </c>
      <c r="N24" s="145" t="e">
        <f t="shared" si="38"/>
        <v>#REF!</v>
      </c>
      <c r="O24" s="145" t="e">
        <f t="shared" si="38"/>
        <v>#REF!</v>
      </c>
      <c r="P24" s="145" t="e">
        <f t="shared" si="38"/>
        <v>#REF!</v>
      </c>
      <c r="Q24" s="145" t="e">
        <f t="shared" si="38"/>
        <v>#REF!</v>
      </c>
      <c r="R24" s="141" t="e">
        <f t="shared" si="38"/>
        <v>#REF!</v>
      </c>
      <c r="S24" s="141" t="e">
        <f t="shared" si="38"/>
        <v>#REF!</v>
      </c>
      <c r="T24" s="141" t="e">
        <f t="shared" si="38"/>
        <v>#REF!</v>
      </c>
      <c r="U24" s="141" t="e">
        <f t="shared" si="38"/>
        <v>#REF!</v>
      </c>
      <c r="V24" s="141" t="e">
        <f t="shared" si="38"/>
        <v>#REF!</v>
      </c>
      <c r="W24" s="141" t="e">
        <f t="shared" si="38"/>
        <v>#REF!</v>
      </c>
      <c r="X24" s="141" t="e">
        <f t="shared" si="38"/>
        <v>#REF!</v>
      </c>
      <c r="Y24" s="141" t="e">
        <f t="shared" si="38"/>
        <v>#REF!</v>
      </c>
      <c r="Z24" s="141" t="e">
        <f t="shared" si="38"/>
        <v>#REF!</v>
      </c>
      <c r="AA24" s="141" t="e">
        <f t="shared" si="38"/>
        <v>#REF!</v>
      </c>
      <c r="AB24" s="141" t="e">
        <f t="shared" si="38"/>
        <v>#REF!</v>
      </c>
      <c r="AC24" s="141" t="e">
        <f t="shared" si="38"/>
        <v>#REF!</v>
      </c>
      <c r="AD24" s="141" t="e">
        <f t="shared" si="38"/>
        <v>#REF!</v>
      </c>
      <c r="AE24" s="141" t="e">
        <f t="shared" si="38"/>
        <v>#REF!</v>
      </c>
      <c r="AF24" s="141" t="e">
        <f t="shared" si="38"/>
        <v>#REF!</v>
      </c>
      <c r="AG24" s="141" t="e">
        <f t="shared" si="38"/>
        <v>#REF!</v>
      </c>
      <c r="AH24" s="141" t="e">
        <f t="shared" si="38"/>
        <v>#REF!</v>
      </c>
      <c r="AI24" s="141" t="e">
        <f t="shared" si="38"/>
        <v>#REF!</v>
      </c>
      <c r="AJ24" s="141" t="e">
        <f t="shared" si="38"/>
        <v>#REF!</v>
      </c>
      <c r="AK24" s="141" t="e">
        <f t="shared" si="38"/>
        <v>#REF!</v>
      </c>
      <c r="AL24" s="141" t="e">
        <f t="shared" si="38"/>
        <v>#REF!</v>
      </c>
      <c r="AM24" s="141" t="e">
        <f t="shared" si="38"/>
        <v>#REF!</v>
      </c>
      <c r="AN24" s="141" t="e">
        <f t="shared" si="38"/>
        <v>#REF!</v>
      </c>
      <c r="AO24" s="141" t="e">
        <f t="shared" si="38"/>
        <v>#REF!</v>
      </c>
    </row>
    <row r="25" spans="1:41" x14ac:dyDescent="0.2">
      <c r="A25" s="142" t="s">
        <v>31</v>
      </c>
      <c r="B25" s="96">
        <f>SUM(F25:Q25)</f>
        <v>181478.029064</v>
      </c>
      <c r="C25" s="96">
        <f>SUM(R25:AC25)</f>
        <v>111608.917</v>
      </c>
      <c r="D25" s="97">
        <f>SUM(AD25:AO25)</f>
        <v>0</v>
      </c>
      <c r="E25" s="77"/>
      <c r="F25" s="98">
        <f>'2017 - 2022 Plan'!N27</f>
        <v>6388.4309999999996</v>
      </c>
      <c r="G25" s="96">
        <f>'2017 - 2022 Plan'!O27</f>
        <v>8737.8449999999993</v>
      </c>
      <c r="H25" s="96">
        <f>'2017 - 2022 Plan'!P27</f>
        <v>14200.88</v>
      </c>
      <c r="I25" s="96">
        <f>'2017 - 2022 Plan'!Q27</f>
        <v>11762.603999999999</v>
      </c>
      <c r="J25" s="96">
        <f>'2017 - 2022 Plan'!R27</f>
        <v>15121.611000000001</v>
      </c>
      <c r="K25" s="96">
        <f>'2017 - 2022 Plan'!S27</f>
        <v>16717.398000000001</v>
      </c>
      <c r="L25" s="96">
        <f>'2017 - 2022 Plan'!T27</f>
        <v>15085.800000000001</v>
      </c>
      <c r="M25" s="96">
        <f>'2017 - 2022 Plan'!U27</f>
        <v>18528.912</v>
      </c>
      <c r="N25" s="96">
        <f>'2017 - 2022 Plan'!V27</f>
        <v>20616.076800000003</v>
      </c>
      <c r="O25" s="96">
        <f>'2017 - 2022 Plan'!W27</f>
        <v>16118.023679999998</v>
      </c>
      <c r="P25" s="96">
        <f>'2017 - 2022 Plan'!X27</f>
        <v>18142.147584000002</v>
      </c>
      <c r="Q25" s="96">
        <f>'2017 - 2022 Plan'!Y27</f>
        <v>20058.300000000003</v>
      </c>
      <c r="R25" s="98">
        <f>'2017 - 2022 Plan'!Z27+'2017 - 2022 Plan'!Z40</f>
        <v>11402.1</v>
      </c>
      <c r="S25" s="98">
        <f>'2017 - 2022 Plan'!AA27+'2017 - 2022 Plan'!AA40</f>
        <v>6051.4560000000001</v>
      </c>
      <c r="T25" s="98">
        <f>'2017 - 2022 Plan'!AB27+'2017 - 2022 Plan'!AB40</f>
        <v>16830</v>
      </c>
      <c r="U25" s="98">
        <f>'2017 - 2022 Plan'!AC27+'2017 - 2022 Plan'!AC40</f>
        <v>16514.8</v>
      </c>
      <c r="V25" s="98">
        <f>'2017 - 2022 Plan'!AD27+'2017 - 2022 Plan'!AD40</f>
        <v>19045.949999999997</v>
      </c>
      <c r="W25" s="98">
        <f>'2017 - 2022 Plan'!AE27+'2017 - 2022 Plan'!AE40</f>
        <v>21478.942800000001</v>
      </c>
      <c r="X25" s="98">
        <f>'2017 - 2022 Plan'!AF27+'2017 - 2022 Plan'!AF40</f>
        <v>20285.6682</v>
      </c>
      <c r="Y25" s="98">
        <f>'2017 - 2022 Plan'!AG27+'2017 - 2022 Plan'!AG40</f>
        <v>0</v>
      </c>
      <c r="Z25" s="98">
        <f>'2017 - 2022 Plan'!AH27+'2017 - 2022 Plan'!AH40</f>
        <v>0</v>
      </c>
      <c r="AA25" s="98">
        <f>'2017 - 2022 Plan'!AI27+'2017 - 2022 Plan'!AI40</f>
        <v>0</v>
      </c>
      <c r="AB25" s="98">
        <f>'2017 - 2022 Plan'!AJ27+'2017 - 2022 Plan'!AJ40</f>
        <v>0</v>
      </c>
      <c r="AC25" s="98">
        <f>'2017 - 2022 Plan'!AK27+'2017 - 2022 Plan'!AK40</f>
        <v>0</v>
      </c>
      <c r="AD25" s="98">
        <f>'2017 - 2022 Plan'!AL27+'2017 - 2022 Plan'!AL40</f>
        <v>0</v>
      </c>
      <c r="AE25" s="98">
        <f>'2017 - 2022 Plan'!AM27+'2017 - 2022 Plan'!AM40</f>
        <v>0</v>
      </c>
      <c r="AF25" s="98">
        <f>'2017 - 2022 Plan'!AN27+'2017 - 2022 Plan'!AN40</f>
        <v>0</v>
      </c>
      <c r="AG25" s="98">
        <f>'2017 - 2022 Plan'!AO27+'2017 - 2022 Plan'!AO40</f>
        <v>0</v>
      </c>
      <c r="AH25" s="98">
        <f>'2017 - 2022 Plan'!AP27+'2017 - 2022 Plan'!AP40</f>
        <v>0</v>
      </c>
      <c r="AI25" s="98">
        <f>'2017 - 2022 Plan'!AQ27+'2017 - 2022 Plan'!AQ40</f>
        <v>0</v>
      </c>
      <c r="AJ25" s="98">
        <f>'2017 - 2022 Plan'!AR27+'2017 - 2022 Plan'!AR40</f>
        <v>0</v>
      </c>
      <c r="AK25" s="98">
        <f>'2017 - 2022 Plan'!AS27+'2017 - 2022 Plan'!AS40</f>
        <v>0</v>
      </c>
      <c r="AL25" s="98">
        <f>'2017 - 2022 Plan'!AT27+'2017 - 2022 Plan'!AT40</f>
        <v>0</v>
      </c>
      <c r="AM25" s="98">
        <f>'2017 - 2022 Plan'!AU27+'2017 - 2022 Plan'!AU40</f>
        <v>0</v>
      </c>
      <c r="AN25" s="98">
        <f>'2017 - 2022 Plan'!AV27+'2017 - 2022 Plan'!AV40</f>
        <v>0</v>
      </c>
      <c r="AO25" s="98">
        <f>'2017 - 2022 Plan'!AW27+'2017 - 2022 Plan'!AW40</f>
        <v>0</v>
      </c>
    </row>
    <row r="26" spans="1:41" x14ac:dyDescent="0.2">
      <c r="A26" s="142" t="s">
        <v>40</v>
      </c>
      <c r="B26" s="96" t="e">
        <f t="shared" ref="B26:B31" si="39">SUM(F26:Q26)</f>
        <v>#REF!</v>
      </c>
      <c r="C26" s="96" t="e">
        <f t="shared" ref="C26:C31" si="40">SUM(R26:AC26)</f>
        <v>#REF!</v>
      </c>
      <c r="D26" s="97" t="e">
        <f t="shared" ref="D26:D30" si="41">SUM(AD26:AO26)</f>
        <v>#REF!</v>
      </c>
      <c r="E26" s="77"/>
      <c r="F26" s="98" t="e">
        <f>'2017 - 2022 Plan'!#REF!</f>
        <v>#REF!</v>
      </c>
      <c r="G26" s="96" t="e">
        <f>'2017 - 2022 Plan'!#REF!</f>
        <v>#REF!</v>
      </c>
      <c r="H26" s="96" t="e">
        <f>'2017 - 2022 Plan'!#REF!</f>
        <v>#REF!</v>
      </c>
      <c r="I26" s="96" t="e">
        <f>'2017 - 2022 Plan'!#REF!</f>
        <v>#REF!</v>
      </c>
      <c r="J26" s="96" t="e">
        <f>'2017 - 2022 Plan'!#REF!</f>
        <v>#REF!</v>
      </c>
      <c r="K26" s="96" t="e">
        <f>'2017 - 2022 Plan'!#REF!</f>
        <v>#REF!</v>
      </c>
      <c r="L26" s="96" t="e">
        <f>'2017 - 2022 Plan'!#REF!</f>
        <v>#REF!</v>
      </c>
      <c r="M26" s="96" t="e">
        <f>'2017 - 2022 Plan'!#REF!</f>
        <v>#REF!</v>
      </c>
      <c r="N26" s="96" t="e">
        <f>'2017 - 2022 Plan'!#REF!</f>
        <v>#REF!</v>
      </c>
      <c r="O26" s="96" t="e">
        <f>'2017 - 2022 Plan'!#REF!</f>
        <v>#REF!</v>
      </c>
      <c r="P26" s="96" t="e">
        <f>'2017 - 2022 Plan'!#REF!</f>
        <v>#REF!</v>
      </c>
      <c r="Q26" s="96" t="e">
        <f>'2017 - 2022 Plan'!#REF!</f>
        <v>#REF!</v>
      </c>
      <c r="R26" s="98" t="e">
        <f>'2017 - 2022 Plan'!#REF!</f>
        <v>#REF!</v>
      </c>
      <c r="S26" s="96" t="e">
        <f>'2017 - 2022 Plan'!#REF!</f>
        <v>#REF!</v>
      </c>
      <c r="T26" s="96" t="e">
        <f>'2017 - 2022 Plan'!#REF!</f>
        <v>#REF!</v>
      </c>
      <c r="U26" s="96" t="e">
        <f>'2017 - 2022 Plan'!#REF!</f>
        <v>#REF!</v>
      </c>
      <c r="V26" s="96" t="e">
        <f>'2017 - 2022 Plan'!#REF!</f>
        <v>#REF!</v>
      </c>
      <c r="W26" s="96" t="e">
        <f>'2017 - 2022 Plan'!#REF!</f>
        <v>#REF!</v>
      </c>
      <c r="X26" s="96" t="e">
        <f>'2017 - 2022 Plan'!#REF!</f>
        <v>#REF!</v>
      </c>
      <c r="Y26" s="96" t="e">
        <f>'2017 - 2022 Plan'!#REF!</f>
        <v>#REF!</v>
      </c>
      <c r="Z26" s="96" t="e">
        <f>'2017 - 2022 Plan'!#REF!</f>
        <v>#REF!</v>
      </c>
      <c r="AA26" s="96" t="e">
        <f>'2017 - 2022 Plan'!#REF!</f>
        <v>#REF!</v>
      </c>
      <c r="AB26" s="96" t="e">
        <f>'2017 - 2022 Plan'!#REF!</f>
        <v>#REF!</v>
      </c>
      <c r="AC26" s="96" t="e">
        <f>'2017 - 2022 Plan'!#REF!</f>
        <v>#REF!</v>
      </c>
      <c r="AD26" s="98" t="e">
        <f>'2017 - 2022 Plan'!#REF!</f>
        <v>#REF!</v>
      </c>
      <c r="AE26" s="96" t="e">
        <f>'2017 - 2022 Plan'!#REF!</f>
        <v>#REF!</v>
      </c>
      <c r="AF26" s="96" t="e">
        <f>'2017 - 2022 Plan'!#REF!</f>
        <v>#REF!</v>
      </c>
      <c r="AG26" s="96" t="e">
        <f>'2017 - 2022 Plan'!#REF!</f>
        <v>#REF!</v>
      </c>
      <c r="AH26" s="96" t="e">
        <f>'2017 - 2022 Plan'!#REF!</f>
        <v>#REF!</v>
      </c>
      <c r="AI26" s="96" t="e">
        <f>'2017 - 2022 Plan'!#REF!</f>
        <v>#REF!</v>
      </c>
      <c r="AJ26" s="96" t="e">
        <f>'2017 - 2022 Plan'!#REF!</f>
        <v>#REF!</v>
      </c>
      <c r="AK26" s="96" t="e">
        <f>'2017 - 2022 Plan'!#REF!</f>
        <v>#REF!</v>
      </c>
      <c r="AL26" s="96" t="e">
        <f>'2017 - 2022 Plan'!#REF!</f>
        <v>#REF!</v>
      </c>
      <c r="AM26" s="96" t="e">
        <f>'2017 - 2022 Plan'!#REF!</f>
        <v>#REF!</v>
      </c>
      <c r="AN26" s="96" t="e">
        <f>'2017 - 2022 Plan'!#REF!</f>
        <v>#REF!</v>
      </c>
      <c r="AO26" s="97" t="e">
        <f>'2017 - 2022 Plan'!#REF!</f>
        <v>#REF!</v>
      </c>
    </row>
    <row r="27" spans="1:41" x14ac:dyDescent="0.2">
      <c r="A27" s="142" t="s">
        <v>41</v>
      </c>
      <c r="B27" s="96">
        <f t="shared" si="39"/>
        <v>13875.060000000001</v>
      </c>
      <c r="C27" s="96">
        <f t="shared" si="40"/>
        <v>57976.049999999996</v>
      </c>
      <c r="D27" s="97">
        <f t="shared" si="41"/>
        <v>88715.725421400028</v>
      </c>
      <c r="E27" s="77"/>
      <c r="F27" s="98">
        <f>'2017 - 2022 Plan'!N53</f>
        <v>0</v>
      </c>
      <c r="G27" s="96">
        <f>'2017 - 2022 Plan'!O53</f>
        <v>0</v>
      </c>
      <c r="H27" s="96">
        <f>'2017 - 2022 Plan'!P53</f>
        <v>0</v>
      </c>
      <c r="I27" s="96">
        <f>'2017 - 2022 Plan'!Q53</f>
        <v>0</v>
      </c>
      <c r="J27" s="96">
        <f>'2017 - 2022 Plan'!R53</f>
        <v>0</v>
      </c>
      <c r="K27" s="96">
        <f>'2017 - 2022 Plan'!S53</f>
        <v>0</v>
      </c>
      <c r="L27" s="96">
        <f>'2017 - 2022 Plan'!T53</f>
        <v>357</v>
      </c>
      <c r="M27" s="96">
        <f>'2017 - 2022 Plan'!U53</f>
        <v>1392.3000000000002</v>
      </c>
      <c r="N27" s="96">
        <f>'2017 - 2022 Plan'!V53</f>
        <v>2312</v>
      </c>
      <c r="O27" s="96">
        <f>'2017 - 2022 Plan'!W53</f>
        <v>2635.6800000000003</v>
      </c>
      <c r="P27" s="96">
        <f>'2017 - 2022 Plan'!X53</f>
        <v>3094</v>
      </c>
      <c r="Q27" s="96">
        <f>'2017 - 2022 Plan'!Y53</f>
        <v>4084.0800000000008</v>
      </c>
      <c r="R27" s="98">
        <f>'2017 - 2022 Plan'!Z53</f>
        <v>3539.25</v>
      </c>
      <c r="S27" s="96">
        <f>'2017 - 2022 Plan'!AA53</f>
        <v>1361.25</v>
      </c>
      <c r="T27" s="96">
        <f>'2017 - 2022 Plan'!AB53</f>
        <v>3702.6</v>
      </c>
      <c r="U27" s="96">
        <f>'2017 - 2022 Plan'!AC53</f>
        <v>3430.35</v>
      </c>
      <c r="V27" s="96">
        <f>'2017 - 2022 Plan'!AD53</f>
        <v>4070.1374999999998</v>
      </c>
      <c r="W27" s="96">
        <f>'2017 - 2022 Plan'!AE53</f>
        <v>5104.6875</v>
      </c>
      <c r="X27" s="96">
        <f>'2017 - 2022 Plan'!AF53</f>
        <v>4608.45</v>
      </c>
      <c r="Y27" s="96">
        <f>'2017 - 2022 Plan'!AG53</f>
        <v>5768.4</v>
      </c>
      <c r="Z27" s="96">
        <f>'2017 - 2022 Plan'!AH53</f>
        <v>6661.875</v>
      </c>
      <c r="AA27" s="96">
        <f>'2017 - 2022 Plan'!AI53</f>
        <v>5336.1</v>
      </c>
      <c r="AB27" s="96">
        <f>'2017 - 2022 Plan'!AJ53</f>
        <v>6679.1999999999989</v>
      </c>
      <c r="AC27" s="96">
        <f>'2017 - 2022 Plan'!AK53</f>
        <v>7713.75</v>
      </c>
      <c r="AD27" s="98">
        <f>'2017 - 2022 Plan'!AL53</f>
        <v>6780.1553820000026</v>
      </c>
      <c r="AE27" s="96">
        <f>'2017 - 2022 Plan'!AM53</f>
        <v>2607.7520700000009</v>
      </c>
      <c r="AF27" s="96">
        <f>'2017 - 2022 Plan'!AN53</f>
        <v>7093.0856304000035</v>
      </c>
      <c r="AG27" s="96">
        <f>'2017 - 2022 Plan'!AO53</f>
        <v>6571.5352164000024</v>
      </c>
      <c r="AH27" s="96">
        <f>'2017 - 2022 Plan'!AP53</f>
        <v>7797.1786893000035</v>
      </c>
      <c r="AI27" s="96">
        <f>'2017 - 2022 Plan'!AQ53</f>
        <v>9779.0702625000031</v>
      </c>
      <c r="AJ27" s="96">
        <f>'2017 - 2022 Plan'!AR53</f>
        <v>7119.1631511000041</v>
      </c>
      <c r="AK27" s="96">
        <f>'2017 - 2022 Plan'!AS53</f>
        <v>7197.3957132000023</v>
      </c>
      <c r="AL27" s="96">
        <f>'2017 - 2022 Plan'!AT53</f>
        <v>8475.1942275000038</v>
      </c>
      <c r="AM27" s="96">
        <f>'2017 - 2022 Plan'!AU53</f>
        <v>7119.1631511000041</v>
      </c>
      <c r="AN27" s="96">
        <f>'2017 - 2022 Plan'!AV53</f>
        <v>8396.9616654000019</v>
      </c>
      <c r="AO27" s="97">
        <f>'2017 - 2022 Plan'!AW53</f>
        <v>9779.0702625000031</v>
      </c>
    </row>
    <row r="28" spans="1:41" x14ac:dyDescent="0.2">
      <c r="A28" s="142" t="s">
        <v>42</v>
      </c>
      <c r="B28" s="96">
        <f t="shared" si="39"/>
        <v>10695.168750000001</v>
      </c>
      <c r="C28" s="96">
        <f t="shared" si="40"/>
        <v>25741.65</v>
      </c>
      <c r="D28" s="97">
        <f t="shared" si="41"/>
        <v>86170.588246921528</v>
      </c>
      <c r="E28" s="77"/>
      <c r="F28" s="98">
        <f>'2017 - 2022 Plan'!N66</f>
        <v>0</v>
      </c>
      <c r="G28" s="96">
        <f>'2017 - 2022 Plan'!O66</f>
        <v>0</v>
      </c>
      <c r="H28" s="96">
        <f>'2017 - 2022 Plan'!P66</f>
        <v>0</v>
      </c>
      <c r="I28" s="96">
        <f>'2017 - 2022 Plan'!Q66</f>
        <v>0</v>
      </c>
      <c r="J28" s="96">
        <f>'2017 - 2022 Plan'!R66</f>
        <v>0</v>
      </c>
      <c r="K28" s="96">
        <f>'2017 - 2022 Plan'!S66</f>
        <v>0</v>
      </c>
      <c r="L28" s="96">
        <f>'2017 - 2022 Plan'!T66</f>
        <v>0</v>
      </c>
      <c r="M28" s="96">
        <f>'2017 - 2022 Plan'!U66</f>
        <v>0</v>
      </c>
      <c r="N28" s="96">
        <f>'2017 - 2022 Plan'!V66</f>
        <v>1955.1000000000001</v>
      </c>
      <c r="O28" s="96">
        <f>'2017 - 2022 Plan'!W66</f>
        <v>2315.25</v>
      </c>
      <c r="P28" s="96">
        <f>'2017 - 2022 Plan'!X66</f>
        <v>2778.3</v>
      </c>
      <c r="Q28" s="96">
        <f>'2017 - 2022 Plan'!Y66</f>
        <v>3646.5187500000006</v>
      </c>
      <c r="R28" s="98">
        <f>'2017 - 2022 Plan'!Z66</f>
        <v>0</v>
      </c>
      <c r="S28" s="96">
        <f>'2017 - 2022 Plan'!AA66</f>
        <v>0</v>
      </c>
      <c r="T28" s="96">
        <f>'2017 - 2022 Plan'!AB66</f>
        <v>0</v>
      </c>
      <c r="U28" s="96">
        <f>'2017 - 2022 Plan'!AC66</f>
        <v>1126.125</v>
      </c>
      <c r="V28" s="96">
        <f>'2017 - 2022 Plan'!AD66</f>
        <v>2656.5</v>
      </c>
      <c r="W28" s="96">
        <f>'2017 - 2022 Plan'!AE66</f>
        <v>3093.75</v>
      </c>
      <c r="X28" s="96">
        <f>'2017 - 2022 Plan'!AF66</f>
        <v>2091.375</v>
      </c>
      <c r="Y28" s="96">
        <f>'2017 - 2022 Plan'!AG66</f>
        <v>3453.45</v>
      </c>
      <c r="Z28" s="96">
        <f>'2017 - 2022 Plan'!AH66</f>
        <v>3753.75</v>
      </c>
      <c r="AA28" s="96">
        <f>'2017 - 2022 Plan'!AI66</f>
        <v>2091.375</v>
      </c>
      <c r="AB28" s="96">
        <f>'2017 - 2022 Plan'!AJ66</f>
        <v>3453.45</v>
      </c>
      <c r="AC28" s="96">
        <f>'2017 - 2022 Plan'!AK66</f>
        <v>4021.875</v>
      </c>
      <c r="AD28" s="98">
        <f>'2017 - 2022 Plan'!AL66</f>
        <v>3841.5073125000008</v>
      </c>
      <c r="AE28" s="96">
        <f>'2017 - 2022 Plan'!AM66</f>
        <v>3288.1153500000014</v>
      </c>
      <c r="AF28" s="96">
        <f>'2017 - 2022 Plan'!AN66</f>
        <v>4829.5838260800019</v>
      </c>
      <c r="AG28" s="96">
        <f>'2017 - 2022 Plan'!AO66</f>
        <v>4755.7196028576009</v>
      </c>
      <c r="AH28" s="96">
        <f>'2017 - 2022 Plan'!AP66</f>
        <v>5633.226574739715</v>
      </c>
      <c r="AI28" s="96">
        <f>'2017 - 2022 Plan'!AQ66</f>
        <v>7742.5003261411239</v>
      </c>
      <c r="AJ28" s="96">
        <f>'2017 - 2022 Plan'!AR66</f>
        <v>7246.9803052680927</v>
      </c>
      <c r="AK28" s="96">
        <f>'2017 - 2022 Plan'!AS66</f>
        <v>8187.9728249059817</v>
      </c>
      <c r="AL28" s="96">
        <f>'2017 - 2022 Plan'!AT66</f>
        <v>9103.0991994542965</v>
      </c>
      <c r="AM28" s="96">
        <f>'2017 - 2022 Plan'!AU66</f>
        <v>9129.1080543098797</v>
      </c>
      <c r="AN28" s="96">
        <f>'2017 - 2022 Plan'!AV66</f>
        <v>10617.854906243492</v>
      </c>
      <c r="AO28" s="97">
        <f>'2017 - 2022 Plan'!AW66</f>
        <v>11794.919964421342</v>
      </c>
    </row>
    <row r="29" spans="1:41" x14ac:dyDescent="0.2">
      <c r="A29" s="142" t="s">
        <v>60</v>
      </c>
      <c r="B29" s="96" t="e">
        <f t="shared" si="39"/>
        <v>#REF!</v>
      </c>
      <c r="C29" s="96" t="e">
        <f t="shared" si="40"/>
        <v>#REF!</v>
      </c>
      <c r="D29" s="97" t="e">
        <f t="shared" si="41"/>
        <v>#REF!</v>
      </c>
      <c r="E29" s="77"/>
      <c r="F29" s="98" t="e">
        <f>'2017 - 2022 Plan'!#REF!</f>
        <v>#REF!</v>
      </c>
      <c r="G29" s="96" t="e">
        <f>'2017 - 2022 Plan'!#REF!</f>
        <v>#REF!</v>
      </c>
      <c r="H29" s="96" t="e">
        <f>'2017 - 2022 Plan'!#REF!</f>
        <v>#REF!</v>
      </c>
      <c r="I29" s="96" t="e">
        <f>'2017 - 2022 Plan'!#REF!</f>
        <v>#REF!</v>
      </c>
      <c r="J29" s="96" t="e">
        <f>'2017 - 2022 Plan'!#REF!</f>
        <v>#REF!</v>
      </c>
      <c r="K29" s="96" t="e">
        <f>'2017 - 2022 Plan'!#REF!</f>
        <v>#REF!</v>
      </c>
      <c r="L29" s="96" t="e">
        <f>'2017 - 2022 Plan'!#REF!</f>
        <v>#REF!</v>
      </c>
      <c r="M29" s="96" t="e">
        <f>'2017 - 2022 Plan'!#REF!</f>
        <v>#REF!</v>
      </c>
      <c r="N29" s="96" t="e">
        <f>'2017 - 2022 Plan'!#REF!</f>
        <v>#REF!</v>
      </c>
      <c r="O29" s="96" t="e">
        <f>'2017 - 2022 Plan'!#REF!</f>
        <v>#REF!</v>
      </c>
      <c r="P29" s="96" t="e">
        <f>'2017 - 2022 Plan'!#REF!</f>
        <v>#REF!</v>
      </c>
      <c r="Q29" s="96" t="e">
        <f>'2017 - 2022 Plan'!#REF!</f>
        <v>#REF!</v>
      </c>
      <c r="R29" s="98" t="e">
        <f>'2017 - 2022 Plan'!#REF!</f>
        <v>#REF!</v>
      </c>
      <c r="S29" s="96" t="e">
        <f>'2017 - 2022 Plan'!#REF!</f>
        <v>#REF!</v>
      </c>
      <c r="T29" s="96" t="e">
        <f>'2017 - 2022 Plan'!#REF!</f>
        <v>#REF!</v>
      </c>
      <c r="U29" s="96" t="e">
        <f>'2017 - 2022 Plan'!#REF!</f>
        <v>#REF!</v>
      </c>
      <c r="V29" s="96" t="e">
        <f>'2017 - 2022 Plan'!#REF!</f>
        <v>#REF!</v>
      </c>
      <c r="W29" s="96" t="e">
        <f>'2017 - 2022 Plan'!#REF!</f>
        <v>#REF!</v>
      </c>
      <c r="X29" s="96" t="e">
        <f>'2017 - 2022 Plan'!#REF!</f>
        <v>#REF!</v>
      </c>
      <c r="Y29" s="96" t="e">
        <f>'2017 - 2022 Plan'!#REF!</f>
        <v>#REF!</v>
      </c>
      <c r="Z29" s="96" t="e">
        <f>'2017 - 2022 Plan'!#REF!</f>
        <v>#REF!</v>
      </c>
      <c r="AA29" s="96" t="e">
        <f>'2017 - 2022 Plan'!#REF!</f>
        <v>#REF!</v>
      </c>
      <c r="AB29" s="96" t="e">
        <f>'2017 - 2022 Plan'!#REF!</f>
        <v>#REF!</v>
      </c>
      <c r="AC29" s="96" t="e">
        <f>'2017 - 2022 Plan'!#REF!</f>
        <v>#REF!</v>
      </c>
      <c r="AD29" s="98" t="e">
        <f>'2017 - 2022 Plan'!#REF!</f>
        <v>#REF!</v>
      </c>
      <c r="AE29" s="96" t="e">
        <f>'2017 - 2022 Plan'!#REF!</f>
        <v>#REF!</v>
      </c>
      <c r="AF29" s="96" t="e">
        <f>'2017 - 2022 Plan'!#REF!</f>
        <v>#REF!</v>
      </c>
      <c r="AG29" s="96" t="e">
        <f>'2017 - 2022 Plan'!#REF!</f>
        <v>#REF!</v>
      </c>
      <c r="AH29" s="96" t="e">
        <f>'2017 - 2022 Plan'!#REF!</f>
        <v>#REF!</v>
      </c>
      <c r="AI29" s="96" t="e">
        <f>'2017 - 2022 Plan'!#REF!</f>
        <v>#REF!</v>
      </c>
      <c r="AJ29" s="96" t="e">
        <f>'2017 - 2022 Plan'!#REF!</f>
        <v>#REF!</v>
      </c>
      <c r="AK29" s="96" t="e">
        <f>'2017 - 2022 Plan'!#REF!</f>
        <v>#REF!</v>
      </c>
      <c r="AL29" s="96" t="e">
        <f>'2017 - 2022 Plan'!#REF!</f>
        <v>#REF!</v>
      </c>
      <c r="AM29" s="96" t="e">
        <f>'2017 - 2022 Plan'!#REF!</f>
        <v>#REF!</v>
      </c>
      <c r="AN29" s="96" t="e">
        <f>'2017 - 2022 Plan'!#REF!</f>
        <v>#REF!</v>
      </c>
      <c r="AO29" s="97" t="e">
        <f>'2017 - 2022 Plan'!#REF!</f>
        <v>#REF!</v>
      </c>
    </row>
    <row r="30" spans="1:41" x14ac:dyDescent="0.2">
      <c r="A30" s="142" t="s">
        <v>43</v>
      </c>
      <c r="B30" s="96" t="e">
        <f t="shared" si="39"/>
        <v>#REF!</v>
      </c>
      <c r="C30" s="96" t="e">
        <f t="shared" si="40"/>
        <v>#REF!</v>
      </c>
      <c r="D30" s="97" t="e">
        <f t="shared" si="41"/>
        <v>#REF!</v>
      </c>
      <c r="E30" s="77"/>
      <c r="F30" s="98" t="e">
        <f>'2017 - 2022 Plan'!#REF!</f>
        <v>#REF!</v>
      </c>
      <c r="G30" s="96" t="e">
        <f>'2017 - 2022 Plan'!#REF!</f>
        <v>#REF!</v>
      </c>
      <c r="H30" s="96" t="e">
        <f>'2017 - 2022 Plan'!#REF!</f>
        <v>#REF!</v>
      </c>
      <c r="I30" s="96" t="e">
        <f>'2017 - 2022 Plan'!#REF!</f>
        <v>#REF!</v>
      </c>
      <c r="J30" s="96" t="e">
        <f>'2017 - 2022 Plan'!#REF!</f>
        <v>#REF!</v>
      </c>
      <c r="K30" s="96" t="e">
        <f>'2017 - 2022 Plan'!#REF!</f>
        <v>#REF!</v>
      </c>
      <c r="L30" s="96" t="e">
        <f>'2017 - 2022 Plan'!#REF!</f>
        <v>#REF!</v>
      </c>
      <c r="M30" s="96" t="e">
        <f>'2017 - 2022 Plan'!#REF!</f>
        <v>#REF!</v>
      </c>
      <c r="N30" s="96" t="e">
        <f>'2017 - 2022 Plan'!#REF!</f>
        <v>#REF!</v>
      </c>
      <c r="O30" s="96" t="e">
        <f>'2017 - 2022 Plan'!#REF!</f>
        <v>#REF!</v>
      </c>
      <c r="P30" s="96" t="e">
        <f>'2017 - 2022 Plan'!#REF!</f>
        <v>#REF!</v>
      </c>
      <c r="Q30" s="96" t="e">
        <f>'2017 - 2022 Plan'!#REF!</f>
        <v>#REF!</v>
      </c>
      <c r="R30" s="98" t="e">
        <f>'2017 - 2022 Plan'!#REF!</f>
        <v>#REF!</v>
      </c>
      <c r="S30" s="96" t="e">
        <f>'2017 - 2022 Plan'!#REF!</f>
        <v>#REF!</v>
      </c>
      <c r="T30" s="96" t="e">
        <f>'2017 - 2022 Plan'!#REF!</f>
        <v>#REF!</v>
      </c>
      <c r="U30" s="96" t="e">
        <f>'2017 - 2022 Plan'!#REF!</f>
        <v>#REF!</v>
      </c>
      <c r="V30" s="96" t="e">
        <f>'2017 - 2022 Plan'!#REF!</f>
        <v>#REF!</v>
      </c>
      <c r="W30" s="96" t="e">
        <f>'2017 - 2022 Plan'!#REF!</f>
        <v>#REF!</v>
      </c>
      <c r="X30" s="96" t="e">
        <f>'2017 - 2022 Plan'!#REF!</f>
        <v>#REF!</v>
      </c>
      <c r="Y30" s="96" t="e">
        <f>'2017 - 2022 Plan'!#REF!</f>
        <v>#REF!</v>
      </c>
      <c r="Z30" s="96" t="e">
        <f>'2017 - 2022 Plan'!#REF!</f>
        <v>#REF!</v>
      </c>
      <c r="AA30" s="96" t="e">
        <f>'2017 - 2022 Plan'!#REF!</f>
        <v>#REF!</v>
      </c>
      <c r="AB30" s="96" t="e">
        <f>'2017 - 2022 Plan'!#REF!</f>
        <v>#REF!</v>
      </c>
      <c r="AC30" s="96" t="e">
        <f>'2017 - 2022 Plan'!#REF!</f>
        <v>#REF!</v>
      </c>
      <c r="AD30" s="98" t="e">
        <f>'2017 - 2022 Plan'!#REF!</f>
        <v>#REF!</v>
      </c>
      <c r="AE30" s="96" t="e">
        <f>'2017 - 2022 Plan'!#REF!</f>
        <v>#REF!</v>
      </c>
      <c r="AF30" s="96" t="e">
        <f>'2017 - 2022 Plan'!#REF!</f>
        <v>#REF!</v>
      </c>
      <c r="AG30" s="96" t="e">
        <f>'2017 - 2022 Plan'!#REF!</f>
        <v>#REF!</v>
      </c>
      <c r="AH30" s="96" t="e">
        <f>'2017 - 2022 Plan'!#REF!</f>
        <v>#REF!</v>
      </c>
      <c r="AI30" s="96" t="e">
        <f>'2017 - 2022 Plan'!#REF!</f>
        <v>#REF!</v>
      </c>
      <c r="AJ30" s="96" t="e">
        <f>'2017 - 2022 Plan'!#REF!</f>
        <v>#REF!</v>
      </c>
      <c r="AK30" s="96" t="e">
        <f>'2017 - 2022 Plan'!#REF!</f>
        <v>#REF!</v>
      </c>
      <c r="AL30" s="96" t="e">
        <f>'2017 - 2022 Plan'!#REF!</f>
        <v>#REF!</v>
      </c>
      <c r="AM30" s="96" t="e">
        <f>'2017 - 2022 Plan'!#REF!</f>
        <v>#REF!</v>
      </c>
      <c r="AN30" s="96" t="e">
        <f>'2017 - 2022 Plan'!#REF!</f>
        <v>#REF!</v>
      </c>
      <c r="AO30" s="97" t="e">
        <f>'2017 - 2022 Plan'!#REF!</f>
        <v>#REF!</v>
      </c>
    </row>
    <row r="31" spans="1:41" x14ac:dyDescent="0.2">
      <c r="A31" s="142" t="s">
        <v>105</v>
      </c>
      <c r="B31" s="96">
        <f t="shared" si="39"/>
        <v>0</v>
      </c>
      <c r="C31" s="96">
        <f t="shared" si="40"/>
        <v>4.42</v>
      </c>
      <c r="D31" s="97">
        <f>SUM(AD31:AO31)</f>
        <v>8.9600000000000009</v>
      </c>
      <c r="E31" s="77"/>
      <c r="F31" s="98">
        <f>'2017 - 2022 Plan'!N87</f>
        <v>0</v>
      </c>
      <c r="G31" s="96">
        <f>'2017 - 2022 Plan'!O87</f>
        <v>0</v>
      </c>
      <c r="H31" s="96">
        <f>'2017 - 2022 Plan'!P87</f>
        <v>0</v>
      </c>
      <c r="I31" s="96">
        <f>'2017 - 2022 Plan'!Q87</f>
        <v>0</v>
      </c>
      <c r="J31" s="96">
        <f>'2017 - 2022 Plan'!R87</f>
        <v>0</v>
      </c>
      <c r="K31" s="96">
        <f>'2017 - 2022 Plan'!S87</f>
        <v>0</v>
      </c>
      <c r="L31" s="96">
        <f>'2017 - 2022 Plan'!T87</f>
        <v>0</v>
      </c>
      <c r="M31" s="96">
        <f>'2017 - 2022 Plan'!U87</f>
        <v>0</v>
      </c>
      <c r="N31" s="96">
        <f>'2017 - 2022 Plan'!V87</f>
        <v>0</v>
      </c>
      <c r="O31" s="96">
        <f>'2017 - 2022 Plan'!W87</f>
        <v>0</v>
      </c>
      <c r="P31" s="96">
        <f>'2017 - 2022 Plan'!X87</f>
        <v>0</v>
      </c>
      <c r="Q31" s="96">
        <f>'2017 - 2022 Plan'!Y87</f>
        <v>0</v>
      </c>
      <c r="R31" s="98">
        <f>'2017 - 2022 Plan'!Z87</f>
        <v>0</v>
      </c>
      <c r="S31" s="96">
        <f>'2017 - 2022 Plan'!AA87</f>
        <v>0</v>
      </c>
      <c r="T31" s="96">
        <f>'2017 - 2022 Plan'!AB87</f>
        <v>0</v>
      </c>
      <c r="U31" s="96">
        <f>'2017 - 2022 Plan'!AC87</f>
        <v>0</v>
      </c>
      <c r="V31" s="96">
        <f>'2017 - 2022 Plan'!AD87</f>
        <v>0</v>
      </c>
      <c r="W31" s="96">
        <f>'2017 - 2022 Plan'!AE87</f>
        <v>0</v>
      </c>
      <c r="X31" s="96">
        <f>'2017 - 2022 Plan'!AF87</f>
        <v>0.7</v>
      </c>
      <c r="Y31" s="96">
        <f>'2017 - 2022 Plan'!AG87</f>
        <v>0.72</v>
      </c>
      <c r="Z31" s="96">
        <f>'2017 - 2022 Plan'!AH87</f>
        <v>0.75</v>
      </c>
      <c r="AA31" s="96">
        <f>'2017 - 2022 Plan'!AI87</f>
        <v>0.75</v>
      </c>
      <c r="AB31" s="96">
        <f>'2017 - 2022 Plan'!AJ87</f>
        <v>0.75</v>
      </c>
      <c r="AC31" s="96">
        <f>'2017 - 2022 Plan'!AK87</f>
        <v>0.75</v>
      </c>
      <c r="AD31" s="98">
        <f>'2017 - 2022 Plan'!AL87</f>
        <v>0.65</v>
      </c>
      <c r="AE31" s="96">
        <f>'2017 - 2022 Plan'!AM87</f>
        <v>0.65</v>
      </c>
      <c r="AF31" s="96">
        <f>'2017 - 2022 Plan'!AN87</f>
        <v>0.7</v>
      </c>
      <c r="AG31" s="96">
        <f>'2017 - 2022 Plan'!AO87</f>
        <v>0.75</v>
      </c>
      <c r="AH31" s="96">
        <f>'2017 - 2022 Plan'!AP87</f>
        <v>0.75</v>
      </c>
      <c r="AI31" s="96">
        <f>'2017 - 2022 Plan'!AQ87</f>
        <v>0.75</v>
      </c>
      <c r="AJ31" s="96">
        <f>'2017 - 2022 Plan'!AR87</f>
        <v>0.77</v>
      </c>
      <c r="AK31" s="96">
        <f>'2017 - 2022 Plan'!AS87</f>
        <v>0.78</v>
      </c>
      <c r="AL31" s="96">
        <f>'2017 - 2022 Plan'!AT87</f>
        <v>0.78</v>
      </c>
      <c r="AM31" s="96">
        <f>'2017 - 2022 Plan'!AU87</f>
        <v>0.78</v>
      </c>
      <c r="AN31" s="96">
        <f>'2017 - 2022 Plan'!AV87</f>
        <v>0.8</v>
      </c>
      <c r="AO31" s="97">
        <f>'2017 - 2022 Plan'!AW87</f>
        <v>0.8</v>
      </c>
    </row>
    <row r="32" spans="1:41" s="77" customFormat="1" x14ac:dyDescent="0.2">
      <c r="A32" s="143" t="s">
        <v>72</v>
      </c>
      <c r="B32" s="110"/>
      <c r="C32" s="110"/>
      <c r="D32" s="111"/>
      <c r="E32" s="75"/>
      <c r="F32" s="112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2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2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1"/>
    </row>
    <row r="34" spans="1:89" s="81" customFormat="1" x14ac:dyDescent="0.2">
      <c r="A34" s="144" t="s">
        <v>46</v>
      </c>
      <c r="B34" s="141" t="e">
        <f>SUM(B35:B42)</f>
        <v>#REF!</v>
      </c>
      <c r="C34" s="145" t="e">
        <f>SUM(C35:C42)</f>
        <v>#REF!</v>
      </c>
      <c r="D34" s="139" t="e">
        <f>SUM(D35:D42)</f>
        <v>#REF!</v>
      </c>
      <c r="E34" s="146"/>
      <c r="F34" s="141" t="e">
        <f>SUM(F35:F42)</f>
        <v>#REF!</v>
      </c>
      <c r="G34" s="145" t="e">
        <f t="shared" ref="G34:AO34" si="42">SUM(G35:G42)</f>
        <v>#REF!</v>
      </c>
      <c r="H34" s="145" t="e">
        <f t="shared" si="42"/>
        <v>#REF!</v>
      </c>
      <c r="I34" s="145" t="e">
        <f t="shared" si="42"/>
        <v>#REF!</v>
      </c>
      <c r="J34" s="145" t="e">
        <f t="shared" si="42"/>
        <v>#REF!</v>
      </c>
      <c r="K34" s="145" t="e">
        <f t="shared" si="42"/>
        <v>#REF!</v>
      </c>
      <c r="L34" s="145" t="e">
        <f t="shared" si="42"/>
        <v>#REF!</v>
      </c>
      <c r="M34" s="145" t="e">
        <f t="shared" si="42"/>
        <v>#REF!</v>
      </c>
      <c r="N34" s="145" t="e">
        <f t="shared" si="42"/>
        <v>#REF!</v>
      </c>
      <c r="O34" s="145" t="e">
        <f t="shared" si="42"/>
        <v>#REF!</v>
      </c>
      <c r="P34" s="145" t="e">
        <f t="shared" si="42"/>
        <v>#REF!</v>
      </c>
      <c r="Q34" s="145" t="e">
        <f t="shared" si="42"/>
        <v>#REF!</v>
      </c>
      <c r="R34" s="141" t="e">
        <f t="shared" si="42"/>
        <v>#REF!</v>
      </c>
      <c r="S34" s="145" t="e">
        <f t="shared" si="42"/>
        <v>#REF!</v>
      </c>
      <c r="T34" s="145" t="e">
        <f t="shared" si="42"/>
        <v>#REF!</v>
      </c>
      <c r="U34" s="145" t="e">
        <f t="shared" si="42"/>
        <v>#REF!</v>
      </c>
      <c r="V34" s="145" t="e">
        <f t="shared" si="42"/>
        <v>#REF!</v>
      </c>
      <c r="W34" s="145" t="e">
        <f t="shared" si="42"/>
        <v>#REF!</v>
      </c>
      <c r="X34" s="145" t="e">
        <f t="shared" si="42"/>
        <v>#REF!</v>
      </c>
      <c r="Y34" s="145" t="e">
        <f t="shared" si="42"/>
        <v>#REF!</v>
      </c>
      <c r="Z34" s="145" t="e">
        <f t="shared" si="42"/>
        <v>#REF!</v>
      </c>
      <c r="AA34" s="145" t="e">
        <f t="shared" si="42"/>
        <v>#REF!</v>
      </c>
      <c r="AB34" s="145" t="e">
        <f t="shared" si="42"/>
        <v>#REF!</v>
      </c>
      <c r="AC34" s="145" t="e">
        <f t="shared" si="42"/>
        <v>#REF!</v>
      </c>
      <c r="AD34" s="141" t="e">
        <f>SUM(AD35:AD42)</f>
        <v>#REF!</v>
      </c>
      <c r="AE34" s="145" t="e">
        <f t="shared" si="42"/>
        <v>#REF!</v>
      </c>
      <c r="AF34" s="145" t="e">
        <f t="shared" si="42"/>
        <v>#REF!</v>
      </c>
      <c r="AG34" s="145" t="e">
        <f t="shared" si="42"/>
        <v>#REF!</v>
      </c>
      <c r="AH34" s="145" t="e">
        <f t="shared" si="42"/>
        <v>#REF!</v>
      </c>
      <c r="AI34" s="145" t="e">
        <f t="shared" si="42"/>
        <v>#REF!</v>
      </c>
      <c r="AJ34" s="145" t="e">
        <f t="shared" si="42"/>
        <v>#REF!</v>
      </c>
      <c r="AK34" s="145" t="e">
        <f t="shared" si="42"/>
        <v>#REF!</v>
      </c>
      <c r="AL34" s="145" t="e">
        <f t="shared" si="42"/>
        <v>#REF!</v>
      </c>
      <c r="AM34" s="145" t="e">
        <f t="shared" si="42"/>
        <v>#REF!</v>
      </c>
      <c r="AN34" s="145" t="e">
        <f t="shared" si="42"/>
        <v>#REF!</v>
      </c>
      <c r="AO34" s="139" t="e">
        <f t="shared" si="42"/>
        <v>#REF!</v>
      </c>
      <c r="AP34" s="141" t="e">
        <f>SUM(AP35:AP42)</f>
        <v>#REF!</v>
      </c>
      <c r="AQ34" s="145" t="e">
        <f t="shared" ref="AQ34:BA34" si="43">SUM(AQ35:AQ42)</f>
        <v>#REF!</v>
      </c>
      <c r="AR34" s="145" t="e">
        <f t="shared" si="43"/>
        <v>#REF!</v>
      </c>
      <c r="AS34" s="145" t="e">
        <f t="shared" si="43"/>
        <v>#REF!</v>
      </c>
      <c r="AT34" s="145" t="e">
        <f t="shared" si="43"/>
        <v>#REF!</v>
      </c>
      <c r="AU34" s="145" t="e">
        <f t="shared" si="43"/>
        <v>#REF!</v>
      </c>
      <c r="AV34" s="145" t="e">
        <f t="shared" si="43"/>
        <v>#REF!</v>
      </c>
      <c r="AW34" s="145" t="e">
        <f t="shared" si="43"/>
        <v>#REF!</v>
      </c>
      <c r="AX34" s="145" t="e">
        <f t="shared" si="43"/>
        <v>#REF!</v>
      </c>
      <c r="AY34" s="145" t="e">
        <f t="shared" si="43"/>
        <v>#REF!</v>
      </c>
      <c r="AZ34" s="145" t="e">
        <f t="shared" si="43"/>
        <v>#REF!</v>
      </c>
      <c r="BA34" s="139" t="e">
        <f t="shared" si="43"/>
        <v>#REF!</v>
      </c>
      <c r="BB34" s="141" t="e">
        <f>SUM(BB35:BB42)</f>
        <v>#REF!</v>
      </c>
      <c r="BC34" s="145" t="e">
        <f t="shared" ref="BC34:BM34" si="44">SUM(BC35:BC42)</f>
        <v>#REF!</v>
      </c>
      <c r="BD34" s="145" t="e">
        <f t="shared" si="44"/>
        <v>#REF!</v>
      </c>
      <c r="BE34" s="145" t="e">
        <f t="shared" si="44"/>
        <v>#REF!</v>
      </c>
      <c r="BF34" s="145" t="e">
        <f t="shared" si="44"/>
        <v>#REF!</v>
      </c>
      <c r="BG34" s="145" t="e">
        <f t="shared" si="44"/>
        <v>#REF!</v>
      </c>
      <c r="BH34" s="145" t="e">
        <f t="shared" si="44"/>
        <v>#REF!</v>
      </c>
      <c r="BI34" s="145" t="e">
        <f t="shared" si="44"/>
        <v>#REF!</v>
      </c>
      <c r="BJ34" s="145" t="e">
        <f t="shared" si="44"/>
        <v>#REF!</v>
      </c>
      <c r="BK34" s="145" t="e">
        <f t="shared" si="44"/>
        <v>#REF!</v>
      </c>
      <c r="BL34" s="145" t="e">
        <f t="shared" si="44"/>
        <v>#REF!</v>
      </c>
      <c r="BM34" s="139" t="e">
        <f t="shared" si="44"/>
        <v>#REF!</v>
      </c>
      <c r="BN34" s="141" t="e">
        <f>SUM(BN35:BN42)</f>
        <v>#REF!</v>
      </c>
      <c r="BO34" s="145" t="e">
        <f t="shared" ref="BO34:BY34" si="45">SUM(BO35:BO42)</f>
        <v>#REF!</v>
      </c>
      <c r="BP34" s="145" t="e">
        <f t="shared" si="45"/>
        <v>#REF!</v>
      </c>
      <c r="BQ34" s="145" t="e">
        <f t="shared" si="45"/>
        <v>#REF!</v>
      </c>
      <c r="BR34" s="145" t="e">
        <f t="shared" si="45"/>
        <v>#REF!</v>
      </c>
      <c r="BS34" s="145" t="e">
        <f t="shared" si="45"/>
        <v>#REF!</v>
      </c>
      <c r="BT34" s="145" t="e">
        <f t="shared" si="45"/>
        <v>#REF!</v>
      </c>
      <c r="BU34" s="145" t="e">
        <f t="shared" si="45"/>
        <v>#REF!</v>
      </c>
      <c r="BV34" s="145" t="e">
        <f t="shared" si="45"/>
        <v>#REF!</v>
      </c>
      <c r="BW34" s="145" t="e">
        <f t="shared" si="45"/>
        <v>#REF!</v>
      </c>
      <c r="BX34" s="145" t="e">
        <f t="shared" si="45"/>
        <v>#REF!</v>
      </c>
      <c r="BY34" s="139" t="e">
        <f t="shared" si="45"/>
        <v>#REF!</v>
      </c>
      <c r="BZ34" s="141" t="e">
        <f>SUM(BZ35:BZ42)</f>
        <v>#REF!</v>
      </c>
      <c r="CA34" s="145" t="e">
        <f t="shared" ref="CA34:CK34" si="46">SUM(CA35:CA42)</f>
        <v>#REF!</v>
      </c>
      <c r="CB34" s="145" t="e">
        <f t="shared" si="46"/>
        <v>#REF!</v>
      </c>
      <c r="CC34" s="145" t="e">
        <f t="shared" si="46"/>
        <v>#REF!</v>
      </c>
      <c r="CD34" s="145" t="e">
        <f t="shared" si="46"/>
        <v>#REF!</v>
      </c>
      <c r="CE34" s="145" t="e">
        <f t="shared" si="46"/>
        <v>#REF!</v>
      </c>
      <c r="CF34" s="145" t="e">
        <f t="shared" si="46"/>
        <v>#REF!</v>
      </c>
      <c r="CG34" s="145" t="e">
        <f t="shared" si="46"/>
        <v>#REF!</v>
      </c>
      <c r="CH34" s="145" t="e">
        <f t="shared" si="46"/>
        <v>#REF!</v>
      </c>
      <c r="CI34" s="145" t="e">
        <f t="shared" si="46"/>
        <v>#REF!</v>
      </c>
      <c r="CJ34" s="145" t="e">
        <f t="shared" si="46"/>
        <v>#REF!</v>
      </c>
      <c r="CK34" s="139" t="e">
        <f t="shared" si="46"/>
        <v>#REF!</v>
      </c>
    </row>
    <row r="35" spans="1:89" x14ac:dyDescent="0.2">
      <c r="A35" s="142" t="s">
        <v>31</v>
      </c>
      <c r="B35" s="96">
        <f>AVERAGE(F35:Q35)</f>
        <v>162</v>
      </c>
      <c r="C35" s="96">
        <f>AVERAGE(R35:AC35)</f>
        <v>105</v>
      </c>
      <c r="D35" s="97">
        <f>AVERAGE(AD35:AO35)</f>
        <v>0</v>
      </c>
      <c r="E35" s="77"/>
      <c r="F35" s="98">
        <f>'2017 - 2022 Plan'!N20</f>
        <v>162</v>
      </c>
      <c r="G35" s="96">
        <f>'2017 - 2022 Plan'!O20</f>
        <v>162</v>
      </c>
      <c r="H35" s="96">
        <f>'2017 - 2022 Plan'!P20</f>
        <v>162</v>
      </c>
      <c r="I35" s="96">
        <f>'2017 - 2022 Plan'!Q20</f>
        <v>162</v>
      </c>
      <c r="J35" s="96">
        <f>'2017 - 2022 Plan'!R20</f>
        <v>162</v>
      </c>
      <c r="K35" s="96">
        <f>'2017 - 2022 Plan'!S20</f>
        <v>162</v>
      </c>
      <c r="L35" s="96">
        <f>'2017 - 2022 Plan'!T20</f>
        <v>162</v>
      </c>
      <c r="M35" s="96">
        <f>'2017 - 2022 Plan'!U20</f>
        <v>162</v>
      </c>
      <c r="N35" s="96">
        <f>'2017 - 2022 Plan'!V20</f>
        <v>162</v>
      </c>
      <c r="O35" s="96">
        <f>'2017 - 2022 Plan'!W20</f>
        <v>162</v>
      </c>
      <c r="P35" s="96">
        <f>'2017 - 2022 Plan'!X20</f>
        <v>162</v>
      </c>
      <c r="Q35" s="96">
        <f>'2017 - 2022 Plan'!Y20</f>
        <v>162</v>
      </c>
      <c r="R35" s="98">
        <f>'2017 - 2022 Plan'!Z20</f>
        <v>180</v>
      </c>
      <c r="S35" s="96">
        <f>'2017 - 2022 Plan'!AA20</f>
        <v>180</v>
      </c>
      <c r="T35" s="96">
        <f>'2017 - 2022 Plan'!AB20</f>
        <v>180</v>
      </c>
      <c r="U35" s="96">
        <f>'2017 - 2022 Plan'!AC20</f>
        <v>180</v>
      </c>
      <c r="V35" s="96">
        <f>'2017 - 2022 Plan'!AD20</f>
        <v>180</v>
      </c>
      <c r="W35" s="96">
        <f>'2017 - 2022 Plan'!AE20</f>
        <v>180</v>
      </c>
      <c r="X35" s="96">
        <f>'2017 - 2022 Plan'!AF20</f>
        <v>180</v>
      </c>
      <c r="Y35" s="96">
        <f>'2017 - 2022 Plan'!AG20</f>
        <v>0</v>
      </c>
      <c r="Z35" s="96">
        <f>'2017 - 2022 Plan'!AH20</f>
        <v>0</v>
      </c>
      <c r="AA35" s="96">
        <f>'2017 - 2022 Plan'!AI20</f>
        <v>0</v>
      </c>
      <c r="AB35" s="96">
        <f>'2017 - 2022 Plan'!AJ20</f>
        <v>0</v>
      </c>
      <c r="AC35" s="96">
        <f>'2017 - 2022 Plan'!AK20</f>
        <v>0</v>
      </c>
      <c r="AD35" s="98">
        <f>'2017 - 2022 Plan'!AL20</f>
        <v>0</v>
      </c>
      <c r="AE35" s="96">
        <f>'2017 - 2022 Plan'!AM20</f>
        <v>0</v>
      </c>
      <c r="AF35" s="96">
        <f>'2017 - 2022 Plan'!AN20</f>
        <v>0</v>
      </c>
      <c r="AG35" s="96">
        <f>'2017 - 2022 Plan'!AO20</f>
        <v>0</v>
      </c>
      <c r="AH35" s="96">
        <f>'2017 - 2022 Plan'!AP20</f>
        <v>0</v>
      </c>
      <c r="AI35" s="96">
        <f>'2017 - 2022 Plan'!AQ20</f>
        <v>0</v>
      </c>
      <c r="AJ35" s="96">
        <f>'2017 - 2022 Plan'!AR20</f>
        <v>0</v>
      </c>
      <c r="AK35" s="96">
        <f>'2017 - 2022 Plan'!AS20</f>
        <v>0</v>
      </c>
      <c r="AL35" s="96">
        <f>'2017 - 2022 Plan'!AT20</f>
        <v>0</v>
      </c>
      <c r="AM35" s="96">
        <f>'2017 - 2022 Plan'!AU20</f>
        <v>0</v>
      </c>
      <c r="AN35" s="96">
        <f>'2017 - 2022 Plan'!AV20</f>
        <v>0</v>
      </c>
      <c r="AO35" s="97">
        <f>'2017 - 2022 Plan'!AW20</f>
        <v>0</v>
      </c>
      <c r="AP35" s="98">
        <f>'2017 - 2022 Plan'!AX20</f>
        <v>0</v>
      </c>
      <c r="AQ35" s="96">
        <f>'2017 - 2022 Plan'!AY20</f>
        <v>0</v>
      </c>
      <c r="AR35" s="96">
        <f>'2017 - 2022 Plan'!AZ20</f>
        <v>0</v>
      </c>
      <c r="AS35" s="96">
        <f>'2017 - 2022 Plan'!BA20</f>
        <v>0</v>
      </c>
      <c r="AT35" s="96">
        <f>'2017 - 2022 Plan'!BB20</f>
        <v>0</v>
      </c>
      <c r="AU35" s="96">
        <f>'2017 - 2022 Plan'!BC20</f>
        <v>0</v>
      </c>
      <c r="AV35" s="96">
        <f>'2017 - 2022 Plan'!BD20</f>
        <v>0</v>
      </c>
      <c r="AW35" s="96">
        <f>'2017 - 2022 Plan'!BE20</f>
        <v>0</v>
      </c>
      <c r="AX35" s="96">
        <f>'2017 - 2022 Plan'!BF20</f>
        <v>0</v>
      </c>
      <c r="AY35" s="96">
        <f>'2017 - 2022 Plan'!BG20</f>
        <v>0</v>
      </c>
      <c r="AZ35" s="96">
        <f>'2017 - 2022 Plan'!BH20</f>
        <v>0</v>
      </c>
      <c r="BA35" s="97">
        <f>'2017 - 2022 Plan'!BI20</f>
        <v>0</v>
      </c>
      <c r="BB35" s="98">
        <f>'2017 - 2022 Plan'!BJ20</f>
        <v>0</v>
      </c>
      <c r="BC35" s="96">
        <f>'2017 - 2022 Plan'!BK20</f>
        <v>0</v>
      </c>
      <c r="BD35" s="96">
        <f>'2017 - 2022 Plan'!BL20</f>
        <v>0</v>
      </c>
      <c r="BE35" s="96">
        <f>'2017 - 2022 Plan'!BM20</f>
        <v>0</v>
      </c>
      <c r="BF35" s="96">
        <f>'2017 - 2022 Plan'!BN20</f>
        <v>0</v>
      </c>
      <c r="BG35" s="96">
        <f>'2017 - 2022 Plan'!BO20</f>
        <v>0</v>
      </c>
      <c r="BH35" s="96">
        <f>'2017 - 2022 Plan'!BP20</f>
        <v>0</v>
      </c>
      <c r="BI35" s="96">
        <f>'2017 - 2022 Plan'!BQ20</f>
        <v>0</v>
      </c>
      <c r="BJ35" s="96">
        <f>'2017 - 2022 Plan'!BR20</f>
        <v>0</v>
      </c>
      <c r="BK35" s="96">
        <f>'2017 - 2022 Plan'!BS20</f>
        <v>0</v>
      </c>
      <c r="BL35" s="96">
        <f>'2017 - 2022 Plan'!BT20</f>
        <v>0</v>
      </c>
      <c r="BM35" s="97">
        <f>'2017 - 2022 Plan'!BU20</f>
        <v>0</v>
      </c>
      <c r="BN35" s="98">
        <f>'2017 - 2022 Plan'!BV20</f>
        <v>0</v>
      </c>
      <c r="BO35" s="96">
        <f>'2017 - 2022 Plan'!BW20</f>
        <v>0</v>
      </c>
      <c r="BP35" s="96">
        <f>'2017 - 2022 Plan'!BX20</f>
        <v>0</v>
      </c>
      <c r="BQ35" s="96">
        <f>'2017 - 2022 Plan'!BY20</f>
        <v>0</v>
      </c>
      <c r="BR35" s="96">
        <f>'2017 - 2022 Plan'!BZ20</f>
        <v>0</v>
      </c>
      <c r="BS35" s="96">
        <f>'2017 - 2022 Plan'!CA20</f>
        <v>0</v>
      </c>
      <c r="BT35" s="96">
        <f>'2017 - 2022 Plan'!CB20</f>
        <v>0</v>
      </c>
      <c r="BU35" s="96">
        <f>'2017 - 2022 Plan'!CC20</f>
        <v>0</v>
      </c>
      <c r="BV35" s="96">
        <f>'2017 - 2022 Plan'!CD20</f>
        <v>0</v>
      </c>
      <c r="BW35" s="96">
        <f>'2017 - 2022 Plan'!CE20</f>
        <v>0</v>
      </c>
      <c r="BX35" s="96">
        <f>'2017 - 2022 Plan'!CF20</f>
        <v>0</v>
      </c>
      <c r="BY35" s="97">
        <f>'2017 - 2022 Plan'!CG20</f>
        <v>0</v>
      </c>
      <c r="BZ35" s="98">
        <f>'2017 - 2022 Plan'!CH20</f>
        <v>0</v>
      </c>
      <c r="CA35" s="96">
        <f>'2017 - 2022 Plan'!CI20</f>
        <v>0</v>
      </c>
      <c r="CB35" s="96">
        <f>'2017 - 2022 Plan'!CJ20</f>
        <v>0</v>
      </c>
      <c r="CC35" s="96">
        <f>'2017 - 2022 Plan'!CK20</f>
        <v>0</v>
      </c>
      <c r="CD35" s="96">
        <f>'2017 - 2022 Plan'!CL20</f>
        <v>0</v>
      </c>
      <c r="CE35" s="96">
        <f>'2017 - 2022 Plan'!CM20</f>
        <v>0</v>
      </c>
      <c r="CF35" s="96">
        <f>'2017 - 2022 Plan'!CN20</f>
        <v>0</v>
      </c>
      <c r="CG35" s="96">
        <f>'2017 - 2022 Plan'!CO20</f>
        <v>0</v>
      </c>
      <c r="CH35" s="96">
        <f>'2017 - 2022 Plan'!CP20</f>
        <v>0</v>
      </c>
      <c r="CI35" s="96">
        <f>'2017 - 2022 Plan'!CQ20</f>
        <v>0</v>
      </c>
      <c r="CJ35" s="96">
        <f>'2017 - 2022 Plan'!CR20</f>
        <v>0</v>
      </c>
      <c r="CK35" s="97">
        <f>'2017 - 2022 Plan'!CS20</f>
        <v>0</v>
      </c>
    </row>
    <row r="36" spans="1:89" x14ac:dyDescent="0.2">
      <c r="A36" s="142" t="s">
        <v>40</v>
      </c>
      <c r="B36" s="96" t="e">
        <f t="shared" ref="B36:B41" si="47">AVERAGE(F36:Q36)</f>
        <v>#REF!</v>
      </c>
      <c r="C36" s="96" t="e">
        <f t="shared" ref="C36:C41" si="48">AVERAGE(R36:AC36)</f>
        <v>#REF!</v>
      </c>
      <c r="D36" s="97" t="e">
        <f t="shared" ref="D36:D41" si="49">AVERAGE(AD36:AO36)</f>
        <v>#REF!</v>
      </c>
      <c r="E36" s="77"/>
      <c r="F36" s="98" t="e">
        <f>'2017 - 2022 Plan'!#REF!</f>
        <v>#REF!</v>
      </c>
      <c r="G36" s="96" t="e">
        <f>'2017 - 2022 Plan'!#REF!</f>
        <v>#REF!</v>
      </c>
      <c r="H36" s="96" t="e">
        <f>'2017 - 2022 Plan'!#REF!</f>
        <v>#REF!</v>
      </c>
      <c r="I36" s="96" t="e">
        <f>'2017 - 2022 Plan'!#REF!</f>
        <v>#REF!</v>
      </c>
      <c r="J36" s="96" t="e">
        <f>'2017 - 2022 Plan'!#REF!</f>
        <v>#REF!</v>
      </c>
      <c r="K36" s="96" t="e">
        <f>'2017 - 2022 Plan'!#REF!</f>
        <v>#REF!</v>
      </c>
      <c r="L36" s="96" t="e">
        <f>'2017 - 2022 Plan'!#REF!</f>
        <v>#REF!</v>
      </c>
      <c r="M36" s="96" t="e">
        <f>'2017 - 2022 Plan'!#REF!</f>
        <v>#REF!</v>
      </c>
      <c r="N36" s="96" t="e">
        <f>'2017 - 2022 Plan'!#REF!</f>
        <v>#REF!</v>
      </c>
      <c r="O36" s="96" t="e">
        <f>'2017 - 2022 Plan'!#REF!</f>
        <v>#REF!</v>
      </c>
      <c r="P36" s="96" t="e">
        <f>'2017 - 2022 Plan'!#REF!</f>
        <v>#REF!</v>
      </c>
      <c r="Q36" s="96" t="e">
        <f>'2017 - 2022 Plan'!#REF!</f>
        <v>#REF!</v>
      </c>
      <c r="R36" s="98" t="e">
        <f>'2017 - 2022 Plan'!#REF!</f>
        <v>#REF!</v>
      </c>
      <c r="S36" s="96" t="e">
        <f>'2017 - 2022 Plan'!#REF!</f>
        <v>#REF!</v>
      </c>
      <c r="T36" s="96" t="e">
        <f>'2017 - 2022 Plan'!#REF!</f>
        <v>#REF!</v>
      </c>
      <c r="U36" s="96" t="e">
        <f>'2017 - 2022 Plan'!#REF!</f>
        <v>#REF!</v>
      </c>
      <c r="V36" s="96" t="e">
        <f>'2017 - 2022 Plan'!#REF!</f>
        <v>#REF!</v>
      </c>
      <c r="W36" s="96" t="e">
        <f>'2017 - 2022 Plan'!#REF!</f>
        <v>#REF!</v>
      </c>
      <c r="X36" s="96" t="e">
        <f>'2017 - 2022 Plan'!#REF!</f>
        <v>#REF!</v>
      </c>
      <c r="Y36" s="96" t="e">
        <f>'2017 - 2022 Plan'!#REF!</f>
        <v>#REF!</v>
      </c>
      <c r="Z36" s="96" t="e">
        <f>'2017 - 2022 Plan'!#REF!</f>
        <v>#REF!</v>
      </c>
      <c r="AA36" s="96" t="e">
        <f>'2017 - 2022 Plan'!#REF!</f>
        <v>#REF!</v>
      </c>
      <c r="AB36" s="96" t="e">
        <f>'2017 - 2022 Plan'!#REF!</f>
        <v>#REF!</v>
      </c>
      <c r="AC36" s="96" t="e">
        <f>'2017 - 2022 Plan'!#REF!</f>
        <v>#REF!</v>
      </c>
      <c r="AD36" s="98" t="e">
        <f>'2017 - 2022 Plan'!#REF!</f>
        <v>#REF!</v>
      </c>
      <c r="AE36" s="96" t="e">
        <f>'2017 - 2022 Plan'!#REF!</f>
        <v>#REF!</v>
      </c>
      <c r="AF36" s="96" t="e">
        <f>'2017 - 2022 Plan'!#REF!</f>
        <v>#REF!</v>
      </c>
      <c r="AG36" s="96" t="e">
        <f>'2017 - 2022 Plan'!#REF!</f>
        <v>#REF!</v>
      </c>
      <c r="AH36" s="96" t="e">
        <f>'2017 - 2022 Plan'!#REF!</f>
        <v>#REF!</v>
      </c>
      <c r="AI36" s="96" t="e">
        <f>'2017 - 2022 Plan'!#REF!</f>
        <v>#REF!</v>
      </c>
      <c r="AJ36" s="96" t="e">
        <f>'2017 - 2022 Plan'!#REF!</f>
        <v>#REF!</v>
      </c>
      <c r="AK36" s="96" t="e">
        <f>'2017 - 2022 Plan'!#REF!</f>
        <v>#REF!</v>
      </c>
      <c r="AL36" s="96" t="e">
        <f>'2017 - 2022 Plan'!#REF!</f>
        <v>#REF!</v>
      </c>
      <c r="AM36" s="96" t="e">
        <f>'2017 - 2022 Plan'!#REF!</f>
        <v>#REF!</v>
      </c>
      <c r="AN36" s="96" t="e">
        <f>'2017 - 2022 Plan'!#REF!</f>
        <v>#REF!</v>
      </c>
      <c r="AO36" s="97" t="e">
        <f>'2017 - 2022 Plan'!#REF!</f>
        <v>#REF!</v>
      </c>
      <c r="AP36" s="98" t="e">
        <f>'2017 - 2022 Plan'!#REF!</f>
        <v>#REF!</v>
      </c>
      <c r="AQ36" s="96" t="e">
        <f>'2017 - 2022 Plan'!#REF!</f>
        <v>#REF!</v>
      </c>
      <c r="AR36" s="96" t="e">
        <f>'2017 - 2022 Plan'!#REF!</f>
        <v>#REF!</v>
      </c>
      <c r="AS36" s="96" t="e">
        <f>'2017 - 2022 Plan'!#REF!</f>
        <v>#REF!</v>
      </c>
      <c r="AT36" s="96" t="e">
        <f>'2017 - 2022 Plan'!#REF!</f>
        <v>#REF!</v>
      </c>
      <c r="AU36" s="96" t="e">
        <f>'2017 - 2022 Plan'!#REF!</f>
        <v>#REF!</v>
      </c>
      <c r="AV36" s="96" t="e">
        <f>'2017 - 2022 Plan'!#REF!</f>
        <v>#REF!</v>
      </c>
      <c r="AW36" s="96" t="e">
        <f>'2017 - 2022 Plan'!#REF!</f>
        <v>#REF!</v>
      </c>
      <c r="AX36" s="96" t="e">
        <f>'2017 - 2022 Plan'!#REF!</f>
        <v>#REF!</v>
      </c>
      <c r="AY36" s="96" t="e">
        <f>'2017 - 2022 Plan'!#REF!</f>
        <v>#REF!</v>
      </c>
      <c r="AZ36" s="96" t="e">
        <f>'2017 - 2022 Plan'!#REF!</f>
        <v>#REF!</v>
      </c>
      <c r="BA36" s="97" t="e">
        <f>'2017 - 2022 Plan'!#REF!</f>
        <v>#REF!</v>
      </c>
      <c r="BB36" s="98" t="e">
        <f>'2017 - 2022 Plan'!#REF!</f>
        <v>#REF!</v>
      </c>
      <c r="BC36" s="96" t="e">
        <f>'2017 - 2022 Plan'!#REF!</f>
        <v>#REF!</v>
      </c>
      <c r="BD36" s="96" t="e">
        <f>'2017 - 2022 Plan'!#REF!</f>
        <v>#REF!</v>
      </c>
      <c r="BE36" s="96" t="e">
        <f>'2017 - 2022 Plan'!#REF!</f>
        <v>#REF!</v>
      </c>
      <c r="BF36" s="96" t="e">
        <f>'2017 - 2022 Plan'!#REF!</f>
        <v>#REF!</v>
      </c>
      <c r="BG36" s="96" t="e">
        <f>'2017 - 2022 Plan'!#REF!</f>
        <v>#REF!</v>
      </c>
      <c r="BH36" s="96" t="e">
        <f>'2017 - 2022 Plan'!#REF!</f>
        <v>#REF!</v>
      </c>
      <c r="BI36" s="96" t="e">
        <f>'2017 - 2022 Plan'!#REF!</f>
        <v>#REF!</v>
      </c>
      <c r="BJ36" s="96" t="e">
        <f>'2017 - 2022 Plan'!#REF!</f>
        <v>#REF!</v>
      </c>
      <c r="BK36" s="96" t="e">
        <f>'2017 - 2022 Plan'!#REF!</f>
        <v>#REF!</v>
      </c>
      <c r="BL36" s="96" t="e">
        <f>'2017 - 2022 Plan'!#REF!</f>
        <v>#REF!</v>
      </c>
      <c r="BM36" s="97" t="e">
        <f>'2017 - 2022 Plan'!#REF!</f>
        <v>#REF!</v>
      </c>
      <c r="BN36" s="98" t="e">
        <f>'2017 - 2022 Plan'!#REF!</f>
        <v>#REF!</v>
      </c>
      <c r="BO36" s="96" t="e">
        <f>'2017 - 2022 Plan'!#REF!</f>
        <v>#REF!</v>
      </c>
      <c r="BP36" s="96" t="e">
        <f>'2017 - 2022 Plan'!#REF!</f>
        <v>#REF!</v>
      </c>
      <c r="BQ36" s="96" t="e">
        <f>'2017 - 2022 Plan'!#REF!</f>
        <v>#REF!</v>
      </c>
      <c r="BR36" s="96" t="e">
        <f>'2017 - 2022 Plan'!#REF!</f>
        <v>#REF!</v>
      </c>
      <c r="BS36" s="96" t="e">
        <f>'2017 - 2022 Plan'!#REF!</f>
        <v>#REF!</v>
      </c>
      <c r="BT36" s="96" t="e">
        <f>'2017 - 2022 Plan'!#REF!</f>
        <v>#REF!</v>
      </c>
      <c r="BU36" s="96" t="e">
        <f>'2017 - 2022 Plan'!#REF!</f>
        <v>#REF!</v>
      </c>
      <c r="BV36" s="96" t="e">
        <f>'2017 - 2022 Plan'!#REF!</f>
        <v>#REF!</v>
      </c>
      <c r="BW36" s="96" t="e">
        <f>'2017 - 2022 Plan'!#REF!</f>
        <v>#REF!</v>
      </c>
      <c r="BX36" s="96" t="e">
        <f>'2017 - 2022 Plan'!#REF!</f>
        <v>#REF!</v>
      </c>
      <c r="BY36" s="97" t="e">
        <f>'2017 - 2022 Plan'!#REF!</f>
        <v>#REF!</v>
      </c>
      <c r="BZ36" s="98" t="e">
        <f>'2017 - 2022 Plan'!#REF!</f>
        <v>#REF!</v>
      </c>
      <c r="CA36" s="96" t="e">
        <f>'2017 - 2022 Plan'!#REF!</f>
        <v>#REF!</v>
      </c>
      <c r="CB36" s="96" t="e">
        <f>'2017 - 2022 Plan'!#REF!</f>
        <v>#REF!</v>
      </c>
      <c r="CC36" s="96" t="e">
        <f>'2017 - 2022 Plan'!#REF!</f>
        <v>#REF!</v>
      </c>
      <c r="CD36" s="96" t="e">
        <f>'2017 - 2022 Plan'!#REF!</f>
        <v>#REF!</v>
      </c>
      <c r="CE36" s="96" t="e">
        <f>'2017 - 2022 Plan'!#REF!</f>
        <v>#REF!</v>
      </c>
      <c r="CF36" s="96" t="e">
        <f>'2017 - 2022 Plan'!#REF!</f>
        <v>#REF!</v>
      </c>
      <c r="CG36" s="96" t="e">
        <f>'2017 - 2022 Plan'!#REF!</f>
        <v>#REF!</v>
      </c>
      <c r="CH36" s="96" t="e">
        <f>'2017 - 2022 Plan'!#REF!</f>
        <v>#REF!</v>
      </c>
      <c r="CI36" s="96" t="e">
        <f>'2017 - 2022 Plan'!#REF!</f>
        <v>#REF!</v>
      </c>
      <c r="CJ36" s="96" t="e">
        <f>'2017 - 2022 Plan'!#REF!</f>
        <v>#REF!</v>
      </c>
      <c r="CK36" s="97" t="e">
        <f>'2017 - 2022 Plan'!#REF!</f>
        <v>#REF!</v>
      </c>
    </row>
    <row r="37" spans="1:89" x14ac:dyDescent="0.2">
      <c r="A37" s="142" t="s">
        <v>41</v>
      </c>
      <c r="B37" s="96">
        <f t="shared" si="47"/>
        <v>53.333333333333336</v>
      </c>
      <c r="C37" s="96">
        <f t="shared" si="48"/>
        <v>177.5</v>
      </c>
      <c r="D37" s="97">
        <f t="shared" si="49"/>
        <v>220</v>
      </c>
      <c r="E37" s="77"/>
      <c r="F37" s="98">
        <f>'2017 - 2022 Plan'!N46</f>
        <v>0</v>
      </c>
      <c r="G37" s="96">
        <f>'2017 - 2022 Plan'!O46</f>
        <v>0</v>
      </c>
      <c r="H37" s="96">
        <f>'2017 - 2022 Plan'!P46</f>
        <v>0</v>
      </c>
      <c r="I37" s="96">
        <f>'2017 - 2022 Plan'!Q46</f>
        <v>0</v>
      </c>
      <c r="J37" s="96">
        <f>'2017 - 2022 Plan'!R46</f>
        <v>0</v>
      </c>
      <c r="K37" s="96">
        <f>'2017 - 2022 Plan'!S46</f>
        <v>0</v>
      </c>
      <c r="L37" s="96">
        <f>'2017 - 2022 Plan'!T46</f>
        <v>70</v>
      </c>
      <c r="M37" s="96">
        <f>'2017 - 2022 Plan'!U46</f>
        <v>70</v>
      </c>
      <c r="N37" s="96">
        <f>'2017 - 2022 Plan'!V46</f>
        <v>100</v>
      </c>
      <c r="O37" s="96">
        <f>'2017 - 2022 Plan'!W46</f>
        <v>120</v>
      </c>
      <c r="P37" s="96">
        <f>'2017 - 2022 Plan'!X46</f>
        <v>140</v>
      </c>
      <c r="Q37" s="96">
        <f>'2017 - 2022 Plan'!Y46</f>
        <v>140</v>
      </c>
      <c r="R37" s="98">
        <f>'2017 - 2022 Plan'!Z46</f>
        <v>150</v>
      </c>
      <c r="S37" s="96">
        <f>'2017 - 2022 Plan'!AA46</f>
        <v>150</v>
      </c>
      <c r="T37" s="96">
        <f>'2017 - 2022 Plan'!AB46</f>
        <v>150</v>
      </c>
      <c r="U37" s="96">
        <f>'2017 - 2022 Plan'!AC46</f>
        <v>150</v>
      </c>
      <c r="V37" s="96">
        <f>'2017 - 2022 Plan'!AD46</f>
        <v>150</v>
      </c>
      <c r="W37" s="96">
        <f>'2017 - 2022 Plan'!AE46</f>
        <v>150</v>
      </c>
      <c r="X37" s="96">
        <f>'2017 - 2022 Plan'!AF46</f>
        <v>190</v>
      </c>
      <c r="Y37" s="96">
        <f>'2017 - 2022 Plan'!AG46</f>
        <v>190</v>
      </c>
      <c r="Z37" s="96">
        <f>'2017 - 2022 Plan'!AH46</f>
        <v>190</v>
      </c>
      <c r="AA37" s="96">
        <f>'2017 - 2022 Plan'!AI46</f>
        <v>220</v>
      </c>
      <c r="AB37" s="96">
        <f>'2017 - 2022 Plan'!AJ46</f>
        <v>220</v>
      </c>
      <c r="AC37" s="96">
        <f>'2017 - 2022 Plan'!AK46</f>
        <v>220</v>
      </c>
      <c r="AD37" s="98">
        <f>'2017 - 2022 Plan'!AL46</f>
        <v>220</v>
      </c>
      <c r="AE37" s="96">
        <f>'2017 - 2022 Plan'!AM46</f>
        <v>220</v>
      </c>
      <c r="AF37" s="96">
        <f>'2017 - 2022 Plan'!AN46</f>
        <v>220</v>
      </c>
      <c r="AG37" s="96">
        <f>'2017 - 2022 Plan'!AO46</f>
        <v>220</v>
      </c>
      <c r="AH37" s="96">
        <f>'2017 - 2022 Plan'!AP46</f>
        <v>220</v>
      </c>
      <c r="AI37" s="96">
        <f>'2017 - 2022 Plan'!AQ46</f>
        <v>220</v>
      </c>
      <c r="AJ37" s="96">
        <f>'2017 - 2022 Plan'!AR46</f>
        <v>220</v>
      </c>
      <c r="AK37" s="96">
        <f>'2017 - 2022 Plan'!AS46</f>
        <v>220</v>
      </c>
      <c r="AL37" s="96">
        <f>'2017 - 2022 Plan'!AT46</f>
        <v>220</v>
      </c>
      <c r="AM37" s="96">
        <f>'2017 - 2022 Plan'!AU46</f>
        <v>220</v>
      </c>
      <c r="AN37" s="96">
        <f>'2017 - 2022 Plan'!AV46</f>
        <v>220</v>
      </c>
      <c r="AO37" s="97">
        <f>'2017 - 2022 Plan'!AW46</f>
        <v>220</v>
      </c>
      <c r="AP37" s="98">
        <f>'2017 - 2022 Plan'!AX46</f>
        <v>220</v>
      </c>
      <c r="AQ37" s="96">
        <f>'2017 - 2022 Plan'!AY46</f>
        <v>220</v>
      </c>
      <c r="AR37" s="96">
        <f>'2017 - 2022 Plan'!AZ46</f>
        <v>220</v>
      </c>
      <c r="AS37" s="96">
        <f>'2017 - 2022 Plan'!BA46</f>
        <v>220</v>
      </c>
      <c r="AT37" s="96">
        <f>'2017 - 2022 Plan'!BB46</f>
        <v>220</v>
      </c>
      <c r="AU37" s="96">
        <f>'2017 - 2022 Plan'!BC46</f>
        <v>220</v>
      </c>
      <c r="AV37" s="96">
        <f>'2017 - 2022 Plan'!BD46</f>
        <v>220</v>
      </c>
      <c r="AW37" s="96">
        <f>'2017 - 2022 Plan'!BE46</f>
        <v>220</v>
      </c>
      <c r="AX37" s="96">
        <f>'2017 - 2022 Plan'!BF46</f>
        <v>220</v>
      </c>
      <c r="AY37" s="96">
        <f>'2017 - 2022 Plan'!BG46</f>
        <v>240</v>
      </c>
      <c r="AZ37" s="96">
        <f>'2017 - 2022 Plan'!BH46</f>
        <v>240</v>
      </c>
      <c r="BA37" s="97">
        <f>'2017 - 2022 Plan'!BI46</f>
        <v>240</v>
      </c>
      <c r="BB37" s="98">
        <f>'2017 - 2022 Plan'!BJ46</f>
        <v>240</v>
      </c>
      <c r="BC37" s="96">
        <f>'2017 - 2022 Plan'!BK46</f>
        <v>240</v>
      </c>
      <c r="BD37" s="96">
        <f>'2017 - 2022 Plan'!BL46</f>
        <v>240</v>
      </c>
      <c r="BE37" s="96">
        <f>'2017 - 2022 Plan'!BM46</f>
        <v>240</v>
      </c>
      <c r="BF37" s="96">
        <f>'2017 - 2022 Plan'!BN46</f>
        <v>240</v>
      </c>
      <c r="BG37" s="96">
        <f>'2017 - 2022 Plan'!BO46</f>
        <v>240</v>
      </c>
      <c r="BH37" s="96">
        <f>'2017 - 2022 Plan'!BP46</f>
        <v>240</v>
      </c>
      <c r="BI37" s="96">
        <f>'2017 - 2022 Plan'!BQ46</f>
        <v>240</v>
      </c>
      <c r="BJ37" s="96">
        <f>'2017 - 2022 Plan'!BR46</f>
        <v>240</v>
      </c>
      <c r="BK37" s="96">
        <f>'2017 - 2022 Plan'!BS46</f>
        <v>240</v>
      </c>
      <c r="BL37" s="96">
        <f>'2017 - 2022 Plan'!BT46</f>
        <v>240</v>
      </c>
      <c r="BM37" s="97">
        <f>'2017 - 2022 Plan'!BU46</f>
        <v>240</v>
      </c>
      <c r="BN37" s="98">
        <f>'2017 - 2022 Plan'!BV46</f>
        <v>280</v>
      </c>
      <c r="BO37" s="96">
        <f>'2017 - 2022 Plan'!BW46</f>
        <v>280</v>
      </c>
      <c r="BP37" s="96">
        <f>'2017 - 2022 Plan'!BX46</f>
        <v>280</v>
      </c>
      <c r="BQ37" s="96">
        <f>'2017 - 2022 Plan'!BY46</f>
        <v>280</v>
      </c>
      <c r="BR37" s="96">
        <f>'2017 - 2022 Plan'!BZ46</f>
        <v>280</v>
      </c>
      <c r="BS37" s="96">
        <f>'2017 - 2022 Plan'!CA46</f>
        <v>280</v>
      </c>
      <c r="BT37" s="96">
        <f>'2017 - 2022 Plan'!CB46</f>
        <v>0</v>
      </c>
      <c r="BU37" s="96">
        <f>'2017 - 2022 Plan'!CC46</f>
        <v>0</v>
      </c>
      <c r="BV37" s="96">
        <f>'2017 - 2022 Plan'!CD46</f>
        <v>0</v>
      </c>
      <c r="BW37" s="96">
        <f>'2017 - 2022 Plan'!CE46</f>
        <v>0</v>
      </c>
      <c r="BX37" s="96">
        <f>'2017 - 2022 Plan'!CF46</f>
        <v>0</v>
      </c>
      <c r="BY37" s="97">
        <f>'2017 - 2022 Plan'!CG46</f>
        <v>0</v>
      </c>
      <c r="BZ37" s="98">
        <f>'2017 - 2022 Plan'!CH46</f>
        <v>0</v>
      </c>
      <c r="CA37" s="96">
        <f>'2017 - 2022 Plan'!CI46</f>
        <v>0</v>
      </c>
      <c r="CB37" s="96">
        <f>'2017 - 2022 Plan'!CJ46</f>
        <v>0</v>
      </c>
      <c r="CC37" s="96">
        <f>'2017 - 2022 Plan'!CK46</f>
        <v>0</v>
      </c>
      <c r="CD37" s="96">
        <f>'2017 - 2022 Plan'!CL46</f>
        <v>0</v>
      </c>
      <c r="CE37" s="96">
        <f>'2017 - 2022 Plan'!CM46</f>
        <v>0</v>
      </c>
      <c r="CF37" s="96">
        <f>'2017 - 2022 Plan'!CN46</f>
        <v>0</v>
      </c>
      <c r="CG37" s="96">
        <f>'2017 - 2022 Plan'!CO46</f>
        <v>0</v>
      </c>
      <c r="CH37" s="96">
        <f>'2017 - 2022 Plan'!CP46</f>
        <v>0</v>
      </c>
      <c r="CI37" s="96">
        <f>'2017 - 2022 Plan'!CQ46</f>
        <v>0</v>
      </c>
      <c r="CJ37" s="96">
        <f>'2017 - 2022 Plan'!CR46</f>
        <v>0</v>
      </c>
      <c r="CK37" s="97">
        <f>'2017 - 2022 Plan'!CS46</f>
        <v>0</v>
      </c>
    </row>
    <row r="38" spans="1:89" x14ac:dyDescent="0.2">
      <c r="A38" s="142" t="s">
        <v>42</v>
      </c>
      <c r="B38" s="96">
        <f t="shared" si="47"/>
        <v>31.666666666666668</v>
      </c>
      <c r="C38" s="96">
        <f t="shared" si="48"/>
        <v>87.5</v>
      </c>
      <c r="D38" s="97">
        <f t="shared" si="49"/>
        <v>141.66666666666666</v>
      </c>
      <c r="E38" s="77"/>
      <c r="F38" s="98">
        <f>'2017 - 2022 Plan'!N59</f>
        <v>0</v>
      </c>
      <c r="G38" s="96">
        <f>'2017 - 2022 Plan'!O59</f>
        <v>0</v>
      </c>
      <c r="H38" s="96">
        <f>'2017 - 2022 Plan'!P59</f>
        <v>0</v>
      </c>
      <c r="I38" s="96">
        <f>'2017 - 2022 Plan'!Q59</f>
        <v>0</v>
      </c>
      <c r="J38" s="96">
        <f>'2017 - 2022 Plan'!R59</f>
        <v>0</v>
      </c>
      <c r="K38" s="96">
        <f>'2017 - 2022 Plan'!S59</f>
        <v>0</v>
      </c>
      <c r="L38" s="96">
        <f>'2017 - 2022 Plan'!T59</f>
        <v>0</v>
      </c>
      <c r="M38" s="96">
        <f>'2017 - 2022 Plan'!U47</f>
        <v>70</v>
      </c>
      <c r="N38" s="96">
        <f>'2017 - 2022 Plan'!U59</f>
        <v>70</v>
      </c>
      <c r="O38" s="96">
        <f>'2017 - 2022 Plan'!V59</f>
        <v>70</v>
      </c>
      <c r="P38" s="96">
        <f>'2017 - 2022 Plan'!W59</f>
        <v>70</v>
      </c>
      <c r="Q38" s="96">
        <f>'2017 - 2022 Plan'!X59</f>
        <v>100</v>
      </c>
      <c r="R38" s="98">
        <f>'2017 - 2022 Plan'!Z59</f>
        <v>0</v>
      </c>
      <c r="S38" s="96">
        <f>'2017 - 2022 Plan'!AA59</f>
        <v>0</v>
      </c>
      <c r="T38" s="96">
        <f>'2017 - 2022 Plan'!AB59</f>
        <v>0</v>
      </c>
      <c r="U38" s="96">
        <f>'2017 - 2022 Plan'!AC59</f>
        <v>70</v>
      </c>
      <c r="V38" s="96">
        <f>'2017 - 2022 Plan'!AD59</f>
        <v>100</v>
      </c>
      <c r="W38" s="96">
        <f>'2017 - 2022 Plan'!AE59</f>
        <v>100</v>
      </c>
      <c r="X38" s="96">
        <f>'2017 - 2022 Plan'!AF59</f>
        <v>130</v>
      </c>
      <c r="Y38" s="96">
        <f>'2017 - 2022 Plan'!AG59</f>
        <v>130</v>
      </c>
      <c r="Z38" s="96">
        <f>'2017 - 2022 Plan'!AH59</f>
        <v>130</v>
      </c>
      <c r="AA38" s="96">
        <f>'2017 - 2022 Plan'!AI59</f>
        <v>130</v>
      </c>
      <c r="AB38" s="96">
        <f>'2017 - 2022 Plan'!AJ59</f>
        <v>130</v>
      </c>
      <c r="AC38" s="96">
        <f>'2017 - 2022 Plan'!AK59</f>
        <v>130</v>
      </c>
      <c r="AD38" s="98">
        <f>'2017 - 2022 Plan'!AL59</f>
        <v>130</v>
      </c>
      <c r="AE38" s="96">
        <f>'2017 - 2022 Plan'!AM59</f>
        <v>130</v>
      </c>
      <c r="AF38" s="96">
        <f>'2017 - 2022 Plan'!AN59</f>
        <v>130</v>
      </c>
      <c r="AG38" s="96">
        <f>'2017 - 2022 Plan'!AO59</f>
        <v>130</v>
      </c>
      <c r="AH38" s="96">
        <f>'2017 - 2022 Plan'!AP59</f>
        <v>130</v>
      </c>
      <c r="AI38" s="96">
        <f>'2017 - 2022 Plan'!AQ59</f>
        <v>150</v>
      </c>
      <c r="AJ38" s="96">
        <f>'2017 - 2022 Plan'!AR59</f>
        <v>150</v>
      </c>
      <c r="AK38" s="96">
        <f>'2017 - 2022 Plan'!AS59</f>
        <v>150</v>
      </c>
      <c r="AL38" s="96">
        <f>'2017 - 2022 Plan'!AT59</f>
        <v>150</v>
      </c>
      <c r="AM38" s="96">
        <f>'2017 - 2022 Plan'!AU59</f>
        <v>150</v>
      </c>
      <c r="AN38" s="96">
        <f>'2017 - 2022 Plan'!AV59</f>
        <v>150</v>
      </c>
      <c r="AO38" s="97">
        <f>'2017 - 2022 Plan'!AW59</f>
        <v>150</v>
      </c>
      <c r="AP38" s="98">
        <f>'2017 - 2022 Plan'!AX59</f>
        <v>155</v>
      </c>
      <c r="AQ38" s="96">
        <f>'2017 - 2022 Plan'!AY59</f>
        <v>170.5</v>
      </c>
      <c r="AR38" s="96">
        <f>'2017 - 2022 Plan'!AZ59</f>
        <v>170.5</v>
      </c>
      <c r="AS38" s="96">
        <f>'2017 - 2022 Plan'!BA59</f>
        <v>170.5</v>
      </c>
      <c r="AT38" s="96">
        <f>'2017 - 2022 Plan'!BB59</f>
        <v>170.5</v>
      </c>
      <c r="AU38" s="96">
        <f>'2017 - 2022 Plan'!BC59</f>
        <v>170.5</v>
      </c>
      <c r="AV38" s="96">
        <f>'2017 - 2022 Plan'!BD59</f>
        <v>170.5</v>
      </c>
      <c r="AW38" s="96">
        <f>'2017 - 2022 Plan'!BE59</f>
        <v>170.5</v>
      </c>
      <c r="AX38" s="96">
        <f>'2017 - 2022 Plan'!BF59</f>
        <v>170.5</v>
      </c>
      <c r="AY38" s="96">
        <f>'2017 - 2022 Plan'!BG59</f>
        <v>170.5</v>
      </c>
      <c r="AZ38" s="96">
        <f>'2017 - 2022 Plan'!BH59</f>
        <v>170.5</v>
      </c>
      <c r="BA38" s="97">
        <f>'2017 - 2022 Plan'!BI59</f>
        <v>170.5</v>
      </c>
      <c r="BB38" s="98">
        <f>'2017 - 2022 Plan'!BJ59</f>
        <v>188</v>
      </c>
      <c r="BC38" s="96">
        <f>'2017 - 2022 Plan'!BK59</f>
        <v>188</v>
      </c>
      <c r="BD38" s="96">
        <f>'2017 - 2022 Plan'!BL59</f>
        <v>188</v>
      </c>
      <c r="BE38" s="96">
        <f>'2017 - 2022 Plan'!BM59</f>
        <v>188</v>
      </c>
      <c r="BF38" s="96">
        <f>'2017 - 2022 Plan'!BN59</f>
        <v>188</v>
      </c>
      <c r="BG38" s="96">
        <f>'2017 - 2022 Plan'!BO59</f>
        <v>188</v>
      </c>
      <c r="BH38" s="96">
        <f>'2017 - 2022 Plan'!BP59</f>
        <v>207</v>
      </c>
      <c r="BI38" s="96">
        <f>'2017 - 2022 Plan'!BQ59</f>
        <v>207</v>
      </c>
      <c r="BJ38" s="96">
        <f>'2017 - 2022 Plan'!BR59</f>
        <v>207</v>
      </c>
      <c r="BK38" s="96">
        <f>'2017 - 2022 Plan'!BS59</f>
        <v>207</v>
      </c>
      <c r="BL38" s="96">
        <f>'2017 - 2022 Plan'!BT59</f>
        <v>207</v>
      </c>
      <c r="BM38" s="97">
        <f>'2017 - 2022 Plan'!BU59</f>
        <v>207</v>
      </c>
      <c r="BN38" s="98">
        <f>'2017 - 2022 Plan'!BV59</f>
        <v>228</v>
      </c>
      <c r="BO38" s="96">
        <f>'2017 - 2022 Plan'!BW59</f>
        <v>228</v>
      </c>
      <c r="BP38" s="96">
        <f>'2017 - 2022 Plan'!BX59</f>
        <v>228</v>
      </c>
      <c r="BQ38" s="96">
        <f>'2017 - 2022 Plan'!BY59</f>
        <v>228</v>
      </c>
      <c r="BR38" s="96">
        <f>'2017 - 2022 Plan'!BZ59</f>
        <v>228</v>
      </c>
      <c r="BS38" s="96">
        <f>'2017 - 2022 Plan'!CA59</f>
        <v>228</v>
      </c>
      <c r="BT38" s="96">
        <f>'2017 - 2022 Plan'!CB59</f>
        <v>228</v>
      </c>
      <c r="BU38" s="96">
        <f>'2017 - 2022 Plan'!CC59</f>
        <v>239.4</v>
      </c>
      <c r="BV38" s="96">
        <f>'2017 - 2022 Plan'!CD59</f>
        <v>239.4</v>
      </c>
      <c r="BW38" s="96">
        <f>'2017 - 2022 Plan'!CE59</f>
        <v>239.4</v>
      </c>
      <c r="BX38" s="96">
        <f>'2017 - 2022 Plan'!CF59</f>
        <v>239.4</v>
      </c>
      <c r="BY38" s="97">
        <f>'2017 - 2022 Plan'!CG59</f>
        <v>239.4</v>
      </c>
      <c r="BZ38" s="98">
        <f>'2017 - 2022 Plan'!CH59</f>
        <v>239.4</v>
      </c>
      <c r="CA38" s="96">
        <f>'2017 - 2022 Plan'!CI59</f>
        <v>251.37</v>
      </c>
      <c r="CB38" s="96">
        <f>'2017 - 2022 Plan'!CJ59</f>
        <v>251.37</v>
      </c>
      <c r="CC38" s="96">
        <f>'2017 - 2022 Plan'!CK59</f>
        <v>251.37</v>
      </c>
      <c r="CD38" s="96">
        <f>'2017 - 2022 Plan'!CL59</f>
        <v>251.37</v>
      </c>
      <c r="CE38" s="96">
        <f>'2017 - 2022 Plan'!CM59</f>
        <v>251.37</v>
      </c>
      <c r="CF38" s="96">
        <f>'2017 - 2022 Plan'!CN59</f>
        <v>251.37</v>
      </c>
      <c r="CG38" s="96">
        <f>'2017 - 2022 Plan'!CO59</f>
        <v>256.3974</v>
      </c>
      <c r="CH38" s="96">
        <f>'2017 - 2022 Plan'!CP59</f>
        <v>256.3974</v>
      </c>
      <c r="CI38" s="96">
        <f>'2017 - 2022 Plan'!CQ59</f>
        <v>256.3974</v>
      </c>
      <c r="CJ38" s="96">
        <f>'2017 - 2022 Plan'!CR59</f>
        <v>256.3974</v>
      </c>
      <c r="CK38" s="97">
        <f>'2017 - 2022 Plan'!CS59</f>
        <v>256.3974</v>
      </c>
    </row>
    <row r="39" spans="1:89" x14ac:dyDescent="0.2">
      <c r="A39" s="142" t="s">
        <v>60</v>
      </c>
      <c r="B39" s="96" t="e">
        <f t="shared" si="47"/>
        <v>#REF!</v>
      </c>
      <c r="C39" s="96" t="e">
        <f t="shared" si="48"/>
        <v>#REF!</v>
      </c>
      <c r="D39" s="97" t="e">
        <f t="shared" si="49"/>
        <v>#REF!</v>
      </c>
      <c r="E39" s="77"/>
      <c r="F39" s="98" t="e">
        <f>'2017 - 2022 Plan'!#REF!</f>
        <v>#REF!</v>
      </c>
      <c r="G39" s="96" t="e">
        <f>'2017 - 2022 Plan'!#REF!</f>
        <v>#REF!</v>
      </c>
      <c r="H39" s="96" t="e">
        <f>'2017 - 2022 Plan'!#REF!</f>
        <v>#REF!</v>
      </c>
      <c r="I39" s="96" t="e">
        <f>'2017 - 2022 Plan'!#REF!</f>
        <v>#REF!</v>
      </c>
      <c r="J39" s="96" t="e">
        <f>'2017 - 2022 Plan'!#REF!</f>
        <v>#REF!</v>
      </c>
      <c r="K39" s="96" t="e">
        <f>'2017 - 2022 Plan'!#REF!</f>
        <v>#REF!</v>
      </c>
      <c r="L39" s="96" t="e">
        <f>'2017 - 2022 Plan'!#REF!</f>
        <v>#REF!</v>
      </c>
      <c r="M39" s="96" t="e">
        <f>'2017 - 2022 Plan'!#REF!</f>
        <v>#REF!</v>
      </c>
      <c r="N39" s="96" t="e">
        <f>'2017 - 2022 Plan'!#REF!</f>
        <v>#REF!</v>
      </c>
      <c r="O39" s="96" t="e">
        <f>'2017 - 2022 Plan'!#REF!</f>
        <v>#REF!</v>
      </c>
      <c r="P39" s="96" t="e">
        <f>'2017 - 2022 Plan'!#REF!</f>
        <v>#REF!</v>
      </c>
      <c r="Q39" s="96" t="e">
        <f>'2017 - 2022 Plan'!#REF!</f>
        <v>#REF!</v>
      </c>
      <c r="R39" s="98" t="e">
        <f>'2017 - 2022 Plan'!#REF!</f>
        <v>#REF!</v>
      </c>
      <c r="S39" s="96" t="e">
        <f>'2017 - 2022 Plan'!#REF!</f>
        <v>#REF!</v>
      </c>
      <c r="T39" s="96" t="e">
        <f>'2017 - 2022 Plan'!#REF!</f>
        <v>#REF!</v>
      </c>
      <c r="U39" s="96" t="e">
        <f>'2017 - 2022 Plan'!#REF!</f>
        <v>#REF!</v>
      </c>
      <c r="V39" s="96" t="e">
        <f>'2017 - 2022 Plan'!#REF!</f>
        <v>#REF!</v>
      </c>
      <c r="W39" s="96" t="e">
        <f>'2017 - 2022 Plan'!#REF!</f>
        <v>#REF!</v>
      </c>
      <c r="X39" s="96" t="e">
        <f>'2017 - 2022 Plan'!#REF!</f>
        <v>#REF!</v>
      </c>
      <c r="Y39" s="96" t="e">
        <f>'2017 - 2022 Plan'!#REF!</f>
        <v>#REF!</v>
      </c>
      <c r="Z39" s="96" t="e">
        <f>'2017 - 2022 Plan'!#REF!</f>
        <v>#REF!</v>
      </c>
      <c r="AA39" s="96" t="e">
        <f>'2017 - 2022 Plan'!#REF!</f>
        <v>#REF!</v>
      </c>
      <c r="AB39" s="96" t="e">
        <f>'2017 - 2022 Plan'!#REF!</f>
        <v>#REF!</v>
      </c>
      <c r="AC39" s="96" t="e">
        <f>'2017 - 2022 Plan'!#REF!</f>
        <v>#REF!</v>
      </c>
      <c r="AD39" s="98" t="e">
        <f>'2017 - 2022 Plan'!#REF!</f>
        <v>#REF!</v>
      </c>
      <c r="AE39" s="96" t="e">
        <f>'2017 - 2022 Plan'!#REF!</f>
        <v>#REF!</v>
      </c>
      <c r="AF39" s="96" t="e">
        <f>'2017 - 2022 Plan'!#REF!</f>
        <v>#REF!</v>
      </c>
      <c r="AG39" s="96" t="e">
        <f>'2017 - 2022 Plan'!#REF!</f>
        <v>#REF!</v>
      </c>
      <c r="AH39" s="96" t="e">
        <f>'2017 - 2022 Plan'!#REF!</f>
        <v>#REF!</v>
      </c>
      <c r="AI39" s="96" t="e">
        <f>'2017 - 2022 Plan'!#REF!</f>
        <v>#REF!</v>
      </c>
      <c r="AJ39" s="96" t="e">
        <f>'2017 - 2022 Plan'!#REF!</f>
        <v>#REF!</v>
      </c>
      <c r="AK39" s="96" t="e">
        <f>'2017 - 2022 Plan'!#REF!</f>
        <v>#REF!</v>
      </c>
      <c r="AL39" s="96" t="e">
        <f>'2017 - 2022 Plan'!#REF!</f>
        <v>#REF!</v>
      </c>
      <c r="AM39" s="96" t="e">
        <f>'2017 - 2022 Plan'!#REF!</f>
        <v>#REF!</v>
      </c>
      <c r="AN39" s="96" t="e">
        <f>'2017 - 2022 Plan'!#REF!</f>
        <v>#REF!</v>
      </c>
      <c r="AO39" s="97" t="e">
        <f>'2017 - 2022 Plan'!#REF!</f>
        <v>#REF!</v>
      </c>
      <c r="AP39" s="98" t="e">
        <f>'2017 - 2022 Plan'!#REF!</f>
        <v>#REF!</v>
      </c>
      <c r="AQ39" s="96" t="e">
        <f>'2017 - 2022 Plan'!#REF!</f>
        <v>#REF!</v>
      </c>
      <c r="AR39" s="96" t="e">
        <f>'2017 - 2022 Plan'!#REF!</f>
        <v>#REF!</v>
      </c>
      <c r="AS39" s="96" t="e">
        <f>'2017 - 2022 Plan'!#REF!</f>
        <v>#REF!</v>
      </c>
      <c r="AT39" s="96" t="e">
        <f>'2017 - 2022 Plan'!#REF!</f>
        <v>#REF!</v>
      </c>
      <c r="AU39" s="96" t="e">
        <f>'2017 - 2022 Plan'!#REF!</f>
        <v>#REF!</v>
      </c>
      <c r="AV39" s="96" t="e">
        <f>'2017 - 2022 Plan'!#REF!</f>
        <v>#REF!</v>
      </c>
      <c r="AW39" s="96" t="e">
        <f>'2017 - 2022 Plan'!#REF!</f>
        <v>#REF!</v>
      </c>
      <c r="AX39" s="96" t="e">
        <f>'2017 - 2022 Plan'!#REF!</f>
        <v>#REF!</v>
      </c>
      <c r="AY39" s="96" t="e">
        <f>'2017 - 2022 Plan'!#REF!</f>
        <v>#REF!</v>
      </c>
      <c r="AZ39" s="96" t="e">
        <f>'2017 - 2022 Plan'!#REF!</f>
        <v>#REF!</v>
      </c>
      <c r="BA39" s="97" t="e">
        <f>'2017 - 2022 Plan'!#REF!</f>
        <v>#REF!</v>
      </c>
      <c r="BB39" s="98" t="e">
        <f>'2017 - 2022 Plan'!#REF!</f>
        <v>#REF!</v>
      </c>
      <c r="BC39" s="96" t="e">
        <f>'2017 - 2022 Plan'!#REF!</f>
        <v>#REF!</v>
      </c>
      <c r="BD39" s="96" t="e">
        <f>'2017 - 2022 Plan'!#REF!</f>
        <v>#REF!</v>
      </c>
      <c r="BE39" s="96" t="e">
        <f>'2017 - 2022 Plan'!#REF!</f>
        <v>#REF!</v>
      </c>
      <c r="BF39" s="96" t="e">
        <f>'2017 - 2022 Plan'!#REF!</f>
        <v>#REF!</v>
      </c>
      <c r="BG39" s="96" t="e">
        <f>'2017 - 2022 Plan'!#REF!</f>
        <v>#REF!</v>
      </c>
      <c r="BH39" s="96" t="e">
        <f>'2017 - 2022 Plan'!#REF!</f>
        <v>#REF!</v>
      </c>
      <c r="BI39" s="96" t="e">
        <f>'2017 - 2022 Plan'!#REF!</f>
        <v>#REF!</v>
      </c>
      <c r="BJ39" s="96" t="e">
        <f>'2017 - 2022 Plan'!#REF!</f>
        <v>#REF!</v>
      </c>
      <c r="BK39" s="96" t="e">
        <f>'2017 - 2022 Plan'!#REF!</f>
        <v>#REF!</v>
      </c>
      <c r="BL39" s="96" t="e">
        <f>'2017 - 2022 Plan'!#REF!</f>
        <v>#REF!</v>
      </c>
      <c r="BM39" s="97" t="e">
        <f>'2017 - 2022 Plan'!#REF!</f>
        <v>#REF!</v>
      </c>
      <c r="BN39" s="98" t="e">
        <f>'2017 - 2022 Plan'!#REF!</f>
        <v>#REF!</v>
      </c>
      <c r="BO39" s="96" t="e">
        <f>'2017 - 2022 Plan'!#REF!</f>
        <v>#REF!</v>
      </c>
      <c r="BP39" s="96" t="e">
        <f>'2017 - 2022 Plan'!#REF!</f>
        <v>#REF!</v>
      </c>
      <c r="BQ39" s="96" t="e">
        <f>'2017 - 2022 Plan'!#REF!</f>
        <v>#REF!</v>
      </c>
      <c r="BR39" s="96" t="e">
        <f>'2017 - 2022 Plan'!#REF!</f>
        <v>#REF!</v>
      </c>
      <c r="BS39" s="96" t="e">
        <f>'2017 - 2022 Plan'!#REF!</f>
        <v>#REF!</v>
      </c>
      <c r="BT39" s="96" t="e">
        <f>'2017 - 2022 Plan'!#REF!</f>
        <v>#REF!</v>
      </c>
      <c r="BU39" s="96" t="e">
        <f>'2017 - 2022 Plan'!#REF!</f>
        <v>#REF!</v>
      </c>
      <c r="BV39" s="96" t="e">
        <f>'2017 - 2022 Plan'!#REF!</f>
        <v>#REF!</v>
      </c>
      <c r="BW39" s="96" t="e">
        <f>'2017 - 2022 Plan'!#REF!</f>
        <v>#REF!</v>
      </c>
      <c r="BX39" s="96" t="e">
        <f>'2017 - 2022 Plan'!#REF!</f>
        <v>#REF!</v>
      </c>
      <c r="BY39" s="97" t="e">
        <f>'2017 - 2022 Plan'!#REF!</f>
        <v>#REF!</v>
      </c>
      <c r="BZ39" s="98" t="e">
        <f>'2017 - 2022 Plan'!#REF!</f>
        <v>#REF!</v>
      </c>
      <c r="CA39" s="96" t="e">
        <f>'2017 - 2022 Plan'!#REF!</f>
        <v>#REF!</v>
      </c>
      <c r="CB39" s="96" t="e">
        <f>'2017 - 2022 Plan'!#REF!</f>
        <v>#REF!</v>
      </c>
      <c r="CC39" s="96" t="e">
        <f>'2017 - 2022 Plan'!#REF!</f>
        <v>#REF!</v>
      </c>
      <c r="CD39" s="96" t="e">
        <f>'2017 - 2022 Plan'!#REF!</f>
        <v>#REF!</v>
      </c>
      <c r="CE39" s="96" t="e">
        <f>'2017 - 2022 Plan'!#REF!</f>
        <v>#REF!</v>
      </c>
      <c r="CF39" s="96" t="e">
        <f>'2017 - 2022 Plan'!#REF!</f>
        <v>#REF!</v>
      </c>
      <c r="CG39" s="96" t="e">
        <f>'2017 - 2022 Plan'!#REF!</f>
        <v>#REF!</v>
      </c>
      <c r="CH39" s="96" t="e">
        <f>'2017 - 2022 Plan'!#REF!</f>
        <v>#REF!</v>
      </c>
      <c r="CI39" s="96" t="e">
        <f>'2017 - 2022 Plan'!#REF!</f>
        <v>#REF!</v>
      </c>
      <c r="CJ39" s="96" t="e">
        <f>'2017 - 2022 Plan'!#REF!</f>
        <v>#REF!</v>
      </c>
      <c r="CK39" s="97" t="e">
        <f>'2017 - 2022 Plan'!#REF!</f>
        <v>#REF!</v>
      </c>
    </row>
    <row r="40" spans="1:89" x14ac:dyDescent="0.2">
      <c r="A40" s="142" t="s">
        <v>43</v>
      </c>
      <c r="B40" s="96" t="e">
        <f t="shared" si="47"/>
        <v>#REF!</v>
      </c>
      <c r="C40" s="96" t="e">
        <f t="shared" si="48"/>
        <v>#REF!</v>
      </c>
      <c r="D40" s="97" t="e">
        <f t="shared" si="49"/>
        <v>#REF!</v>
      </c>
      <c r="E40" s="77"/>
      <c r="F40" s="98" t="e">
        <f>'2017 - 2022 Plan'!#REF!</f>
        <v>#REF!</v>
      </c>
      <c r="G40" s="96" t="e">
        <f>'2017 - 2022 Plan'!#REF!</f>
        <v>#REF!</v>
      </c>
      <c r="H40" s="96" t="e">
        <f>'2017 - 2022 Plan'!#REF!</f>
        <v>#REF!</v>
      </c>
      <c r="I40" s="96" t="e">
        <f>'2017 - 2022 Plan'!#REF!</f>
        <v>#REF!</v>
      </c>
      <c r="J40" s="96" t="e">
        <f>'2017 - 2022 Plan'!#REF!</f>
        <v>#REF!</v>
      </c>
      <c r="K40" s="96" t="e">
        <f>'2017 - 2022 Plan'!#REF!</f>
        <v>#REF!</v>
      </c>
      <c r="L40" s="96" t="e">
        <f>'2017 - 2022 Plan'!#REF!</f>
        <v>#REF!</v>
      </c>
      <c r="M40" s="96" t="e">
        <f>'2017 - 2022 Plan'!#REF!</f>
        <v>#REF!</v>
      </c>
      <c r="N40" s="96" t="e">
        <f>'2017 - 2022 Plan'!#REF!</f>
        <v>#REF!</v>
      </c>
      <c r="O40" s="96" t="e">
        <f>'2017 - 2022 Plan'!#REF!</f>
        <v>#REF!</v>
      </c>
      <c r="P40" s="96" t="e">
        <f>'2017 - 2022 Plan'!#REF!</f>
        <v>#REF!</v>
      </c>
      <c r="Q40" s="96" t="e">
        <f>'2017 - 2022 Plan'!#REF!</f>
        <v>#REF!</v>
      </c>
      <c r="R40" s="98" t="e">
        <f>'2017 - 2022 Plan'!#REF!</f>
        <v>#REF!</v>
      </c>
      <c r="S40" s="96" t="e">
        <f>'2017 - 2022 Plan'!#REF!</f>
        <v>#REF!</v>
      </c>
      <c r="T40" s="96" t="e">
        <f>'2017 - 2022 Plan'!#REF!</f>
        <v>#REF!</v>
      </c>
      <c r="U40" s="96" t="e">
        <f>'2017 - 2022 Plan'!#REF!</f>
        <v>#REF!</v>
      </c>
      <c r="V40" s="96" t="e">
        <f>'2017 - 2022 Plan'!#REF!</f>
        <v>#REF!</v>
      </c>
      <c r="W40" s="96" t="e">
        <f>'2017 - 2022 Plan'!#REF!</f>
        <v>#REF!</v>
      </c>
      <c r="X40" s="96" t="e">
        <f>'2017 - 2022 Plan'!#REF!</f>
        <v>#REF!</v>
      </c>
      <c r="Y40" s="96" t="e">
        <f>'2017 - 2022 Plan'!#REF!</f>
        <v>#REF!</v>
      </c>
      <c r="Z40" s="96" t="e">
        <f>'2017 - 2022 Plan'!#REF!</f>
        <v>#REF!</v>
      </c>
      <c r="AA40" s="96" t="e">
        <f>'2017 - 2022 Plan'!#REF!</f>
        <v>#REF!</v>
      </c>
      <c r="AB40" s="96" t="e">
        <f>'2017 - 2022 Plan'!#REF!</f>
        <v>#REF!</v>
      </c>
      <c r="AC40" s="96" t="e">
        <f>'2017 - 2022 Plan'!#REF!</f>
        <v>#REF!</v>
      </c>
      <c r="AD40" s="98" t="e">
        <f>'2017 - 2022 Plan'!#REF!</f>
        <v>#REF!</v>
      </c>
      <c r="AE40" s="96" t="e">
        <f>'2017 - 2022 Plan'!#REF!</f>
        <v>#REF!</v>
      </c>
      <c r="AF40" s="96" t="e">
        <f>'2017 - 2022 Plan'!#REF!</f>
        <v>#REF!</v>
      </c>
      <c r="AG40" s="96" t="e">
        <f>'2017 - 2022 Plan'!#REF!</f>
        <v>#REF!</v>
      </c>
      <c r="AH40" s="96" t="e">
        <f>'2017 - 2022 Plan'!#REF!</f>
        <v>#REF!</v>
      </c>
      <c r="AI40" s="96" t="e">
        <f>'2017 - 2022 Plan'!#REF!</f>
        <v>#REF!</v>
      </c>
      <c r="AJ40" s="96" t="e">
        <f>'2017 - 2022 Plan'!#REF!</f>
        <v>#REF!</v>
      </c>
      <c r="AK40" s="96" t="e">
        <f>'2017 - 2022 Plan'!#REF!</f>
        <v>#REF!</v>
      </c>
      <c r="AL40" s="96" t="e">
        <f>'2017 - 2022 Plan'!#REF!</f>
        <v>#REF!</v>
      </c>
      <c r="AM40" s="96" t="e">
        <f>'2017 - 2022 Plan'!#REF!</f>
        <v>#REF!</v>
      </c>
      <c r="AN40" s="96" t="e">
        <f>'2017 - 2022 Plan'!#REF!</f>
        <v>#REF!</v>
      </c>
      <c r="AO40" s="97" t="e">
        <f>'2017 - 2022 Plan'!#REF!</f>
        <v>#REF!</v>
      </c>
      <c r="AP40" s="98" t="e">
        <f>'2017 - 2022 Plan'!#REF!</f>
        <v>#REF!</v>
      </c>
      <c r="AQ40" s="96" t="e">
        <f>'2017 - 2022 Plan'!#REF!</f>
        <v>#REF!</v>
      </c>
      <c r="AR40" s="96" t="e">
        <f>'2017 - 2022 Plan'!#REF!</f>
        <v>#REF!</v>
      </c>
      <c r="AS40" s="96" t="e">
        <f>'2017 - 2022 Plan'!#REF!</f>
        <v>#REF!</v>
      </c>
      <c r="AT40" s="96" t="e">
        <f>'2017 - 2022 Plan'!#REF!</f>
        <v>#REF!</v>
      </c>
      <c r="AU40" s="96" t="e">
        <f>'2017 - 2022 Plan'!#REF!</f>
        <v>#REF!</v>
      </c>
      <c r="AV40" s="96" t="e">
        <f>'2017 - 2022 Plan'!#REF!</f>
        <v>#REF!</v>
      </c>
      <c r="AW40" s="96" t="e">
        <f>'2017 - 2022 Plan'!#REF!</f>
        <v>#REF!</v>
      </c>
      <c r="AX40" s="96" t="e">
        <f>'2017 - 2022 Plan'!#REF!</f>
        <v>#REF!</v>
      </c>
      <c r="AY40" s="96" t="e">
        <f>'2017 - 2022 Plan'!#REF!</f>
        <v>#REF!</v>
      </c>
      <c r="AZ40" s="96" t="e">
        <f>'2017 - 2022 Plan'!#REF!</f>
        <v>#REF!</v>
      </c>
      <c r="BA40" s="97" t="e">
        <f>'2017 - 2022 Plan'!#REF!</f>
        <v>#REF!</v>
      </c>
      <c r="BB40" s="98" t="e">
        <f>'2017 - 2022 Plan'!#REF!</f>
        <v>#REF!</v>
      </c>
      <c r="BC40" s="96" t="e">
        <f>'2017 - 2022 Plan'!#REF!</f>
        <v>#REF!</v>
      </c>
      <c r="BD40" s="96" t="e">
        <f>'2017 - 2022 Plan'!#REF!</f>
        <v>#REF!</v>
      </c>
      <c r="BE40" s="96" t="e">
        <f>'2017 - 2022 Plan'!#REF!</f>
        <v>#REF!</v>
      </c>
      <c r="BF40" s="96" t="e">
        <f>'2017 - 2022 Plan'!#REF!</f>
        <v>#REF!</v>
      </c>
      <c r="BG40" s="96" t="e">
        <f>'2017 - 2022 Plan'!#REF!</f>
        <v>#REF!</v>
      </c>
      <c r="BH40" s="96" t="e">
        <f>'2017 - 2022 Plan'!#REF!</f>
        <v>#REF!</v>
      </c>
      <c r="BI40" s="96" t="e">
        <f>'2017 - 2022 Plan'!#REF!</f>
        <v>#REF!</v>
      </c>
      <c r="BJ40" s="96" t="e">
        <f>'2017 - 2022 Plan'!#REF!</f>
        <v>#REF!</v>
      </c>
      <c r="BK40" s="96" t="e">
        <f>'2017 - 2022 Plan'!#REF!</f>
        <v>#REF!</v>
      </c>
      <c r="BL40" s="96" t="e">
        <f>'2017 - 2022 Plan'!#REF!</f>
        <v>#REF!</v>
      </c>
      <c r="BM40" s="97" t="e">
        <f>'2017 - 2022 Plan'!#REF!</f>
        <v>#REF!</v>
      </c>
      <c r="BN40" s="98" t="e">
        <f>'2017 - 2022 Plan'!#REF!</f>
        <v>#REF!</v>
      </c>
      <c r="BO40" s="96" t="e">
        <f>'2017 - 2022 Plan'!#REF!</f>
        <v>#REF!</v>
      </c>
      <c r="BP40" s="96" t="e">
        <f>'2017 - 2022 Plan'!#REF!</f>
        <v>#REF!</v>
      </c>
      <c r="BQ40" s="96" t="e">
        <f>'2017 - 2022 Plan'!#REF!</f>
        <v>#REF!</v>
      </c>
      <c r="BR40" s="96" t="e">
        <f>'2017 - 2022 Plan'!#REF!</f>
        <v>#REF!</v>
      </c>
      <c r="BS40" s="96" t="e">
        <f>'2017 - 2022 Plan'!#REF!</f>
        <v>#REF!</v>
      </c>
      <c r="BT40" s="96" t="e">
        <f>'2017 - 2022 Plan'!#REF!</f>
        <v>#REF!</v>
      </c>
      <c r="BU40" s="96" t="e">
        <f>'2017 - 2022 Plan'!#REF!</f>
        <v>#REF!</v>
      </c>
      <c r="BV40" s="96" t="e">
        <f>'2017 - 2022 Plan'!#REF!</f>
        <v>#REF!</v>
      </c>
      <c r="BW40" s="96" t="e">
        <f>'2017 - 2022 Plan'!#REF!</f>
        <v>#REF!</v>
      </c>
      <c r="BX40" s="96" t="e">
        <f>'2017 - 2022 Plan'!#REF!</f>
        <v>#REF!</v>
      </c>
      <c r="BY40" s="97" t="e">
        <f>'2017 - 2022 Plan'!#REF!</f>
        <v>#REF!</v>
      </c>
      <c r="BZ40" s="98" t="e">
        <f>'2017 - 2022 Plan'!#REF!</f>
        <v>#REF!</v>
      </c>
      <c r="CA40" s="96" t="e">
        <f>'2017 - 2022 Plan'!#REF!</f>
        <v>#REF!</v>
      </c>
      <c r="CB40" s="96" t="e">
        <f>'2017 - 2022 Plan'!#REF!</f>
        <v>#REF!</v>
      </c>
      <c r="CC40" s="96" t="e">
        <f>'2017 - 2022 Plan'!#REF!</f>
        <v>#REF!</v>
      </c>
      <c r="CD40" s="96" t="e">
        <f>'2017 - 2022 Plan'!#REF!</f>
        <v>#REF!</v>
      </c>
      <c r="CE40" s="96" t="e">
        <f>'2017 - 2022 Plan'!#REF!</f>
        <v>#REF!</v>
      </c>
      <c r="CF40" s="96" t="e">
        <f>'2017 - 2022 Plan'!#REF!</f>
        <v>#REF!</v>
      </c>
      <c r="CG40" s="96" t="e">
        <f>'2017 - 2022 Plan'!#REF!</f>
        <v>#REF!</v>
      </c>
      <c r="CH40" s="96" t="e">
        <f>'2017 - 2022 Plan'!#REF!</f>
        <v>#REF!</v>
      </c>
      <c r="CI40" s="96" t="e">
        <f>'2017 - 2022 Plan'!#REF!</f>
        <v>#REF!</v>
      </c>
      <c r="CJ40" s="96" t="e">
        <f>'2017 - 2022 Plan'!#REF!</f>
        <v>#REF!</v>
      </c>
      <c r="CK40" s="97" t="e">
        <f>'2017 - 2022 Plan'!#REF!</f>
        <v>#REF!</v>
      </c>
    </row>
    <row r="41" spans="1:89" x14ac:dyDescent="0.2">
      <c r="A41" s="142" t="s">
        <v>105</v>
      </c>
      <c r="B41" s="96">
        <f t="shared" si="47"/>
        <v>0</v>
      </c>
      <c r="C41" s="96">
        <f t="shared" si="48"/>
        <v>469.16666666666669</v>
      </c>
      <c r="D41" s="97">
        <f t="shared" si="49"/>
        <v>2083.333333333333</v>
      </c>
      <c r="E41" s="77"/>
      <c r="F41" s="98">
        <f>'2017 - 2022 Plan'!N120</f>
        <v>0</v>
      </c>
      <c r="G41" s="96">
        <f>'2017 - 2022 Plan'!O120</f>
        <v>0</v>
      </c>
      <c r="H41" s="96">
        <f>'2017 - 2022 Plan'!P120</f>
        <v>0</v>
      </c>
      <c r="I41" s="96">
        <f>'2017 - 2022 Plan'!Q120</f>
        <v>0</v>
      </c>
      <c r="J41" s="96">
        <f>'2017 - 2022 Plan'!R120</f>
        <v>0</v>
      </c>
      <c r="K41" s="96">
        <f>'2017 - 2022 Plan'!S120</f>
        <v>0</v>
      </c>
      <c r="L41" s="96">
        <f>'2017 - 2022 Plan'!T120</f>
        <v>0</v>
      </c>
      <c r="M41" s="96">
        <f>'2017 - 2022 Plan'!U120</f>
        <v>0</v>
      </c>
      <c r="N41" s="96">
        <f>'2017 - 2022 Plan'!V120</f>
        <v>0</v>
      </c>
      <c r="O41" s="96">
        <f>'2017 - 2022 Plan'!W120</f>
        <v>0</v>
      </c>
      <c r="P41" s="96">
        <f>'2017 - 2022 Plan'!X120</f>
        <v>0</v>
      </c>
      <c r="Q41" s="96">
        <f>'2017 - 2022 Plan'!Y120</f>
        <v>0</v>
      </c>
      <c r="R41" s="98">
        <f>'2017 - 2022 Plan'!Z120</f>
        <v>0</v>
      </c>
      <c r="S41" s="96">
        <f>'2017 - 2022 Plan'!AA120</f>
        <v>0</v>
      </c>
      <c r="T41" s="96">
        <f>'2017 - 2022 Plan'!AB120</f>
        <v>0</v>
      </c>
      <c r="U41" s="96">
        <f>'2017 - 2022 Plan'!AC120</f>
        <v>0</v>
      </c>
      <c r="V41" s="96">
        <f>'2017 - 2022 Plan'!AD120</f>
        <v>703.75</v>
      </c>
      <c r="W41" s="96">
        <f>'2017 - 2022 Plan'!AE120</f>
        <v>703.75</v>
      </c>
      <c r="X41" s="96">
        <f>'2017 - 2022 Plan'!AF120</f>
        <v>703.75</v>
      </c>
      <c r="Y41" s="96">
        <f>'2017 - 2022 Plan'!AG120</f>
        <v>703.75</v>
      </c>
      <c r="Z41" s="96">
        <f>'2017 - 2022 Plan'!AH120</f>
        <v>703.75</v>
      </c>
      <c r="AA41" s="96">
        <f>'2017 - 2022 Plan'!AI120</f>
        <v>703.75</v>
      </c>
      <c r="AB41" s="96">
        <f>'2017 - 2022 Plan'!AJ120</f>
        <v>703.75</v>
      </c>
      <c r="AC41" s="96">
        <f>'2017 - 2022 Plan'!AK120</f>
        <v>703.75</v>
      </c>
      <c r="AD41" s="98">
        <f>'2017 - 2022 Plan'!AL120</f>
        <v>2083.3333333333335</v>
      </c>
      <c r="AE41" s="96">
        <f>'2017 - 2022 Plan'!AM120</f>
        <v>2083.3333333333335</v>
      </c>
      <c r="AF41" s="96">
        <f>'2017 - 2022 Plan'!AN120</f>
        <v>2083.3333333333335</v>
      </c>
      <c r="AG41" s="96">
        <f>'2017 - 2022 Plan'!AO120</f>
        <v>2083.3333333333335</v>
      </c>
      <c r="AH41" s="96">
        <f>'2017 - 2022 Plan'!AP120</f>
        <v>2083.3333333333335</v>
      </c>
      <c r="AI41" s="96">
        <f>'2017 - 2022 Plan'!AQ120</f>
        <v>2083.3333333333335</v>
      </c>
      <c r="AJ41" s="96">
        <f>'2017 - 2022 Plan'!AR120</f>
        <v>2083.3333333333335</v>
      </c>
      <c r="AK41" s="96">
        <f>'2017 - 2022 Plan'!AS120</f>
        <v>2083.3333333333335</v>
      </c>
      <c r="AL41" s="96">
        <f>'2017 - 2022 Plan'!AT120</f>
        <v>2083.3333333333335</v>
      </c>
      <c r="AM41" s="96">
        <f>'2017 - 2022 Plan'!AU120</f>
        <v>2083.3333333333335</v>
      </c>
      <c r="AN41" s="96">
        <f>'2017 - 2022 Plan'!AV120</f>
        <v>2083.3333333333335</v>
      </c>
      <c r="AO41" s="97">
        <f>'2017 - 2022 Plan'!AW120</f>
        <v>2083.3333333333335</v>
      </c>
      <c r="AP41" s="98">
        <f>'2017 - 2022 Plan'!AX120</f>
        <v>2916.666666666667</v>
      </c>
      <c r="AQ41" s="96">
        <f>'2017 - 2022 Plan'!AY120</f>
        <v>2916.666666666667</v>
      </c>
      <c r="AR41" s="96">
        <f>'2017 - 2022 Plan'!AZ120</f>
        <v>2916.666666666667</v>
      </c>
      <c r="AS41" s="96">
        <f>'2017 - 2022 Plan'!BA120</f>
        <v>2916.666666666667</v>
      </c>
      <c r="AT41" s="96">
        <f>'2017 - 2022 Plan'!BB120</f>
        <v>2916.666666666667</v>
      </c>
      <c r="AU41" s="96">
        <f>'2017 - 2022 Plan'!BC120</f>
        <v>2916.666666666667</v>
      </c>
      <c r="AV41" s="96">
        <f>'2017 - 2022 Plan'!BD120</f>
        <v>2916.666666666667</v>
      </c>
      <c r="AW41" s="96">
        <f>'2017 - 2022 Plan'!BE120</f>
        <v>2916.666666666667</v>
      </c>
      <c r="AX41" s="96">
        <f>'2017 - 2022 Plan'!BF120</f>
        <v>2916.666666666667</v>
      </c>
      <c r="AY41" s="96">
        <f>'2017 - 2022 Plan'!BG120</f>
        <v>2916.666666666667</v>
      </c>
      <c r="AZ41" s="96">
        <f>'2017 - 2022 Plan'!BH120</f>
        <v>2916.666666666667</v>
      </c>
      <c r="BA41" s="97">
        <f>'2017 - 2022 Plan'!BI120</f>
        <v>2916.666666666667</v>
      </c>
      <c r="BB41" s="98">
        <f>'2017 - 2022 Plan'!BJ120</f>
        <v>4083.333333333333</v>
      </c>
      <c r="BC41" s="96">
        <f>'2017 - 2022 Plan'!BK120</f>
        <v>4083.333333333333</v>
      </c>
      <c r="BD41" s="96">
        <f>'2017 - 2022 Plan'!BL120</f>
        <v>4083.333333333333</v>
      </c>
      <c r="BE41" s="96">
        <f>'2017 - 2022 Plan'!BM120</f>
        <v>4083.333333333333</v>
      </c>
      <c r="BF41" s="96">
        <f>'2017 - 2022 Plan'!BN120</f>
        <v>4083.333333333333</v>
      </c>
      <c r="BG41" s="96">
        <f>'2017 - 2022 Plan'!BO120</f>
        <v>4083.333333333333</v>
      </c>
      <c r="BH41" s="96">
        <f>'2017 - 2022 Plan'!BP120</f>
        <v>4083.333333333333</v>
      </c>
      <c r="BI41" s="96">
        <f>'2017 - 2022 Plan'!BQ120</f>
        <v>4083.333333333333</v>
      </c>
      <c r="BJ41" s="96">
        <f>'2017 - 2022 Plan'!BR120</f>
        <v>4083.333333333333</v>
      </c>
      <c r="BK41" s="96">
        <f>'2017 - 2022 Plan'!BS120</f>
        <v>4083.333333333333</v>
      </c>
      <c r="BL41" s="96">
        <f>'2017 - 2022 Plan'!BT120</f>
        <v>4083.333333333333</v>
      </c>
      <c r="BM41" s="97">
        <f>'2017 - 2022 Plan'!BU120</f>
        <v>4083.333333333333</v>
      </c>
      <c r="BN41" s="98">
        <f>'2017 - 2022 Plan'!BV120</f>
        <v>4981.666666666667</v>
      </c>
      <c r="BO41" s="96">
        <f>'2017 - 2022 Plan'!BW120</f>
        <v>4981.666666666667</v>
      </c>
      <c r="BP41" s="96">
        <f>'2017 - 2022 Plan'!BX120</f>
        <v>4981.666666666667</v>
      </c>
      <c r="BQ41" s="96">
        <f>'2017 - 2022 Plan'!BY120</f>
        <v>4981.666666666667</v>
      </c>
      <c r="BR41" s="96">
        <f>'2017 - 2022 Plan'!BZ120</f>
        <v>4981.666666666667</v>
      </c>
      <c r="BS41" s="96">
        <f>'2017 - 2022 Plan'!CA120</f>
        <v>4981.666666666667</v>
      </c>
      <c r="BT41" s="96">
        <f>'2017 - 2022 Plan'!CB120</f>
        <v>4981.666666666667</v>
      </c>
      <c r="BU41" s="96">
        <f>'2017 - 2022 Plan'!CC120</f>
        <v>4981.666666666667</v>
      </c>
      <c r="BV41" s="96">
        <f>'2017 - 2022 Plan'!CD120</f>
        <v>4981.666666666667</v>
      </c>
      <c r="BW41" s="96">
        <f>'2017 - 2022 Plan'!CE120</f>
        <v>4981.666666666667</v>
      </c>
      <c r="BX41" s="96">
        <f>'2017 - 2022 Plan'!CF120</f>
        <v>4981.666666666667</v>
      </c>
      <c r="BY41" s="97">
        <f>'2017 - 2022 Plan'!CG120</f>
        <v>4981.666666666667</v>
      </c>
      <c r="BZ41" s="98">
        <f>'2017 - 2022 Plan'!CH120</f>
        <v>5978</v>
      </c>
      <c r="CA41" s="96">
        <f>'2017 - 2022 Plan'!CI120</f>
        <v>5978</v>
      </c>
      <c r="CB41" s="96">
        <f>'2017 - 2022 Plan'!CJ120</f>
        <v>5978</v>
      </c>
      <c r="CC41" s="96">
        <f>'2017 - 2022 Plan'!CK120</f>
        <v>5978</v>
      </c>
      <c r="CD41" s="96">
        <f>'2017 - 2022 Plan'!CL120</f>
        <v>5978</v>
      </c>
      <c r="CE41" s="96">
        <f>'2017 - 2022 Plan'!CM120</f>
        <v>5978</v>
      </c>
      <c r="CF41" s="96">
        <f>'2017 - 2022 Plan'!CN120</f>
        <v>5978</v>
      </c>
      <c r="CG41" s="96">
        <f>'2017 - 2022 Plan'!CO120</f>
        <v>5978</v>
      </c>
      <c r="CH41" s="96">
        <f>'2017 - 2022 Plan'!CP120</f>
        <v>5978</v>
      </c>
      <c r="CI41" s="96">
        <f>'2017 - 2022 Plan'!CQ120</f>
        <v>5978</v>
      </c>
      <c r="CJ41" s="96">
        <f>'2017 - 2022 Plan'!CR120</f>
        <v>5978</v>
      </c>
      <c r="CK41" s="97">
        <f>'2017 - 2022 Plan'!CS120</f>
        <v>5978</v>
      </c>
    </row>
    <row r="42" spans="1:89" s="77" customFormat="1" x14ac:dyDescent="0.2">
      <c r="A42" s="143" t="s">
        <v>72</v>
      </c>
      <c r="B42" s="110"/>
      <c r="C42" s="110"/>
      <c r="D42" s="111"/>
      <c r="E42" s="75"/>
      <c r="F42" s="112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2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2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1"/>
      <c r="AP42" s="112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1"/>
      <c r="BB42" s="112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1"/>
      <c r="BN42" s="112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1"/>
      <c r="BZ42" s="112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1"/>
    </row>
    <row r="44" spans="1:89" s="81" customFormat="1" x14ac:dyDescent="0.2">
      <c r="A44" s="144" t="s">
        <v>106</v>
      </c>
      <c r="B44" s="141" t="e">
        <f>SUM(B45:B52)</f>
        <v>#REF!</v>
      </c>
      <c r="C44" s="145" t="e">
        <f>SUM(C45:C52)</f>
        <v>#REF!</v>
      </c>
      <c r="D44" s="139" t="e">
        <f>SUM(D45:D52)</f>
        <v>#REF!</v>
      </c>
      <c r="E44" s="146"/>
      <c r="F44" s="141" t="e">
        <f>SUM(F45:F52)</f>
        <v>#REF!</v>
      </c>
      <c r="G44" s="145" t="e">
        <f t="shared" ref="G44:AN44" si="50">SUM(G45:G52)</f>
        <v>#REF!</v>
      </c>
      <c r="H44" s="145" t="e">
        <f t="shared" si="50"/>
        <v>#REF!</v>
      </c>
      <c r="I44" s="145" t="e">
        <f t="shared" si="50"/>
        <v>#REF!</v>
      </c>
      <c r="J44" s="145" t="e">
        <f t="shared" si="50"/>
        <v>#REF!</v>
      </c>
      <c r="K44" s="145" t="e">
        <f t="shared" si="50"/>
        <v>#REF!</v>
      </c>
      <c r="L44" s="145" t="e">
        <f t="shared" si="50"/>
        <v>#REF!</v>
      </c>
      <c r="M44" s="145" t="e">
        <f t="shared" si="50"/>
        <v>#REF!</v>
      </c>
      <c r="N44" s="145" t="e">
        <f t="shared" si="50"/>
        <v>#REF!</v>
      </c>
      <c r="O44" s="145" t="e">
        <f t="shared" si="50"/>
        <v>#REF!</v>
      </c>
      <c r="P44" s="145" t="e">
        <f t="shared" si="50"/>
        <v>#REF!</v>
      </c>
      <c r="Q44" s="145" t="e">
        <f t="shared" si="50"/>
        <v>#REF!</v>
      </c>
      <c r="R44" s="141" t="e">
        <f t="shared" si="50"/>
        <v>#REF!</v>
      </c>
      <c r="S44" s="145" t="e">
        <f t="shared" si="50"/>
        <v>#REF!</v>
      </c>
      <c r="T44" s="145" t="e">
        <f t="shared" si="50"/>
        <v>#REF!</v>
      </c>
      <c r="U44" s="145" t="e">
        <f t="shared" si="50"/>
        <v>#REF!</v>
      </c>
      <c r="V44" s="145" t="e">
        <f t="shared" si="50"/>
        <v>#REF!</v>
      </c>
      <c r="W44" s="145" t="e">
        <f t="shared" si="50"/>
        <v>#REF!</v>
      </c>
      <c r="X44" s="145" t="e">
        <f t="shared" si="50"/>
        <v>#REF!</v>
      </c>
      <c r="Y44" s="145" t="e">
        <f t="shared" si="50"/>
        <v>#REF!</v>
      </c>
      <c r="Z44" s="145" t="e">
        <f t="shared" si="50"/>
        <v>#REF!</v>
      </c>
      <c r="AA44" s="145" t="e">
        <f t="shared" si="50"/>
        <v>#REF!</v>
      </c>
      <c r="AB44" s="145" t="e">
        <f t="shared" si="50"/>
        <v>#REF!</v>
      </c>
      <c r="AC44" s="145" t="e">
        <f t="shared" si="50"/>
        <v>#REF!</v>
      </c>
      <c r="AD44" s="141" t="e">
        <f t="shared" si="50"/>
        <v>#REF!</v>
      </c>
      <c r="AE44" s="145" t="e">
        <f t="shared" si="50"/>
        <v>#REF!</v>
      </c>
      <c r="AF44" s="145" t="e">
        <f t="shared" si="50"/>
        <v>#REF!</v>
      </c>
      <c r="AG44" s="145" t="e">
        <f t="shared" si="50"/>
        <v>#REF!</v>
      </c>
      <c r="AH44" s="145" t="e">
        <f t="shared" si="50"/>
        <v>#REF!</v>
      </c>
      <c r="AI44" s="145" t="e">
        <f t="shared" si="50"/>
        <v>#REF!</v>
      </c>
      <c r="AJ44" s="145" t="e">
        <f t="shared" si="50"/>
        <v>#REF!</v>
      </c>
      <c r="AK44" s="145" t="e">
        <f t="shared" si="50"/>
        <v>#REF!</v>
      </c>
      <c r="AL44" s="145" t="e">
        <f t="shared" si="50"/>
        <v>#REF!</v>
      </c>
      <c r="AM44" s="145" t="e">
        <f t="shared" si="50"/>
        <v>#REF!</v>
      </c>
      <c r="AN44" s="145" t="e">
        <f t="shared" si="50"/>
        <v>#REF!</v>
      </c>
      <c r="AO44" s="139" t="e">
        <f>SUM(AO45:AO52)</f>
        <v>#REF!</v>
      </c>
      <c r="AP44" s="141" t="e">
        <f t="shared" ref="AP44:AZ44" si="51">SUM(AP45:AP52)</f>
        <v>#REF!</v>
      </c>
      <c r="AQ44" s="145" t="e">
        <f t="shared" si="51"/>
        <v>#REF!</v>
      </c>
      <c r="AR44" s="145" t="e">
        <f t="shared" si="51"/>
        <v>#REF!</v>
      </c>
      <c r="AS44" s="145" t="e">
        <f t="shared" si="51"/>
        <v>#REF!</v>
      </c>
      <c r="AT44" s="145" t="e">
        <f t="shared" si="51"/>
        <v>#REF!</v>
      </c>
      <c r="AU44" s="145" t="e">
        <f t="shared" si="51"/>
        <v>#REF!</v>
      </c>
      <c r="AV44" s="145" t="e">
        <f t="shared" si="51"/>
        <v>#REF!</v>
      </c>
      <c r="AW44" s="145" t="e">
        <f t="shared" si="51"/>
        <v>#REF!</v>
      </c>
      <c r="AX44" s="145" t="e">
        <f t="shared" si="51"/>
        <v>#REF!</v>
      </c>
      <c r="AY44" s="145" t="e">
        <f t="shared" si="51"/>
        <v>#REF!</v>
      </c>
      <c r="AZ44" s="145" t="e">
        <f t="shared" si="51"/>
        <v>#REF!</v>
      </c>
      <c r="BA44" s="139" t="e">
        <f>SUM(BA45:BA52)</f>
        <v>#REF!</v>
      </c>
      <c r="BB44" s="141" t="e">
        <f t="shared" ref="BB44:BL44" si="52">SUM(BB45:BB52)</f>
        <v>#REF!</v>
      </c>
      <c r="BC44" s="145" t="e">
        <f t="shared" si="52"/>
        <v>#REF!</v>
      </c>
      <c r="BD44" s="145" t="e">
        <f t="shared" si="52"/>
        <v>#REF!</v>
      </c>
      <c r="BE44" s="145" t="e">
        <f t="shared" si="52"/>
        <v>#REF!</v>
      </c>
      <c r="BF44" s="145" t="e">
        <f t="shared" si="52"/>
        <v>#REF!</v>
      </c>
      <c r="BG44" s="145" t="e">
        <f t="shared" si="52"/>
        <v>#REF!</v>
      </c>
      <c r="BH44" s="145" t="e">
        <f t="shared" si="52"/>
        <v>#REF!</v>
      </c>
      <c r="BI44" s="145" t="e">
        <f t="shared" si="52"/>
        <v>#REF!</v>
      </c>
      <c r="BJ44" s="145" t="e">
        <f t="shared" si="52"/>
        <v>#REF!</v>
      </c>
      <c r="BK44" s="145" t="e">
        <f t="shared" si="52"/>
        <v>#REF!</v>
      </c>
      <c r="BL44" s="145" t="e">
        <f t="shared" si="52"/>
        <v>#REF!</v>
      </c>
      <c r="BM44" s="139" t="e">
        <f>SUM(BM45:BM52)</f>
        <v>#REF!</v>
      </c>
      <c r="BN44" s="141" t="e">
        <f t="shared" ref="BN44:BX44" si="53">SUM(BN45:BN52)</f>
        <v>#REF!</v>
      </c>
      <c r="BO44" s="145" t="e">
        <f t="shared" si="53"/>
        <v>#REF!</v>
      </c>
      <c r="BP44" s="145" t="e">
        <f t="shared" si="53"/>
        <v>#REF!</v>
      </c>
      <c r="BQ44" s="145" t="e">
        <f t="shared" si="53"/>
        <v>#REF!</v>
      </c>
      <c r="BR44" s="145" t="e">
        <f t="shared" si="53"/>
        <v>#REF!</v>
      </c>
      <c r="BS44" s="145" t="e">
        <f t="shared" si="53"/>
        <v>#REF!</v>
      </c>
      <c r="BT44" s="145" t="e">
        <f t="shared" si="53"/>
        <v>#REF!</v>
      </c>
      <c r="BU44" s="145" t="e">
        <f t="shared" si="53"/>
        <v>#REF!</v>
      </c>
      <c r="BV44" s="145" t="e">
        <f t="shared" si="53"/>
        <v>#REF!</v>
      </c>
      <c r="BW44" s="145" t="e">
        <f t="shared" si="53"/>
        <v>#REF!</v>
      </c>
      <c r="BX44" s="145" t="e">
        <f t="shared" si="53"/>
        <v>#REF!</v>
      </c>
      <c r="BY44" s="139" t="e">
        <f>SUM(BY45:BY52)</f>
        <v>#REF!</v>
      </c>
      <c r="BZ44" s="141" t="e">
        <f t="shared" ref="BZ44:CJ44" si="54">SUM(BZ45:BZ52)</f>
        <v>#REF!</v>
      </c>
      <c r="CA44" s="145" t="e">
        <f t="shared" si="54"/>
        <v>#REF!</v>
      </c>
      <c r="CB44" s="145" t="e">
        <f t="shared" si="54"/>
        <v>#REF!</v>
      </c>
      <c r="CC44" s="145" t="e">
        <f t="shared" si="54"/>
        <v>#REF!</v>
      </c>
      <c r="CD44" s="145" t="e">
        <f t="shared" si="54"/>
        <v>#REF!</v>
      </c>
      <c r="CE44" s="145" t="e">
        <f t="shared" si="54"/>
        <v>#REF!</v>
      </c>
      <c r="CF44" s="145" t="e">
        <f t="shared" si="54"/>
        <v>#REF!</v>
      </c>
      <c r="CG44" s="145" t="e">
        <f t="shared" si="54"/>
        <v>#REF!</v>
      </c>
      <c r="CH44" s="145" t="e">
        <f t="shared" si="54"/>
        <v>#REF!</v>
      </c>
      <c r="CI44" s="145" t="e">
        <f t="shared" si="54"/>
        <v>#REF!</v>
      </c>
      <c r="CJ44" s="145" t="e">
        <f t="shared" si="54"/>
        <v>#REF!</v>
      </c>
      <c r="CK44" s="139" t="e">
        <f>SUM(CK45:CK52)</f>
        <v>#REF!</v>
      </c>
    </row>
    <row r="45" spans="1:89" x14ac:dyDescent="0.2">
      <c r="A45" s="142" t="s">
        <v>31</v>
      </c>
      <c r="B45" s="96">
        <f>'2017 - 2022 Plan'!B21</f>
        <v>170</v>
      </c>
      <c r="C45" s="96">
        <f>'2017 - 2022 Plan'!C21</f>
        <v>204.28571428571428</v>
      </c>
      <c r="D45" s="97">
        <f>'2017 - 2022 Plan'!D21</f>
        <v>0</v>
      </c>
      <c r="E45" s="77"/>
      <c r="F45" s="98">
        <f>'2017 - 2022 Plan'!N21</f>
        <v>170</v>
      </c>
      <c r="G45" s="96">
        <f>'2017 - 2022 Plan'!O21</f>
        <v>170</v>
      </c>
      <c r="H45" s="96">
        <f>'2017 - 2022 Plan'!P21</f>
        <v>170</v>
      </c>
      <c r="I45" s="96">
        <f>'2017 - 2022 Plan'!Q21</f>
        <v>170</v>
      </c>
      <c r="J45" s="96">
        <f>'2017 - 2022 Plan'!R21</f>
        <v>170</v>
      </c>
      <c r="K45" s="96">
        <f>'2017 - 2022 Plan'!S21</f>
        <v>170</v>
      </c>
      <c r="L45" s="96">
        <f>'2017 - 2022 Plan'!T21</f>
        <v>170</v>
      </c>
      <c r="M45" s="96">
        <f>'2017 - 2022 Plan'!U21</f>
        <v>170</v>
      </c>
      <c r="N45" s="96">
        <f>'2017 - 2022 Plan'!V21</f>
        <v>170</v>
      </c>
      <c r="O45" s="96">
        <f>'2017 - 2022 Plan'!W21</f>
        <v>170</v>
      </c>
      <c r="P45" s="96">
        <f>'2017 - 2022 Plan'!X21</f>
        <v>170</v>
      </c>
      <c r="Q45" s="96">
        <f>'2017 - 2022 Plan'!Y21</f>
        <v>170</v>
      </c>
      <c r="R45" s="98">
        <f>'2017 - 2022 Plan'!Z21+'2017 - 2022 Plan'!Z34</f>
        <v>200</v>
      </c>
      <c r="S45" s="98">
        <f>'2017 - 2022 Plan'!AA21+'2017 - 2022 Plan'!AA34</f>
        <v>200</v>
      </c>
      <c r="T45" s="98">
        <f>'2017 - 2022 Plan'!AB21+'2017 - 2022 Plan'!AB34</f>
        <v>200</v>
      </c>
      <c r="U45" s="98">
        <f>'2017 - 2022 Plan'!AC21+'2017 - 2022 Plan'!AC34</f>
        <v>200</v>
      </c>
      <c r="V45" s="98">
        <f>'2017 - 2022 Plan'!AD21+'2017 - 2022 Plan'!AD34</f>
        <v>210</v>
      </c>
      <c r="W45" s="98">
        <f>'2017 - 2022 Plan'!AE21+'2017 - 2022 Plan'!AE34</f>
        <v>210</v>
      </c>
      <c r="X45" s="98">
        <f>'2017 - 2022 Plan'!AF21+'2017 - 2022 Plan'!AF34</f>
        <v>210</v>
      </c>
      <c r="Y45" s="98">
        <f>'2017 - 2022 Plan'!AG21+'2017 - 2022 Plan'!AG34</f>
        <v>0</v>
      </c>
      <c r="Z45" s="98">
        <f>'2017 - 2022 Plan'!AH21+'2017 - 2022 Plan'!AH34</f>
        <v>0</v>
      </c>
      <c r="AA45" s="98">
        <f>'2017 - 2022 Plan'!AI21+'2017 - 2022 Plan'!AI34</f>
        <v>0</v>
      </c>
      <c r="AB45" s="98">
        <f>'2017 - 2022 Plan'!AJ21+'2017 - 2022 Plan'!AJ34</f>
        <v>0</v>
      </c>
      <c r="AC45" s="98">
        <f>'2017 - 2022 Plan'!AK21+'2017 - 2022 Plan'!AK34</f>
        <v>0</v>
      </c>
      <c r="AD45" s="98">
        <f>'2017 - 2022 Plan'!AL21+'2017 - 2022 Plan'!AL34</f>
        <v>0</v>
      </c>
      <c r="AE45" s="98">
        <f>'2017 - 2022 Plan'!AM21+'2017 - 2022 Plan'!AM34</f>
        <v>0</v>
      </c>
      <c r="AF45" s="98">
        <f>'2017 - 2022 Plan'!AN21+'2017 - 2022 Plan'!AN34</f>
        <v>0</v>
      </c>
      <c r="AG45" s="98">
        <f>'2017 - 2022 Plan'!AO21+'2017 - 2022 Plan'!AO34</f>
        <v>0</v>
      </c>
      <c r="AH45" s="98">
        <f>'2017 - 2022 Plan'!AP21+'2017 - 2022 Plan'!AP34</f>
        <v>0</v>
      </c>
      <c r="AI45" s="98">
        <f>'2017 - 2022 Plan'!AQ21+'2017 - 2022 Plan'!AQ34</f>
        <v>0</v>
      </c>
      <c r="AJ45" s="98">
        <f>'2017 - 2022 Plan'!AR21+'2017 - 2022 Plan'!AR34</f>
        <v>0</v>
      </c>
      <c r="AK45" s="98">
        <f>'2017 - 2022 Plan'!AS21+'2017 - 2022 Plan'!AS34</f>
        <v>0</v>
      </c>
      <c r="AL45" s="98">
        <f>'2017 - 2022 Plan'!AT21+'2017 - 2022 Plan'!AT34</f>
        <v>0</v>
      </c>
      <c r="AM45" s="98">
        <f>'2017 - 2022 Plan'!AU21+'2017 - 2022 Plan'!AU34</f>
        <v>0</v>
      </c>
      <c r="AN45" s="98">
        <f>'2017 - 2022 Plan'!AV21+'2017 - 2022 Plan'!AV34</f>
        <v>0</v>
      </c>
      <c r="AO45" s="98">
        <f>'2017 - 2022 Plan'!AW21+'2017 - 2022 Plan'!AW34</f>
        <v>0</v>
      </c>
      <c r="AP45" s="98">
        <f>'2017 - 2022 Plan'!AX21+'2017 - 2022 Plan'!AX34</f>
        <v>0</v>
      </c>
      <c r="AQ45" s="98">
        <f>'2017 - 2022 Plan'!AY21+'2017 - 2022 Plan'!AY34</f>
        <v>0</v>
      </c>
      <c r="AR45" s="98">
        <f>'2017 - 2022 Plan'!AZ21+'2017 - 2022 Plan'!AZ34</f>
        <v>0</v>
      </c>
      <c r="AS45" s="98">
        <f>'2017 - 2022 Plan'!BA21+'2017 - 2022 Plan'!BA34</f>
        <v>0</v>
      </c>
      <c r="AT45" s="98">
        <f>'2017 - 2022 Plan'!BB21+'2017 - 2022 Plan'!BB34</f>
        <v>0</v>
      </c>
      <c r="AU45" s="98">
        <f>'2017 - 2022 Plan'!BC21+'2017 - 2022 Plan'!BC34</f>
        <v>0</v>
      </c>
      <c r="AV45" s="98">
        <f>'2017 - 2022 Plan'!BD21+'2017 - 2022 Plan'!BD34</f>
        <v>0</v>
      </c>
      <c r="AW45" s="98">
        <f>'2017 - 2022 Plan'!BE21+'2017 - 2022 Plan'!BE34</f>
        <v>0</v>
      </c>
      <c r="AX45" s="98">
        <f>'2017 - 2022 Plan'!BF21+'2017 - 2022 Plan'!BF34</f>
        <v>0</v>
      </c>
      <c r="AY45" s="98">
        <f>'2017 - 2022 Plan'!BG21+'2017 - 2022 Plan'!BG34</f>
        <v>0</v>
      </c>
      <c r="AZ45" s="98">
        <f>'2017 - 2022 Plan'!BH21+'2017 - 2022 Plan'!BH34</f>
        <v>0</v>
      </c>
      <c r="BA45" s="98">
        <f>'2017 - 2022 Plan'!BI21+'2017 - 2022 Plan'!BI34</f>
        <v>0</v>
      </c>
      <c r="BB45" s="98">
        <f>'2017 - 2022 Plan'!BJ21+'2017 - 2022 Plan'!BJ34</f>
        <v>0</v>
      </c>
      <c r="BC45" s="98">
        <f>'2017 - 2022 Plan'!BK21+'2017 - 2022 Plan'!BK34</f>
        <v>0</v>
      </c>
      <c r="BD45" s="98">
        <f>'2017 - 2022 Plan'!BL21+'2017 - 2022 Plan'!BL34</f>
        <v>0</v>
      </c>
      <c r="BE45" s="98">
        <f>'2017 - 2022 Plan'!BM21+'2017 - 2022 Plan'!BM34</f>
        <v>0</v>
      </c>
      <c r="BF45" s="98">
        <f>'2017 - 2022 Plan'!BN21+'2017 - 2022 Plan'!BN34</f>
        <v>0</v>
      </c>
      <c r="BG45" s="98">
        <f>'2017 - 2022 Plan'!BO21+'2017 - 2022 Plan'!BO34</f>
        <v>0</v>
      </c>
      <c r="BH45" s="98">
        <f>'2017 - 2022 Plan'!BP21+'2017 - 2022 Plan'!BP34</f>
        <v>0</v>
      </c>
      <c r="BI45" s="98">
        <f>'2017 - 2022 Plan'!BQ21+'2017 - 2022 Plan'!BQ34</f>
        <v>0</v>
      </c>
      <c r="BJ45" s="98">
        <f>'2017 - 2022 Plan'!BR21+'2017 - 2022 Plan'!BR34</f>
        <v>0</v>
      </c>
      <c r="BK45" s="98">
        <f>'2017 - 2022 Plan'!BS21+'2017 - 2022 Plan'!BS34</f>
        <v>0</v>
      </c>
      <c r="BL45" s="98">
        <f>'2017 - 2022 Plan'!BT21+'2017 - 2022 Plan'!BT34</f>
        <v>0</v>
      </c>
      <c r="BM45" s="98">
        <f>'2017 - 2022 Plan'!BU21+'2017 - 2022 Plan'!BU34</f>
        <v>0</v>
      </c>
      <c r="BN45" s="98">
        <f>'2017 - 2022 Plan'!BV21+'2017 - 2022 Plan'!BV34</f>
        <v>0</v>
      </c>
      <c r="BO45" s="98">
        <f>'2017 - 2022 Plan'!BW21+'2017 - 2022 Plan'!BW34</f>
        <v>0</v>
      </c>
      <c r="BP45" s="98">
        <f>'2017 - 2022 Plan'!BX21+'2017 - 2022 Plan'!BX34</f>
        <v>0</v>
      </c>
      <c r="BQ45" s="98">
        <f>'2017 - 2022 Plan'!BY21+'2017 - 2022 Plan'!BY34</f>
        <v>0</v>
      </c>
      <c r="BR45" s="98">
        <f>'2017 - 2022 Plan'!BZ21+'2017 - 2022 Plan'!BZ34</f>
        <v>0</v>
      </c>
      <c r="BS45" s="98">
        <f>'2017 - 2022 Plan'!CA21+'2017 - 2022 Plan'!CA34</f>
        <v>0</v>
      </c>
      <c r="BT45" s="98">
        <f>'2017 - 2022 Plan'!CB21+'2017 - 2022 Plan'!CB34</f>
        <v>0</v>
      </c>
      <c r="BU45" s="98">
        <f>'2017 - 2022 Plan'!CC21+'2017 - 2022 Plan'!CC34</f>
        <v>0</v>
      </c>
      <c r="BV45" s="98">
        <f>'2017 - 2022 Plan'!CD21+'2017 - 2022 Plan'!CD34</f>
        <v>0</v>
      </c>
      <c r="BW45" s="98">
        <f>'2017 - 2022 Plan'!CE21+'2017 - 2022 Plan'!CE34</f>
        <v>0</v>
      </c>
      <c r="BX45" s="98">
        <f>'2017 - 2022 Plan'!CF21+'2017 - 2022 Plan'!CF34</f>
        <v>0</v>
      </c>
      <c r="BY45" s="98">
        <f>'2017 - 2022 Plan'!CG21+'2017 - 2022 Plan'!CG34</f>
        <v>0</v>
      </c>
      <c r="BZ45" s="98">
        <f>'2017 - 2022 Plan'!CH21+'2017 - 2022 Plan'!CH34</f>
        <v>0</v>
      </c>
      <c r="CA45" s="98">
        <f>'2017 - 2022 Plan'!CI21+'2017 - 2022 Plan'!CI34</f>
        <v>0</v>
      </c>
      <c r="CB45" s="98">
        <f>'2017 - 2022 Plan'!CJ21+'2017 - 2022 Plan'!CJ34</f>
        <v>0</v>
      </c>
      <c r="CC45" s="98">
        <f>'2017 - 2022 Plan'!CK21+'2017 - 2022 Plan'!CK34</f>
        <v>0</v>
      </c>
      <c r="CD45" s="98">
        <f>'2017 - 2022 Plan'!CL21+'2017 - 2022 Plan'!CL34</f>
        <v>0</v>
      </c>
      <c r="CE45" s="98">
        <f>'2017 - 2022 Plan'!CM21+'2017 - 2022 Plan'!CM34</f>
        <v>0</v>
      </c>
      <c r="CF45" s="98">
        <f>'2017 - 2022 Plan'!CN21+'2017 - 2022 Plan'!CN34</f>
        <v>0</v>
      </c>
      <c r="CG45" s="98">
        <f>'2017 - 2022 Plan'!CO21+'2017 - 2022 Plan'!CO34</f>
        <v>0</v>
      </c>
      <c r="CH45" s="98">
        <f>'2017 - 2022 Plan'!CP21+'2017 - 2022 Plan'!CP34</f>
        <v>0</v>
      </c>
      <c r="CI45" s="98">
        <f>'2017 - 2022 Plan'!CQ21+'2017 - 2022 Plan'!CQ34</f>
        <v>0</v>
      </c>
      <c r="CJ45" s="98">
        <f>'2017 - 2022 Plan'!CR21+'2017 - 2022 Plan'!CR34</f>
        <v>0</v>
      </c>
      <c r="CK45" s="98">
        <f>'2017 - 2022 Plan'!CS21+'2017 - 2022 Plan'!CS34</f>
        <v>0</v>
      </c>
    </row>
    <row r="46" spans="1:89" x14ac:dyDescent="0.2">
      <c r="A46" s="142" t="s">
        <v>40</v>
      </c>
      <c r="B46" s="96" t="e">
        <f>'2017 - 2022 Plan'!#REF!</f>
        <v>#REF!</v>
      </c>
      <c r="C46" s="96" t="e">
        <f>'2017 - 2022 Plan'!#REF!</f>
        <v>#REF!</v>
      </c>
      <c r="D46" s="97" t="e">
        <f>'2017 - 2022 Plan'!#REF!</f>
        <v>#REF!</v>
      </c>
      <c r="E46" s="77"/>
      <c r="F46" s="98" t="e">
        <f>'2017 - 2022 Plan'!#REF!</f>
        <v>#REF!</v>
      </c>
      <c r="G46" s="96" t="e">
        <f>'2017 - 2022 Plan'!#REF!</f>
        <v>#REF!</v>
      </c>
      <c r="H46" s="96" t="e">
        <f>'2017 - 2022 Plan'!#REF!</f>
        <v>#REF!</v>
      </c>
      <c r="I46" s="96" t="e">
        <f>'2017 - 2022 Plan'!#REF!</f>
        <v>#REF!</v>
      </c>
      <c r="J46" s="96" t="e">
        <f>'2017 - 2022 Plan'!#REF!</f>
        <v>#REF!</v>
      </c>
      <c r="K46" s="96" t="e">
        <f>'2017 - 2022 Plan'!#REF!</f>
        <v>#REF!</v>
      </c>
      <c r="L46" s="96" t="e">
        <f>'2017 - 2022 Plan'!#REF!</f>
        <v>#REF!</v>
      </c>
      <c r="M46" s="96" t="e">
        <f>'2017 - 2022 Plan'!#REF!</f>
        <v>#REF!</v>
      </c>
      <c r="N46" s="96" t="e">
        <f>'2017 - 2022 Plan'!#REF!</f>
        <v>#REF!</v>
      </c>
      <c r="O46" s="96" t="e">
        <f>'2017 - 2022 Plan'!#REF!</f>
        <v>#REF!</v>
      </c>
      <c r="P46" s="96" t="e">
        <f>'2017 - 2022 Plan'!#REF!</f>
        <v>#REF!</v>
      </c>
      <c r="Q46" s="96" t="e">
        <f>'2017 - 2022 Plan'!#REF!</f>
        <v>#REF!</v>
      </c>
      <c r="R46" s="98" t="e">
        <f>'2017 - 2022 Plan'!#REF!</f>
        <v>#REF!</v>
      </c>
      <c r="S46" s="96" t="e">
        <f>'2017 - 2022 Plan'!#REF!</f>
        <v>#REF!</v>
      </c>
      <c r="T46" s="96" t="e">
        <f>'2017 - 2022 Plan'!#REF!</f>
        <v>#REF!</v>
      </c>
      <c r="U46" s="96" t="e">
        <f>'2017 - 2022 Plan'!#REF!</f>
        <v>#REF!</v>
      </c>
      <c r="V46" s="96" t="e">
        <f>'2017 - 2022 Plan'!#REF!</f>
        <v>#REF!</v>
      </c>
      <c r="W46" s="96" t="e">
        <f>'2017 - 2022 Plan'!#REF!</f>
        <v>#REF!</v>
      </c>
      <c r="X46" s="96" t="e">
        <f>'2017 - 2022 Plan'!#REF!</f>
        <v>#REF!</v>
      </c>
      <c r="Y46" s="96" t="e">
        <f>'2017 - 2022 Plan'!#REF!</f>
        <v>#REF!</v>
      </c>
      <c r="Z46" s="96" t="e">
        <f>'2017 - 2022 Plan'!#REF!</f>
        <v>#REF!</v>
      </c>
      <c r="AA46" s="96" t="e">
        <f>'2017 - 2022 Plan'!#REF!</f>
        <v>#REF!</v>
      </c>
      <c r="AB46" s="96" t="e">
        <f>'2017 - 2022 Plan'!#REF!</f>
        <v>#REF!</v>
      </c>
      <c r="AC46" s="96" t="e">
        <f>'2017 - 2022 Plan'!#REF!</f>
        <v>#REF!</v>
      </c>
      <c r="AD46" s="98" t="e">
        <f>'2017 - 2022 Plan'!#REF!</f>
        <v>#REF!</v>
      </c>
      <c r="AE46" s="96" t="e">
        <f>'2017 - 2022 Plan'!#REF!</f>
        <v>#REF!</v>
      </c>
      <c r="AF46" s="96" t="e">
        <f>'2017 - 2022 Plan'!#REF!</f>
        <v>#REF!</v>
      </c>
      <c r="AG46" s="96" t="e">
        <f>'2017 - 2022 Plan'!#REF!</f>
        <v>#REF!</v>
      </c>
      <c r="AH46" s="96" t="e">
        <f>'2017 - 2022 Plan'!#REF!</f>
        <v>#REF!</v>
      </c>
      <c r="AI46" s="96" t="e">
        <f>'2017 - 2022 Plan'!#REF!</f>
        <v>#REF!</v>
      </c>
      <c r="AJ46" s="96" t="e">
        <f>'2017 - 2022 Plan'!#REF!</f>
        <v>#REF!</v>
      </c>
      <c r="AK46" s="96" t="e">
        <f>'2017 - 2022 Plan'!#REF!</f>
        <v>#REF!</v>
      </c>
      <c r="AL46" s="96" t="e">
        <f>'2017 - 2022 Plan'!#REF!</f>
        <v>#REF!</v>
      </c>
      <c r="AM46" s="96" t="e">
        <f>'2017 - 2022 Plan'!#REF!</f>
        <v>#REF!</v>
      </c>
      <c r="AN46" s="96" t="e">
        <f>'2017 - 2022 Plan'!#REF!</f>
        <v>#REF!</v>
      </c>
      <c r="AO46" s="97" t="e">
        <f>'2017 - 2022 Plan'!#REF!</f>
        <v>#REF!</v>
      </c>
      <c r="AP46" s="98" t="e">
        <f>'2017 - 2022 Plan'!#REF!</f>
        <v>#REF!</v>
      </c>
      <c r="AQ46" s="96" t="e">
        <f>'2017 - 2022 Plan'!#REF!</f>
        <v>#REF!</v>
      </c>
      <c r="AR46" s="96" t="e">
        <f>'2017 - 2022 Plan'!#REF!</f>
        <v>#REF!</v>
      </c>
      <c r="AS46" s="96" t="e">
        <f>'2017 - 2022 Plan'!#REF!</f>
        <v>#REF!</v>
      </c>
      <c r="AT46" s="96" t="e">
        <f>'2017 - 2022 Plan'!#REF!</f>
        <v>#REF!</v>
      </c>
      <c r="AU46" s="96" t="e">
        <f>'2017 - 2022 Plan'!#REF!</f>
        <v>#REF!</v>
      </c>
      <c r="AV46" s="96" t="e">
        <f>'2017 - 2022 Plan'!#REF!</f>
        <v>#REF!</v>
      </c>
      <c r="AW46" s="96" t="e">
        <f>'2017 - 2022 Plan'!#REF!</f>
        <v>#REF!</v>
      </c>
      <c r="AX46" s="96" t="e">
        <f>'2017 - 2022 Plan'!#REF!</f>
        <v>#REF!</v>
      </c>
      <c r="AY46" s="96" t="e">
        <f>'2017 - 2022 Plan'!#REF!</f>
        <v>#REF!</v>
      </c>
      <c r="AZ46" s="96" t="e">
        <f>'2017 - 2022 Plan'!#REF!</f>
        <v>#REF!</v>
      </c>
      <c r="BA46" s="97" t="e">
        <f>'2017 - 2022 Plan'!#REF!</f>
        <v>#REF!</v>
      </c>
      <c r="BB46" s="98" t="e">
        <f>'2017 - 2022 Plan'!#REF!</f>
        <v>#REF!</v>
      </c>
      <c r="BC46" s="96" t="e">
        <f>'2017 - 2022 Plan'!#REF!</f>
        <v>#REF!</v>
      </c>
      <c r="BD46" s="96" t="e">
        <f>'2017 - 2022 Plan'!#REF!</f>
        <v>#REF!</v>
      </c>
      <c r="BE46" s="96" t="e">
        <f>'2017 - 2022 Plan'!#REF!</f>
        <v>#REF!</v>
      </c>
      <c r="BF46" s="96" t="e">
        <f>'2017 - 2022 Plan'!#REF!</f>
        <v>#REF!</v>
      </c>
      <c r="BG46" s="96" t="e">
        <f>'2017 - 2022 Plan'!#REF!</f>
        <v>#REF!</v>
      </c>
      <c r="BH46" s="96" t="e">
        <f>'2017 - 2022 Plan'!#REF!</f>
        <v>#REF!</v>
      </c>
      <c r="BI46" s="96" t="e">
        <f>'2017 - 2022 Plan'!#REF!</f>
        <v>#REF!</v>
      </c>
      <c r="BJ46" s="96" t="e">
        <f>'2017 - 2022 Plan'!#REF!</f>
        <v>#REF!</v>
      </c>
      <c r="BK46" s="96" t="e">
        <f>'2017 - 2022 Plan'!#REF!</f>
        <v>#REF!</v>
      </c>
      <c r="BL46" s="96" t="e">
        <f>'2017 - 2022 Plan'!#REF!</f>
        <v>#REF!</v>
      </c>
      <c r="BM46" s="97" t="e">
        <f>'2017 - 2022 Plan'!#REF!</f>
        <v>#REF!</v>
      </c>
      <c r="BN46" s="98" t="e">
        <f>'2017 - 2022 Plan'!#REF!</f>
        <v>#REF!</v>
      </c>
      <c r="BO46" s="96" t="e">
        <f>'2017 - 2022 Plan'!#REF!</f>
        <v>#REF!</v>
      </c>
      <c r="BP46" s="96" t="e">
        <f>'2017 - 2022 Plan'!#REF!</f>
        <v>#REF!</v>
      </c>
      <c r="BQ46" s="96" t="e">
        <f>'2017 - 2022 Plan'!#REF!</f>
        <v>#REF!</v>
      </c>
      <c r="BR46" s="96" t="e">
        <f>'2017 - 2022 Plan'!#REF!</f>
        <v>#REF!</v>
      </c>
      <c r="BS46" s="96" t="e">
        <f>'2017 - 2022 Plan'!#REF!</f>
        <v>#REF!</v>
      </c>
      <c r="BT46" s="96" t="e">
        <f>'2017 - 2022 Plan'!#REF!</f>
        <v>#REF!</v>
      </c>
      <c r="BU46" s="96" t="e">
        <f>'2017 - 2022 Plan'!#REF!</f>
        <v>#REF!</v>
      </c>
      <c r="BV46" s="96" t="e">
        <f>'2017 - 2022 Plan'!#REF!</f>
        <v>#REF!</v>
      </c>
      <c r="BW46" s="96" t="e">
        <f>'2017 - 2022 Plan'!#REF!</f>
        <v>#REF!</v>
      </c>
      <c r="BX46" s="96" t="e">
        <f>'2017 - 2022 Plan'!#REF!</f>
        <v>#REF!</v>
      </c>
      <c r="BY46" s="97" t="e">
        <f>'2017 - 2022 Plan'!#REF!</f>
        <v>#REF!</v>
      </c>
      <c r="BZ46" s="98" t="e">
        <f>'2017 - 2022 Plan'!#REF!</f>
        <v>#REF!</v>
      </c>
      <c r="CA46" s="96" t="e">
        <f>'2017 - 2022 Plan'!#REF!</f>
        <v>#REF!</v>
      </c>
      <c r="CB46" s="96" t="e">
        <f>'2017 - 2022 Plan'!#REF!</f>
        <v>#REF!</v>
      </c>
      <c r="CC46" s="96" t="e">
        <f>'2017 - 2022 Plan'!#REF!</f>
        <v>#REF!</v>
      </c>
      <c r="CD46" s="96" t="e">
        <f>'2017 - 2022 Plan'!#REF!</f>
        <v>#REF!</v>
      </c>
      <c r="CE46" s="96" t="e">
        <f>'2017 - 2022 Plan'!#REF!</f>
        <v>#REF!</v>
      </c>
      <c r="CF46" s="96" t="e">
        <f>'2017 - 2022 Plan'!#REF!</f>
        <v>#REF!</v>
      </c>
      <c r="CG46" s="96" t="e">
        <f>'2017 - 2022 Plan'!#REF!</f>
        <v>#REF!</v>
      </c>
      <c r="CH46" s="96" t="e">
        <f>'2017 - 2022 Plan'!#REF!</f>
        <v>#REF!</v>
      </c>
      <c r="CI46" s="96" t="e">
        <f>'2017 - 2022 Plan'!#REF!</f>
        <v>#REF!</v>
      </c>
      <c r="CJ46" s="96" t="e">
        <f>'2017 - 2022 Plan'!#REF!</f>
        <v>#REF!</v>
      </c>
      <c r="CK46" s="97" t="e">
        <f>'2017 - 2022 Plan'!#REF!</f>
        <v>#REF!</v>
      </c>
    </row>
    <row r="47" spans="1:89" x14ac:dyDescent="0.2">
      <c r="A47" s="142" t="s">
        <v>41</v>
      </c>
      <c r="B47" s="96">
        <f>'2017 - 2022 Plan'!B47</f>
        <v>106.66666666666667</v>
      </c>
      <c r="C47" s="96">
        <f>'2017 - 2022 Plan'!C47</f>
        <v>185</v>
      </c>
      <c r="D47" s="97">
        <f>'2017 - 2022 Plan'!D47</f>
        <v>242.00000000000003</v>
      </c>
      <c r="E47" s="77"/>
      <c r="F47" s="98">
        <f>'2017 - 2022 Plan'!N47</f>
        <v>0</v>
      </c>
      <c r="G47" s="96">
        <f>'2017 - 2022 Plan'!O47</f>
        <v>0</v>
      </c>
      <c r="H47" s="96">
        <f>'2017 - 2022 Plan'!P47</f>
        <v>0</v>
      </c>
      <c r="I47" s="96">
        <f>'2017 - 2022 Plan'!Q47</f>
        <v>0</v>
      </c>
      <c r="J47" s="96">
        <f>'2017 - 2022 Plan'!R47</f>
        <v>0</v>
      </c>
      <c r="K47" s="96">
        <f>'2017 - 2022 Plan'!S47</f>
        <v>0</v>
      </c>
      <c r="L47" s="96">
        <f>'2017 - 2022 Plan'!T47</f>
        <v>70</v>
      </c>
      <c r="M47" s="96">
        <f>'2017 - 2022 Plan'!U47</f>
        <v>70</v>
      </c>
      <c r="N47" s="96">
        <f>'2017 - 2022 Plan'!V47</f>
        <v>100</v>
      </c>
      <c r="O47" s="96">
        <f>'2017 - 2022 Plan'!W47</f>
        <v>120</v>
      </c>
      <c r="P47" s="96">
        <f>'2017 - 2022 Plan'!X47</f>
        <v>140</v>
      </c>
      <c r="Q47" s="96">
        <f>'2017 - 2022 Plan'!Y47</f>
        <v>140</v>
      </c>
      <c r="R47" s="98">
        <f>'2017 - 2022 Plan'!Z47</f>
        <v>165</v>
      </c>
      <c r="S47" s="96">
        <f>'2017 - 2022 Plan'!AA47</f>
        <v>165</v>
      </c>
      <c r="T47" s="96">
        <f>'2017 - 2022 Plan'!AB47</f>
        <v>165</v>
      </c>
      <c r="U47" s="96">
        <f>'2017 - 2022 Plan'!AC47</f>
        <v>165</v>
      </c>
      <c r="V47" s="96">
        <f>'2017 - 2022 Plan'!AD47</f>
        <v>165</v>
      </c>
      <c r="W47" s="96">
        <f>'2017 - 2022 Plan'!AE47</f>
        <v>165</v>
      </c>
      <c r="X47" s="96">
        <f>'2017 - 2022 Plan'!AF47</f>
        <v>190</v>
      </c>
      <c r="Y47" s="96">
        <f>'2017 - 2022 Plan'!AG47</f>
        <v>190</v>
      </c>
      <c r="Z47" s="96">
        <f>'2017 - 2022 Plan'!AH47</f>
        <v>190</v>
      </c>
      <c r="AA47" s="96">
        <f>'2017 - 2022 Plan'!AI47</f>
        <v>220</v>
      </c>
      <c r="AB47" s="96">
        <f>'2017 - 2022 Plan'!AJ47</f>
        <v>220</v>
      </c>
      <c r="AC47" s="96">
        <f>'2017 - 2022 Plan'!AK47</f>
        <v>220</v>
      </c>
      <c r="AD47" s="98">
        <f>'2017 - 2022 Plan'!AL47</f>
        <v>242.00000000000003</v>
      </c>
      <c r="AE47" s="96">
        <f>'2017 - 2022 Plan'!AM47</f>
        <v>242.00000000000003</v>
      </c>
      <c r="AF47" s="96">
        <f>'2017 - 2022 Plan'!AN47</f>
        <v>242.00000000000003</v>
      </c>
      <c r="AG47" s="96">
        <f>'2017 - 2022 Plan'!AO47</f>
        <v>242.00000000000003</v>
      </c>
      <c r="AH47" s="96">
        <f>'2017 - 2022 Plan'!AP47</f>
        <v>242.00000000000003</v>
      </c>
      <c r="AI47" s="96">
        <f>'2017 - 2022 Plan'!AQ47</f>
        <v>242.00000000000003</v>
      </c>
      <c r="AJ47" s="96">
        <f>'2017 - 2022 Plan'!AR47</f>
        <v>242.00000000000003</v>
      </c>
      <c r="AK47" s="96">
        <f>'2017 - 2022 Plan'!AS47</f>
        <v>242.00000000000003</v>
      </c>
      <c r="AL47" s="96">
        <f>'2017 - 2022 Plan'!AT47</f>
        <v>242.00000000000003</v>
      </c>
      <c r="AM47" s="96">
        <f>'2017 - 2022 Plan'!AU47</f>
        <v>242.00000000000003</v>
      </c>
      <c r="AN47" s="96">
        <f>'2017 - 2022 Plan'!AV47</f>
        <v>242.00000000000003</v>
      </c>
      <c r="AO47" s="97">
        <f>'2017 - 2022 Plan'!AW47</f>
        <v>242.00000000000003</v>
      </c>
      <c r="AP47" s="98">
        <f>'2017 - 2022 Plan'!AX47</f>
        <v>242.00000000000003</v>
      </c>
      <c r="AQ47" s="96">
        <f>'2017 - 2022 Plan'!AY47</f>
        <v>242.00000000000003</v>
      </c>
      <c r="AR47" s="96">
        <f>'2017 - 2022 Plan'!AZ47</f>
        <v>242.00000000000003</v>
      </c>
      <c r="AS47" s="96">
        <f>'2017 - 2022 Plan'!BA47</f>
        <v>242.00000000000003</v>
      </c>
      <c r="AT47" s="96">
        <f>'2017 - 2022 Plan'!BB47</f>
        <v>242.00000000000003</v>
      </c>
      <c r="AU47" s="96">
        <f>'2017 - 2022 Plan'!BC47</f>
        <v>242.00000000000003</v>
      </c>
      <c r="AV47" s="96">
        <f>'2017 - 2022 Plan'!BD47</f>
        <v>242.00000000000003</v>
      </c>
      <c r="AW47" s="96">
        <f>'2017 - 2022 Plan'!BE47</f>
        <v>242.00000000000003</v>
      </c>
      <c r="AX47" s="96">
        <f>'2017 - 2022 Plan'!BF47</f>
        <v>242.00000000000003</v>
      </c>
      <c r="AY47" s="96">
        <f>'2017 - 2022 Plan'!BG47</f>
        <v>264</v>
      </c>
      <c r="AZ47" s="96">
        <f>'2017 - 2022 Plan'!BH47</f>
        <v>264</v>
      </c>
      <c r="BA47" s="97">
        <f>'2017 - 2022 Plan'!BI47</f>
        <v>264</v>
      </c>
      <c r="BB47" s="98">
        <f>'2017 - 2022 Plan'!BJ47</f>
        <v>264</v>
      </c>
      <c r="BC47" s="96">
        <f>'2017 - 2022 Plan'!BK47</f>
        <v>264</v>
      </c>
      <c r="BD47" s="96">
        <f>'2017 - 2022 Plan'!BL47</f>
        <v>264</v>
      </c>
      <c r="BE47" s="96">
        <f>'2017 - 2022 Plan'!BM47</f>
        <v>264</v>
      </c>
      <c r="BF47" s="96">
        <f>'2017 - 2022 Plan'!BN47</f>
        <v>264</v>
      </c>
      <c r="BG47" s="96">
        <f>'2017 - 2022 Plan'!BO47</f>
        <v>264</v>
      </c>
      <c r="BH47" s="96">
        <f>'2017 - 2022 Plan'!BP47</f>
        <v>264</v>
      </c>
      <c r="BI47" s="96">
        <f>'2017 - 2022 Plan'!BQ47</f>
        <v>264</v>
      </c>
      <c r="BJ47" s="96">
        <f>'2017 - 2022 Plan'!BR47</f>
        <v>264</v>
      </c>
      <c r="BK47" s="96">
        <f>'2017 - 2022 Plan'!BS47</f>
        <v>264</v>
      </c>
      <c r="BL47" s="96">
        <f>'2017 - 2022 Plan'!BT47</f>
        <v>264</v>
      </c>
      <c r="BM47" s="97">
        <f>'2017 - 2022 Plan'!BU47</f>
        <v>264</v>
      </c>
      <c r="BN47" s="98">
        <f>'2017 - 2022 Plan'!BV47</f>
        <v>308</v>
      </c>
      <c r="BO47" s="96">
        <f>'2017 - 2022 Plan'!BW47</f>
        <v>308</v>
      </c>
      <c r="BP47" s="96">
        <f>'2017 - 2022 Plan'!BX47</f>
        <v>308</v>
      </c>
      <c r="BQ47" s="96">
        <f>'2017 - 2022 Plan'!BY47</f>
        <v>308</v>
      </c>
      <c r="BR47" s="96">
        <f>'2017 - 2022 Plan'!BZ47</f>
        <v>308</v>
      </c>
      <c r="BS47" s="96">
        <f>'2017 - 2022 Plan'!CA47</f>
        <v>308</v>
      </c>
      <c r="BT47" s="96">
        <f>'2017 - 2022 Plan'!CB47</f>
        <v>0</v>
      </c>
      <c r="BU47" s="96">
        <f>'2017 - 2022 Plan'!CC47</f>
        <v>0</v>
      </c>
      <c r="BV47" s="96">
        <f>'2017 - 2022 Plan'!CD47</f>
        <v>0</v>
      </c>
      <c r="BW47" s="96">
        <f>'2017 - 2022 Plan'!CE47</f>
        <v>0</v>
      </c>
      <c r="BX47" s="96">
        <f>'2017 - 2022 Plan'!CF47</f>
        <v>0</v>
      </c>
      <c r="BY47" s="97">
        <f>'2017 - 2022 Plan'!CG47</f>
        <v>0</v>
      </c>
      <c r="BZ47" s="98">
        <f>'2017 - 2022 Plan'!CH47</f>
        <v>0</v>
      </c>
      <c r="CA47" s="96">
        <f>'2017 - 2022 Plan'!CI47</f>
        <v>0</v>
      </c>
      <c r="CB47" s="96">
        <f>'2017 - 2022 Plan'!CJ47</f>
        <v>0</v>
      </c>
      <c r="CC47" s="96">
        <f>'2017 - 2022 Plan'!CK47</f>
        <v>0</v>
      </c>
      <c r="CD47" s="96">
        <f>'2017 - 2022 Plan'!CL47</f>
        <v>0</v>
      </c>
      <c r="CE47" s="96">
        <f>'2017 - 2022 Plan'!CM47</f>
        <v>0</v>
      </c>
      <c r="CF47" s="96">
        <f>'2017 - 2022 Plan'!CN47</f>
        <v>0</v>
      </c>
      <c r="CG47" s="96">
        <f>'2017 - 2022 Plan'!CO47</f>
        <v>0</v>
      </c>
      <c r="CH47" s="96">
        <f>'2017 - 2022 Plan'!CP47</f>
        <v>0</v>
      </c>
      <c r="CI47" s="96">
        <f>'2017 - 2022 Plan'!CQ47</f>
        <v>0</v>
      </c>
      <c r="CJ47" s="96">
        <f>'2017 - 2022 Plan'!CR47</f>
        <v>0</v>
      </c>
      <c r="CK47" s="97">
        <f>'2017 - 2022 Plan'!CS47</f>
        <v>0</v>
      </c>
    </row>
    <row r="48" spans="1:89" x14ac:dyDescent="0.2">
      <c r="A48" s="142" t="s">
        <v>42</v>
      </c>
      <c r="B48" s="96">
        <f>'2017 - 2022 Plan'!B60</f>
        <v>77.5</v>
      </c>
      <c r="C48" s="96">
        <f>'2017 - 2022 Plan'!C60</f>
        <v>116.66666666666667</v>
      </c>
      <c r="D48" s="97">
        <f>'2017 - 2022 Plan'!D60</f>
        <v>141.66666666666666</v>
      </c>
      <c r="E48" s="77"/>
      <c r="F48" s="98">
        <f>'2017 - 2022 Plan'!N60</f>
        <v>0</v>
      </c>
      <c r="G48" s="96">
        <f>'2017 - 2022 Plan'!O60</f>
        <v>0</v>
      </c>
      <c r="H48" s="96">
        <f>'2017 - 2022 Plan'!P60</f>
        <v>0</v>
      </c>
      <c r="I48" s="96">
        <f>'2017 - 2022 Plan'!Q60</f>
        <v>0</v>
      </c>
      <c r="J48" s="96">
        <f>'2017 - 2022 Plan'!R60</f>
        <v>0</v>
      </c>
      <c r="K48" s="96">
        <f>'2017 - 2022 Plan'!S60</f>
        <v>0</v>
      </c>
      <c r="L48" s="96">
        <f>'2017 - 2022 Plan'!T60</f>
        <v>0</v>
      </c>
      <c r="M48" s="96">
        <f>'2017 - 2022 Plan'!U48</f>
        <v>0.65</v>
      </c>
      <c r="N48" s="96">
        <f>'2017 - 2022 Plan'!U60</f>
        <v>70</v>
      </c>
      <c r="O48" s="96">
        <f>'2017 - 2022 Plan'!V60</f>
        <v>70</v>
      </c>
      <c r="P48" s="96">
        <f>'2017 - 2022 Plan'!W60</f>
        <v>70</v>
      </c>
      <c r="Q48" s="96">
        <f>'2017 - 2022 Plan'!X60</f>
        <v>100</v>
      </c>
      <c r="R48" s="98">
        <f>'2017 - 2022 Plan'!Z60</f>
        <v>0</v>
      </c>
      <c r="S48" s="96">
        <f>'2017 - 2022 Plan'!AA60</f>
        <v>0</v>
      </c>
      <c r="T48" s="96">
        <f>'2017 - 2022 Plan'!AB60</f>
        <v>0</v>
      </c>
      <c r="U48" s="96">
        <f>'2017 - 2022 Plan'!AC60</f>
        <v>70</v>
      </c>
      <c r="V48" s="96">
        <f>'2017 - 2022 Plan'!AD60</f>
        <v>100</v>
      </c>
      <c r="W48" s="96">
        <f>'2017 - 2022 Plan'!AE60</f>
        <v>100</v>
      </c>
      <c r="X48" s="96">
        <f>'2017 - 2022 Plan'!AF60</f>
        <v>130</v>
      </c>
      <c r="Y48" s="96">
        <f>'2017 - 2022 Plan'!AG60</f>
        <v>130</v>
      </c>
      <c r="Z48" s="96">
        <f>'2017 - 2022 Plan'!AH60</f>
        <v>130</v>
      </c>
      <c r="AA48" s="96">
        <f>'2017 - 2022 Plan'!AI60</f>
        <v>130</v>
      </c>
      <c r="AB48" s="96">
        <f>'2017 - 2022 Plan'!AJ60</f>
        <v>130</v>
      </c>
      <c r="AC48" s="96">
        <f>'2017 - 2022 Plan'!AK60</f>
        <v>130</v>
      </c>
      <c r="AD48" s="98">
        <f>'2017 - 2022 Plan'!AL60</f>
        <v>130</v>
      </c>
      <c r="AE48" s="96">
        <f>'2017 - 2022 Plan'!AM60</f>
        <v>130</v>
      </c>
      <c r="AF48" s="96">
        <f>'2017 - 2022 Plan'!AN60</f>
        <v>130</v>
      </c>
      <c r="AG48" s="96">
        <f>'2017 - 2022 Plan'!AO60</f>
        <v>130</v>
      </c>
      <c r="AH48" s="96">
        <f>'2017 - 2022 Plan'!AP60</f>
        <v>130</v>
      </c>
      <c r="AI48" s="96">
        <f>'2017 - 2022 Plan'!AQ60</f>
        <v>150</v>
      </c>
      <c r="AJ48" s="96">
        <f>'2017 - 2022 Plan'!AR60</f>
        <v>150</v>
      </c>
      <c r="AK48" s="96">
        <f>'2017 - 2022 Plan'!AS60</f>
        <v>150</v>
      </c>
      <c r="AL48" s="96">
        <f>'2017 - 2022 Plan'!AT60</f>
        <v>150</v>
      </c>
      <c r="AM48" s="96">
        <f>'2017 - 2022 Plan'!AU60</f>
        <v>150</v>
      </c>
      <c r="AN48" s="96">
        <f>'2017 - 2022 Plan'!AV60</f>
        <v>150</v>
      </c>
      <c r="AO48" s="97">
        <f>'2017 - 2022 Plan'!AW60</f>
        <v>150</v>
      </c>
      <c r="AP48" s="98">
        <f>'2017 - 2022 Plan'!AX60</f>
        <v>170.5</v>
      </c>
      <c r="AQ48" s="96">
        <f>'2017 - 2022 Plan'!AY60</f>
        <v>187.55</v>
      </c>
      <c r="AR48" s="96">
        <f>'2017 - 2022 Plan'!AZ60</f>
        <v>187.55</v>
      </c>
      <c r="AS48" s="96">
        <f>'2017 - 2022 Plan'!BA60</f>
        <v>187.55</v>
      </c>
      <c r="AT48" s="96">
        <f>'2017 - 2022 Plan'!BB60</f>
        <v>187.55</v>
      </c>
      <c r="AU48" s="96">
        <f>'2017 - 2022 Plan'!BC60</f>
        <v>187.55</v>
      </c>
      <c r="AV48" s="96">
        <f>'2017 - 2022 Plan'!BD60</f>
        <v>187.55</v>
      </c>
      <c r="AW48" s="96">
        <f>'2017 - 2022 Plan'!BE60</f>
        <v>187.55</v>
      </c>
      <c r="AX48" s="96">
        <f>'2017 - 2022 Plan'!BF60</f>
        <v>187.55</v>
      </c>
      <c r="AY48" s="96">
        <f>'2017 - 2022 Plan'!BG60</f>
        <v>187.55</v>
      </c>
      <c r="AZ48" s="96">
        <f>'2017 - 2022 Plan'!BH60</f>
        <v>187.55</v>
      </c>
      <c r="BA48" s="97">
        <f>'2017 - 2022 Plan'!BI60</f>
        <v>187.55</v>
      </c>
      <c r="BB48" s="98">
        <f>'2017 - 2022 Plan'!BJ60</f>
        <v>206.8</v>
      </c>
      <c r="BC48" s="96">
        <f>'2017 - 2022 Plan'!BK60</f>
        <v>206.8</v>
      </c>
      <c r="BD48" s="96">
        <f>'2017 - 2022 Plan'!BL60</f>
        <v>206.8</v>
      </c>
      <c r="BE48" s="96">
        <f>'2017 - 2022 Plan'!BM60</f>
        <v>206.8</v>
      </c>
      <c r="BF48" s="96">
        <f>'2017 - 2022 Plan'!BN60</f>
        <v>206.8</v>
      </c>
      <c r="BG48" s="96">
        <f>'2017 - 2022 Plan'!BO60</f>
        <v>206.8</v>
      </c>
      <c r="BH48" s="96">
        <f>'2017 - 2022 Plan'!BP60</f>
        <v>227.70000000000002</v>
      </c>
      <c r="BI48" s="96">
        <f>'2017 - 2022 Plan'!BQ60</f>
        <v>227.70000000000002</v>
      </c>
      <c r="BJ48" s="96">
        <f>'2017 - 2022 Plan'!BR60</f>
        <v>227.70000000000002</v>
      </c>
      <c r="BK48" s="96">
        <f>'2017 - 2022 Plan'!BS60</f>
        <v>227.70000000000002</v>
      </c>
      <c r="BL48" s="96">
        <f>'2017 - 2022 Plan'!BT60</f>
        <v>227.70000000000002</v>
      </c>
      <c r="BM48" s="97">
        <f>'2017 - 2022 Plan'!BU60</f>
        <v>227.70000000000002</v>
      </c>
      <c r="BN48" s="98">
        <f>'2017 - 2022 Plan'!BV60</f>
        <v>230.28</v>
      </c>
      <c r="BO48" s="96">
        <f>'2017 - 2022 Plan'!BW60</f>
        <v>230.28</v>
      </c>
      <c r="BP48" s="96">
        <f>'2017 - 2022 Plan'!BX60</f>
        <v>230.28</v>
      </c>
      <c r="BQ48" s="96">
        <f>'2017 - 2022 Plan'!BY60</f>
        <v>230.28</v>
      </c>
      <c r="BR48" s="96">
        <f>'2017 - 2022 Plan'!BZ60</f>
        <v>230.28</v>
      </c>
      <c r="BS48" s="96">
        <f>'2017 - 2022 Plan'!CA60</f>
        <v>230.28</v>
      </c>
      <c r="BT48" s="96">
        <f>'2017 - 2022 Plan'!CB60</f>
        <v>230.28</v>
      </c>
      <c r="BU48" s="96">
        <f>'2017 - 2022 Plan'!CC60</f>
        <v>241.79400000000001</v>
      </c>
      <c r="BV48" s="96">
        <f>'2017 - 2022 Plan'!CD60</f>
        <v>241.79400000000001</v>
      </c>
      <c r="BW48" s="96">
        <f>'2017 - 2022 Plan'!CE60</f>
        <v>241.79400000000001</v>
      </c>
      <c r="BX48" s="96">
        <f>'2017 - 2022 Plan'!CF60</f>
        <v>241.79400000000001</v>
      </c>
      <c r="BY48" s="97">
        <f>'2017 - 2022 Plan'!CG60</f>
        <v>241.79400000000001</v>
      </c>
      <c r="BZ48" s="98">
        <f>'2017 - 2022 Plan'!CH60</f>
        <v>215.46</v>
      </c>
      <c r="CA48" s="96">
        <f>'2017 - 2022 Plan'!CI60</f>
        <v>226.233</v>
      </c>
      <c r="CB48" s="96">
        <f>'2017 - 2022 Plan'!CJ60</f>
        <v>226.233</v>
      </c>
      <c r="CC48" s="96">
        <f>'2017 - 2022 Plan'!CK60</f>
        <v>226.233</v>
      </c>
      <c r="CD48" s="96">
        <f>'2017 - 2022 Plan'!CL60</f>
        <v>226.233</v>
      </c>
      <c r="CE48" s="96">
        <f>'2017 - 2022 Plan'!CM60</f>
        <v>226.233</v>
      </c>
      <c r="CF48" s="96">
        <f>'2017 - 2022 Plan'!CN60</f>
        <v>226.233</v>
      </c>
      <c r="CG48" s="96">
        <f>'2017 - 2022 Plan'!CO60</f>
        <v>230.75766000000002</v>
      </c>
      <c r="CH48" s="96">
        <f>'2017 - 2022 Plan'!CP60</f>
        <v>230.75766000000002</v>
      </c>
      <c r="CI48" s="96">
        <f>'2017 - 2022 Plan'!CQ60</f>
        <v>230.75766000000002</v>
      </c>
      <c r="CJ48" s="96">
        <f>'2017 - 2022 Plan'!CR60</f>
        <v>230.75766000000002</v>
      </c>
      <c r="CK48" s="97">
        <f>'2017 - 2022 Plan'!CS60</f>
        <v>230.75766000000002</v>
      </c>
    </row>
    <row r="49" spans="1:89" x14ac:dyDescent="0.2">
      <c r="A49" s="142" t="s">
        <v>60</v>
      </c>
      <c r="B49" s="96" t="e">
        <f>'2017 - 2022 Plan'!#REF!</f>
        <v>#REF!</v>
      </c>
      <c r="C49" s="96" t="e">
        <f>'2017 - 2022 Plan'!#REF!</f>
        <v>#REF!</v>
      </c>
      <c r="D49" s="97" t="e">
        <f>'2017 - 2022 Plan'!#REF!</f>
        <v>#REF!</v>
      </c>
      <c r="E49" s="77"/>
      <c r="F49" s="98" t="e">
        <f>'2017 - 2022 Plan'!#REF!</f>
        <v>#REF!</v>
      </c>
      <c r="G49" s="96" t="e">
        <f>'2017 - 2022 Plan'!#REF!</f>
        <v>#REF!</v>
      </c>
      <c r="H49" s="96" t="e">
        <f>'2017 - 2022 Plan'!#REF!</f>
        <v>#REF!</v>
      </c>
      <c r="I49" s="96" t="e">
        <f>'2017 - 2022 Plan'!#REF!</f>
        <v>#REF!</v>
      </c>
      <c r="J49" s="96" t="e">
        <f>'2017 - 2022 Plan'!#REF!</f>
        <v>#REF!</v>
      </c>
      <c r="K49" s="96" t="e">
        <f>'2017 - 2022 Plan'!#REF!</f>
        <v>#REF!</v>
      </c>
      <c r="L49" s="96" t="e">
        <f>'2017 - 2022 Plan'!#REF!</f>
        <v>#REF!</v>
      </c>
      <c r="M49" s="96" t="e">
        <f>'2017 - 2022 Plan'!#REF!</f>
        <v>#REF!</v>
      </c>
      <c r="N49" s="96" t="e">
        <f>'2017 - 2022 Plan'!#REF!</f>
        <v>#REF!</v>
      </c>
      <c r="O49" s="96" t="e">
        <f>'2017 - 2022 Plan'!#REF!</f>
        <v>#REF!</v>
      </c>
      <c r="P49" s="96" t="e">
        <f>'2017 - 2022 Plan'!#REF!</f>
        <v>#REF!</v>
      </c>
      <c r="Q49" s="96" t="e">
        <f>'2017 - 2022 Plan'!#REF!</f>
        <v>#REF!</v>
      </c>
      <c r="R49" s="98" t="e">
        <f>'2017 - 2022 Plan'!#REF!</f>
        <v>#REF!</v>
      </c>
      <c r="S49" s="96" t="e">
        <f>'2017 - 2022 Plan'!#REF!</f>
        <v>#REF!</v>
      </c>
      <c r="T49" s="96" t="e">
        <f>'2017 - 2022 Plan'!#REF!</f>
        <v>#REF!</v>
      </c>
      <c r="U49" s="96" t="e">
        <f>'2017 - 2022 Plan'!#REF!</f>
        <v>#REF!</v>
      </c>
      <c r="V49" s="96" t="e">
        <f>'2017 - 2022 Plan'!#REF!</f>
        <v>#REF!</v>
      </c>
      <c r="W49" s="96" t="e">
        <f>'2017 - 2022 Plan'!#REF!</f>
        <v>#REF!</v>
      </c>
      <c r="X49" s="96" t="e">
        <f>'2017 - 2022 Plan'!#REF!</f>
        <v>#REF!</v>
      </c>
      <c r="Y49" s="96" t="e">
        <f>'2017 - 2022 Plan'!#REF!</f>
        <v>#REF!</v>
      </c>
      <c r="Z49" s="96" t="e">
        <f>'2017 - 2022 Plan'!#REF!</f>
        <v>#REF!</v>
      </c>
      <c r="AA49" s="96" t="e">
        <f>'2017 - 2022 Plan'!#REF!</f>
        <v>#REF!</v>
      </c>
      <c r="AB49" s="96" t="e">
        <f>'2017 - 2022 Plan'!#REF!</f>
        <v>#REF!</v>
      </c>
      <c r="AC49" s="96" t="e">
        <f>'2017 - 2022 Plan'!#REF!</f>
        <v>#REF!</v>
      </c>
      <c r="AD49" s="98" t="e">
        <f>'2017 - 2022 Plan'!#REF!</f>
        <v>#REF!</v>
      </c>
      <c r="AE49" s="96" t="e">
        <f>'2017 - 2022 Plan'!#REF!</f>
        <v>#REF!</v>
      </c>
      <c r="AF49" s="96" t="e">
        <f>'2017 - 2022 Plan'!#REF!</f>
        <v>#REF!</v>
      </c>
      <c r="AG49" s="96" t="e">
        <f>'2017 - 2022 Plan'!#REF!</f>
        <v>#REF!</v>
      </c>
      <c r="AH49" s="96" t="e">
        <f>'2017 - 2022 Plan'!#REF!</f>
        <v>#REF!</v>
      </c>
      <c r="AI49" s="96" t="e">
        <f>'2017 - 2022 Plan'!#REF!</f>
        <v>#REF!</v>
      </c>
      <c r="AJ49" s="96" t="e">
        <f>'2017 - 2022 Plan'!#REF!</f>
        <v>#REF!</v>
      </c>
      <c r="AK49" s="96" t="e">
        <f>'2017 - 2022 Plan'!#REF!</f>
        <v>#REF!</v>
      </c>
      <c r="AL49" s="96" t="e">
        <f>'2017 - 2022 Plan'!#REF!</f>
        <v>#REF!</v>
      </c>
      <c r="AM49" s="96" t="e">
        <f>'2017 - 2022 Plan'!#REF!</f>
        <v>#REF!</v>
      </c>
      <c r="AN49" s="96" t="e">
        <f>'2017 - 2022 Plan'!#REF!</f>
        <v>#REF!</v>
      </c>
      <c r="AO49" s="97" t="e">
        <f>'2017 - 2022 Plan'!#REF!</f>
        <v>#REF!</v>
      </c>
      <c r="AP49" s="98" t="e">
        <f>'2017 - 2022 Plan'!#REF!</f>
        <v>#REF!</v>
      </c>
      <c r="AQ49" s="96" t="e">
        <f>'2017 - 2022 Plan'!#REF!</f>
        <v>#REF!</v>
      </c>
      <c r="AR49" s="96" t="e">
        <f>'2017 - 2022 Plan'!#REF!</f>
        <v>#REF!</v>
      </c>
      <c r="AS49" s="96" t="e">
        <f>'2017 - 2022 Plan'!#REF!</f>
        <v>#REF!</v>
      </c>
      <c r="AT49" s="96" t="e">
        <f>'2017 - 2022 Plan'!#REF!</f>
        <v>#REF!</v>
      </c>
      <c r="AU49" s="96" t="e">
        <f>'2017 - 2022 Plan'!#REF!</f>
        <v>#REF!</v>
      </c>
      <c r="AV49" s="96" t="e">
        <f>'2017 - 2022 Plan'!#REF!</f>
        <v>#REF!</v>
      </c>
      <c r="AW49" s="96" t="e">
        <f>'2017 - 2022 Plan'!#REF!</f>
        <v>#REF!</v>
      </c>
      <c r="AX49" s="96" t="e">
        <f>'2017 - 2022 Plan'!#REF!</f>
        <v>#REF!</v>
      </c>
      <c r="AY49" s="96" t="e">
        <f>'2017 - 2022 Plan'!#REF!</f>
        <v>#REF!</v>
      </c>
      <c r="AZ49" s="96" t="e">
        <f>'2017 - 2022 Plan'!#REF!</f>
        <v>#REF!</v>
      </c>
      <c r="BA49" s="97" t="e">
        <f>'2017 - 2022 Plan'!#REF!</f>
        <v>#REF!</v>
      </c>
      <c r="BB49" s="98" t="e">
        <f>'2017 - 2022 Plan'!#REF!</f>
        <v>#REF!</v>
      </c>
      <c r="BC49" s="96" t="e">
        <f>'2017 - 2022 Plan'!#REF!</f>
        <v>#REF!</v>
      </c>
      <c r="BD49" s="96" t="e">
        <f>'2017 - 2022 Plan'!#REF!</f>
        <v>#REF!</v>
      </c>
      <c r="BE49" s="96" t="e">
        <f>'2017 - 2022 Plan'!#REF!</f>
        <v>#REF!</v>
      </c>
      <c r="BF49" s="96" t="e">
        <f>'2017 - 2022 Plan'!#REF!</f>
        <v>#REF!</v>
      </c>
      <c r="BG49" s="96" t="e">
        <f>'2017 - 2022 Plan'!#REF!</f>
        <v>#REF!</v>
      </c>
      <c r="BH49" s="96" t="e">
        <f>'2017 - 2022 Plan'!#REF!</f>
        <v>#REF!</v>
      </c>
      <c r="BI49" s="96" t="e">
        <f>'2017 - 2022 Plan'!#REF!</f>
        <v>#REF!</v>
      </c>
      <c r="BJ49" s="96" t="e">
        <f>'2017 - 2022 Plan'!#REF!</f>
        <v>#REF!</v>
      </c>
      <c r="BK49" s="96" t="e">
        <f>'2017 - 2022 Plan'!#REF!</f>
        <v>#REF!</v>
      </c>
      <c r="BL49" s="96" t="e">
        <f>'2017 - 2022 Plan'!#REF!</f>
        <v>#REF!</v>
      </c>
      <c r="BM49" s="97" t="e">
        <f>'2017 - 2022 Plan'!#REF!</f>
        <v>#REF!</v>
      </c>
      <c r="BN49" s="98" t="e">
        <f>'2017 - 2022 Plan'!#REF!</f>
        <v>#REF!</v>
      </c>
      <c r="BO49" s="96" t="e">
        <f>'2017 - 2022 Plan'!#REF!</f>
        <v>#REF!</v>
      </c>
      <c r="BP49" s="96" t="e">
        <f>'2017 - 2022 Plan'!#REF!</f>
        <v>#REF!</v>
      </c>
      <c r="BQ49" s="96" t="e">
        <f>'2017 - 2022 Plan'!#REF!</f>
        <v>#REF!</v>
      </c>
      <c r="BR49" s="96" t="e">
        <f>'2017 - 2022 Plan'!#REF!</f>
        <v>#REF!</v>
      </c>
      <c r="BS49" s="96" t="e">
        <f>'2017 - 2022 Plan'!#REF!</f>
        <v>#REF!</v>
      </c>
      <c r="BT49" s="96" t="e">
        <f>'2017 - 2022 Plan'!#REF!</f>
        <v>#REF!</v>
      </c>
      <c r="BU49" s="96" t="e">
        <f>'2017 - 2022 Plan'!#REF!</f>
        <v>#REF!</v>
      </c>
      <c r="BV49" s="96" t="e">
        <f>'2017 - 2022 Plan'!#REF!</f>
        <v>#REF!</v>
      </c>
      <c r="BW49" s="96" t="e">
        <f>'2017 - 2022 Plan'!#REF!</f>
        <v>#REF!</v>
      </c>
      <c r="BX49" s="96" t="e">
        <f>'2017 - 2022 Plan'!#REF!</f>
        <v>#REF!</v>
      </c>
      <c r="BY49" s="97" t="e">
        <f>'2017 - 2022 Plan'!#REF!</f>
        <v>#REF!</v>
      </c>
      <c r="BZ49" s="98" t="e">
        <f>'2017 - 2022 Plan'!#REF!</f>
        <v>#REF!</v>
      </c>
      <c r="CA49" s="96" t="e">
        <f>'2017 - 2022 Plan'!#REF!</f>
        <v>#REF!</v>
      </c>
      <c r="CB49" s="96" t="e">
        <f>'2017 - 2022 Plan'!#REF!</f>
        <v>#REF!</v>
      </c>
      <c r="CC49" s="96" t="e">
        <f>'2017 - 2022 Plan'!#REF!</f>
        <v>#REF!</v>
      </c>
      <c r="CD49" s="96" t="e">
        <f>'2017 - 2022 Plan'!#REF!</f>
        <v>#REF!</v>
      </c>
      <c r="CE49" s="96" t="e">
        <f>'2017 - 2022 Plan'!#REF!</f>
        <v>#REF!</v>
      </c>
      <c r="CF49" s="96" t="e">
        <f>'2017 - 2022 Plan'!#REF!</f>
        <v>#REF!</v>
      </c>
      <c r="CG49" s="96" t="e">
        <f>'2017 - 2022 Plan'!#REF!</f>
        <v>#REF!</v>
      </c>
      <c r="CH49" s="96" t="e">
        <f>'2017 - 2022 Plan'!#REF!</f>
        <v>#REF!</v>
      </c>
      <c r="CI49" s="96" t="e">
        <f>'2017 - 2022 Plan'!#REF!</f>
        <v>#REF!</v>
      </c>
      <c r="CJ49" s="96" t="e">
        <f>'2017 - 2022 Plan'!#REF!</f>
        <v>#REF!</v>
      </c>
      <c r="CK49" s="97" t="e">
        <f>'2017 - 2022 Plan'!#REF!</f>
        <v>#REF!</v>
      </c>
    </row>
    <row r="50" spans="1:89" x14ac:dyDescent="0.2">
      <c r="A50" s="142" t="s">
        <v>43</v>
      </c>
      <c r="B50" s="96" t="e">
        <f>'2017 - 2022 Plan'!#REF!</f>
        <v>#REF!</v>
      </c>
      <c r="C50" s="96" t="e">
        <f>'2017 - 2022 Plan'!#REF!</f>
        <v>#REF!</v>
      </c>
      <c r="D50" s="97" t="e">
        <f>'2017 - 2022 Plan'!#REF!</f>
        <v>#REF!</v>
      </c>
      <c r="E50" s="77"/>
      <c r="F50" s="98" t="e">
        <f>'2017 - 2022 Plan'!#REF!</f>
        <v>#REF!</v>
      </c>
      <c r="G50" s="96" t="e">
        <f>'2017 - 2022 Plan'!#REF!</f>
        <v>#REF!</v>
      </c>
      <c r="H50" s="96" t="e">
        <f>'2017 - 2022 Plan'!#REF!</f>
        <v>#REF!</v>
      </c>
      <c r="I50" s="96" t="e">
        <f>'2017 - 2022 Plan'!#REF!</f>
        <v>#REF!</v>
      </c>
      <c r="J50" s="96" t="e">
        <f>'2017 - 2022 Plan'!#REF!</f>
        <v>#REF!</v>
      </c>
      <c r="K50" s="96" t="e">
        <f>'2017 - 2022 Plan'!#REF!</f>
        <v>#REF!</v>
      </c>
      <c r="L50" s="96" t="e">
        <f>'2017 - 2022 Plan'!#REF!</f>
        <v>#REF!</v>
      </c>
      <c r="M50" s="96" t="e">
        <f>'2017 - 2022 Plan'!#REF!</f>
        <v>#REF!</v>
      </c>
      <c r="N50" s="96" t="e">
        <f>'2017 - 2022 Plan'!#REF!</f>
        <v>#REF!</v>
      </c>
      <c r="O50" s="96" t="e">
        <f>'2017 - 2022 Plan'!#REF!</f>
        <v>#REF!</v>
      </c>
      <c r="P50" s="96" t="e">
        <f>'2017 - 2022 Plan'!#REF!</f>
        <v>#REF!</v>
      </c>
      <c r="Q50" s="96" t="e">
        <f>'2017 - 2022 Plan'!#REF!</f>
        <v>#REF!</v>
      </c>
      <c r="R50" s="98" t="e">
        <f>'2017 - 2022 Plan'!#REF!</f>
        <v>#REF!</v>
      </c>
      <c r="S50" s="96" t="e">
        <f>'2017 - 2022 Plan'!#REF!</f>
        <v>#REF!</v>
      </c>
      <c r="T50" s="96" t="e">
        <f>'2017 - 2022 Plan'!#REF!</f>
        <v>#REF!</v>
      </c>
      <c r="U50" s="96" t="e">
        <f>'2017 - 2022 Plan'!#REF!</f>
        <v>#REF!</v>
      </c>
      <c r="V50" s="96" t="e">
        <f>'2017 - 2022 Plan'!#REF!</f>
        <v>#REF!</v>
      </c>
      <c r="W50" s="96" t="e">
        <f>'2017 - 2022 Plan'!#REF!</f>
        <v>#REF!</v>
      </c>
      <c r="X50" s="96" t="e">
        <f>'2017 - 2022 Plan'!#REF!</f>
        <v>#REF!</v>
      </c>
      <c r="Y50" s="96" t="e">
        <f>'2017 - 2022 Plan'!#REF!</f>
        <v>#REF!</v>
      </c>
      <c r="Z50" s="96" t="e">
        <f>'2017 - 2022 Plan'!#REF!</f>
        <v>#REF!</v>
      </c>
      <c r="AA50" s="96" t="e">
        <f>'2017 - 2022 Plan'!#REF!</f>
        <v>#REF!</v>
      </c>
      <c r="AB50" s="96" t="e">
        <f>'2017 - 2022 Plan'!#REF!</f>
        <v>#REF!</v>
      </c>
      <c r="AC50" s="96" t="e">
        <f>'2017 - 2022 Plan'!#REF!</f>
        <v>#REF!</v>
      </c>
      <c r="AD50" s="98" t="e">
        <f>'2017 - 2022 Plan'!#REF!</f>
        <v>#REF!</v>
      </c>
      <c r="AE50" s="96" t="e">
        <f>'2017 - 2022 Plan'!#REF!</f>
        <v>#REF!</v>
      </c>
      <c r="AF50" s="96" t="e">
        <f>'2017 - 2022 Plan'!#REF!</f>
        <v>#REF!</v>
      </c>
      <c r="AG50" s="96" t="e">
        <f>'2017 - 2022 Plan'!#REF!</f>
        <v>#REF!</v>
      </c>
      <c r="AH50" s="96" t="e">
        <f>'2017 - 2022 Plan'!#REF!</f>
        <v>#REF!</v>
      </c>
      <c r="AI50" s="96" t="e">
        <f>'2017 - 2022 Plan'!#REF!</f>
        <v>#REF!</v>
      </c>
      <c r="AJ50" s="96" t="e">
        <f>'2017 - 2022 Plan'!#REF!</f>
        <v>#REF!</v>
      </c>
      <c r="AK50" s="96" t="e">
        <f>'2017 - 2022 Plan'!#REF!</f>
        <v>#REF!</v>
      </c>
      <c r="AL50" s="96" t="e">
        <f>'2017 - 2022 Plan'!#REF!</f>
        <v>#REF!</v>
      </c>
      <c r="AM50" s="96" t="e">
        <f>'2017 - 2022 Plan'!#REF!</f>
        <v>#REF!</v>
      </c>
      <c r="AN50" s="96" t="e">
        <f>'2017 - 2022 Plan'!#REF!</f>
        <v>#REF!</v>
      </c>
      <c r="AO50" s="97" t="e">
        <f>'2017 - 2022 Plan'!#REF!</f>
        <v>#REF!</v>
      </c>
      <c r="AP50" s="98" t="e">
        <f>'2017 - 2022 Plan'!#REF!</f>
        <v>#REF!</v>
      </c>
      <c r="AQ50" s="96" t="e">
        <f>'2017 - 2022 Plan'!#REF!</f>
        <v>#REF!</v>
      </c>
      <c r="AR50" s="96" t="e">
        <f>'2017 - 2022 Plan'!#REF!</f>
        <v>#REF!</v>
      </c>
      <c r="AS50" s="96" t="e">
        <f>'2017 - 2022 Plan'!#REF!</f>
        <v>#REF!</v>
      </c>
      <c r="AT50" s="96" t="e">
        <f>'2017 - 2022 Plan'!#REF!</f>
        <v>#REF!</v>
      </c>
      <c r="AU50" s="96" t="e">
        <f>'2017 - 2022 Plan'!#REF!</f>
        <v>#REF!</v>
      </c>
      <c r="AV50" s="96" t="e">
        <f>'2017 - 2022 Plan'!#REF!</f>
        <v>#REF!</v>
      </c>
      <c r="AW50" s="96" t="e">
        <f>'2017 - 2022 Plan'!#REF!</f>
        <v>#REF!</v>
      </c>
      <c r="AX50" s="96" t="e">
        <f>'2017 - 2022 Plan'!#REF!</f>
        <v>#REF!</v>
      </c>
      <c r="AY50" s="96" t="e">
        <f>'2017 - 2022 Plan'!#REF!</f>
        <v>#REF!</v>
      </c>
      <c r="AZ50" s="96" t="e">
        <f>'2017 - 2022 Plan'!#REF!</f>
        <v>#REF!</v>
      </c>
      <c r="BA50" s="97" t="e">
        <f>'2017 - 2022 Plan'!#REF!</f>
        <v>#REF!</v>
      </c>
      <c r="BB50" s="98" t="e">
        <f>'2017 - 2022 Plan'!#REF!</f>
        <v>#REF!</v>
      </c>
      <c r="BC50" s="96" t="e">
        <f>'2017 - 2022 Plan'!#REF!</f>
        <v>#REF!</v>
      </c>
      <c r="BD50" s="96" t="e">
        <f>'2017 - 2022 Plan'!#REF!</f>
        <v>#REF!</v>
      </c>
      <c r="BE50" s="96" t="e">
        <f>'2017 - 2022 Plan'!#REF!</f>
        <v>#REF!</v>
      </c>
      <c r="BF50" s="96" t="e">
        <f>'2017 - 2022 Plan'!#REF!</f>
        <v>#REF!</v>
      </c>
      <c r="BG50" s="96" t="e">
        <f>'2017 - 2022 Plan'!#REF!</f>
        <v>#REF!</v>
      </c>
      <c r="BH50" s="96" t="e">
        <f>'2017 - 2022 Plan'!#REF!</f>
        <v>#REF!</v>
      </c>
      <c r="BI50" s="96" t="e">
        <f>'2017 - 2022 Plan'!#REF!</f>
        <v>#REF!</v>
      </c>
      <c r="BJ50" s="96" t="e">
        <f>'2017 - 2022 Plan'!#REF!</f>
        <v>#REF!</v>
      </c>
      <c r="BK50" s="96" t="e">
        <f>'2017 - 2022 Plan'!#REF!</f>
        <v>#REF!</v>
      </c>
      <c r="BL50" s="96" t="e">
        <f>'2017 - 2022 Plan'!#REF!</f>
        <v>#REF!</v>
      </c>
      <c r="BM50" s="97" t="e">
        <f>'2017 - 2022 Plan'!#REF!</f>
        <v>#REF!</v>
      </c>
      <c r="BN50" s="98" t="e">
        <f>'2017 - 2022 Plan'!#REF!</f>
        <v>#REF!</v>
      </c>
      <c r="BO50" s="96" t="e">
        <f>'2017 - 2022 Plan'!#REF!</f>
        <v>#REF!</v>
      </c>
      <c r="BP50" s="96" t="e">
        <f>'2017 - 2022 Plan'!#REF!</f>
        <v>#REF!</v>
      </c>
      <c r="BQ50" s="96" t="e">
        <f>'2017 - 2022 Plan'!#REF!</f>
        <v>#REF!</v>
      </c>
      <c r="BR50" s="96" t="e">
        <f>'2017 - 2022 Plan'!#REF!</f>
        <v>#REF!</v>
      </c>
      <c r="BS50" s="96" t="e">
        <f>'2017 - 2022 Plan'!#REF!</f>
        <v>#REF!</v>
      </c>
      <c r="BT50" s="96" t="e">
        <f>'2017 - 2022 Plan'!#REF!</f>
        <v>#REF!</v>
      </c>
      <c r="BU50" s="96" t="e">
        <f>'2017 - 2022 Plan'!#REF!</f>
        <v>#REF!</v>
      </c>
      <c r="BV50" s="96" t="e">
        <f>'2017 - 2022 Plan'!#REF!</f>
        <v>#REF!</v>
      </c>
      <c r="BW50" s="96" t="e">
        <f>'2017 - 2022 Plan'!#REF!</f>
        <v>#REF!</v>
      </c>
      <c r="BX50" s="96" t="e">
        <f>'2017 - 2022 Plan'!#REF!</f>
        <v>#REF!</v>
      </c>
      <c r="BY50" s="97" t="e">
        <f>'2017 - 2022 Plan'!#REF!</f>
        <v>#REF!</v>
      </c>
      <c r="BZ50" s="98" t="e">
        <f>'2017 - 2022 Plan'!#REF!</f>
        <v>#REF!</v>
      </c>
      <c r="CA50" s="96" t="e">
        <f>'2017 - 2022 Plan'!#REF!</f>
        <v>#REF!</v>
      </c>
      <c r="CB50" s="96" t="e">
        <f>'2017 - 2022 Plan'!#REF!</f>
        <v>#REF!</v>
      </c>
      <c r="CC50" s="96" t="e">
        <f>'2017 - 2022 Plan'!#REF!</f>
        <v>#REF!</v>
      </c>
      <c r="CD50" s="96" t="e">
        <f>'2017 - 2022 Plan'!#REF!</f>
        <v>#REF!</v>
      </c>
      <c r="CE50" s="96" t="e">
        <f>'2017 - 2022 Plan'!#REF!</f>
        <v>#REF!</v>
      </c>
      <c r="CF50" s="96" t="e">
        <f>'2017 - 2022 Plan'!#REF!</f>
        <v>#REF!</v>
      </c>
      <c r="CG50" s="96" t="e">
        <f>'2017 - 2022 Plan'!#REF!</f>
        <v>#REF!</v>
      </c>
      <c r="CH50" s="96" t="e">
        <f>'2017 - 2022 Plan'!#REF!</f>
        <v>#REF!</v>
      </c>
      <c r="CI50" s="96" t="e">
        <f>'2017 - 2022 Plan'!#REF!</f>
        <v>#REF!</v>
      </c>
      <c r="CJ50" s="96" t="e">
        <f>'2017 - 2022 Plan'!#REF!</f>
        <v>#REF!</v>
      </c>
      <c r="CK50" s="97" t="e">
        <f>'2017 - 2022 Plan'!#REF!</f>
        <v>#REF!</v>
      </c>
    </row>
    <row r="51" spans="1:89" x14ac:dyDescent="0.2">
      <c r="A51" s="142" t="s">
        <v>105</v>
      </c>
      <c r="B51" s="96"/>
      <c r="C51" s="96">
        <f>'2017 - 2022 Plan'!C122/12</f>
        <v>187.66666666666666</v>
      </c>
      <c r="D51" s="96">
        <f>'2017 - 2022 Plan'!D122/12</f>
        <v>833.33333333333337</v>
      </c>
      <c r="E51" s="77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>
        <f>'2017 - 2022 Plan'!Z122</f>
        <v>0</v>
      </c>
      <c r="S51" s="98">
        <f>'2017 - 2022 Plan'!AA122</f>
        <v>0</v>
      </c>
      <c r="T51" s="98">
        <f>'2017 - 2022 Plan'!AB122</f>
        <v>0</v>
      </c>
      <c r="U51" s="98">
        <f>'2017 - 2022 Plan'!AC122</f>
        <v>0</v>
      </c>
      <c r="V51" s="98">
        <f>'2017 - 2022 Plan'!AD122</f>
        <v>281.5</v>
      </c>
      <c r="W51" s="98">
        <f>'2017 - 2022 Plan'!AE122</f>
        <v>281.5</v>
      </c>
      <c r="X51" s="98">
        <f>'2017 - 2022 Plan'!AF122</f>
        <v>281.5</v>
      </c>
      <c r="Y51" s="98">
        <f>'2017 - 2022 Plan'!AG122</f>
        <v>281.5</v>
      </c>
      <c r="Z51" s="98">
        <f>'2017 - 2022 Plan'!AH122</f>
        <v>281.5</v>
      </c>
      <c r="AA51" s="98">
        <f>'2017 - 2022 Plan'!AI122</f>
        <v>281.5</v>
      </c>
      <c r="AB51" s="98">
        <f>'2017 - 2022 Plan'!AJ122</f>
        <v>281.5</v>
      </c>
      <c r="AC51" s="98">
        <f>'2017 - 2022 Plan'!AK122</f>
        <v>281.5</v>
      </c>
      <c r="AD51" s="98">
        <f>'2017 - 2022 Plan'!AL122</f>
        <v>833.33333333333337</v>
      </c>
      <c r="AE51" s="98">
        <f>'2017 - 2022 Plan'!AM122</f>
        <v>833.33333333333337</v>
      </c>
      <c r="AF51" s="98">
        <f>'2017 - 2022 Plan'!AN122</f>
        <v>833.33333333333337</v>
      </c>
      <c r="AG51" s="98">
        <f>'2017 - 2022 Plan'!AO122</f>
        <v>833.33333333333337</v>
      </c>
      <c r="AH51" s="98">
        <f>'2017 - 2022 Plan'!AP122</f>
        <v>833.33333333333337</v>
      </c>
      <c r="AI51" s="98">
        <f>'2017 - 2022 Plan'!AQ122</f>
        <v>833.33333333333337</v>
      </c>
      <c r="AJ51" s="98">
        <f>'2017 - 2022 Plan'!AR122</f>
        <v>833.33333333333337</v>
      </c>
      <c r="AK51" s="98">
        <f>'2017 - 2022 Plan'!AS122</f>
        <v>833.33333333333337</v>
      </c>
      <c r="AL51" s="98">
        <f>'2017 - 2022 Plan'!AT122</f>
        <v>833.33333333333337</v>
      </c>
      <c r="AM51" s="98">
        <f>'2017 - 2022 Plan'!AU122</f>
        <v>833.33333333333337</v>
      </c>
      <c r="AN51" s="98">
        <f>'2017 - 2022 Plan'!AV122</f>
        <v>833.33333333333337</v>
      </c>
      <c r="AO51" s="98">
        <f>'2017 - 2022 Plan'!AW122</f>
        <v>833.33333333333337</v>
      </c>
      <c r="AP51" s="98">
        <f>'2017 - 2022 Plan'!AX122</f>
        <v>1166.6666666666667</v>
      </c>
      <c r="AQ51" s="98">
        <f>'2017 - 2022 Plan'!AY122</f>
        <v>1166.6666666666667</v>
      </c>
      <c r="AR51" s="98">
        <f>'2017 - 2022 Plan'!AZ122</f>
        <v>1166.6666666666667</v>
      </c>
      <c r="AS51" s="98">
        <f>'2017 - 2022 Plan'!BA122</f>
        <v>1166.6666666666667</v>
      </c>
      <c r="AT51" s="98">
        <f>'2017 - 2022 Plan'!BB122</f>
        <v>1166.6666666666667</v>
      </c>
      <c r="AU51" s="98">
        <f>'2017 - 2022 Plan'!BC122</f>
        <v>1166.6666666666667</v>
      </c>
      <c r="AV51" s="98">
        <f>'2017 - 2022 Plan'!BD122</f>
        <v>1166.6666666666667</v>
      </c>
      <c r="AW51" s="98">
        <f>'2017 - 2022 Plan'!BE122</f>
        <v>1166.6666666666667</v>
      </c>
      <c r="AX51" s="98">
        <f>'2017 - 2022 Plan'!BF122</f>
        <v>1166.6666666666667</v>
      </c>
      <c r="AY51" s="98">
        <f>'2017 - 2022 Plan'!BG122</f>
        <v>1166.6666666666667</v>
      </c>
      <c r="AZ51" s="98">
        <f>'2017 - 2022 Plan'!BH122</f>
        <v>1166.6666666666667</v>
      </c>
      <c r="BA51" s="98">
        <f>'2017 - 2022 Plan'!BI122</f>
        <v>1166.6666666666667</v>
      </c>
      <c r="BB51" s="98">
        <f>'2017 - 2022 Plan'!BJ122</f>
        <v>1633.3333333333333</v>
      </c>
      <c r="BC51" s="98">
        <f>'2017 - 2022 Plan'!BK122</f>
        <v>1633.3333333333333</v>
      </c>
      <c r="BD51" s="98">
        <f>'2017 - 2022 Plan'!BL122</f>
        <v>1633.3333333333333</v>
      </c>
      <c r="BE51" s="98">
        <f>'2017 - 2022 Plan'!BM122</f>
        <v>1633.3333333333333</v>
      </c>
      <c r="BF51" s="98">
        <f>'2017 - 2022 Plan'!BN122</f>
        <v>1633.3333333333333</v>
      </c>
      <c r="BG51" s="98">
        <f>'2017 - 2022 Plan'!BO122</f>
        <v>1633.3333333333333</v>
      </c>
      <c r="BH51" s="98">
        <f>'2017 - 2022 Plan'!BP122</f>
        <v>1633.3333333333333</v>
      </c>
      <c r="BI51" s="98">
        <f>'2017 - 2022 Plan'!BQ122</f>
        <v>1633.3333333333333</v>
      </c>
      <c r="BJ51" s="98">
        <f>'2017 - 2022 Plan'!BR122</f>
        <v>1633.3333333333333</v>
      </c>
      <c r="BK51" s="98">
        <f>'2017 - 2022 Plan'!BS122</f>
        <v>1633.3333333333333</v>
      </c>
      <c r="BL51" s="98">
        <f>'2017 - 2022 Plan'!BT122</f>
        <v>1633.3333333333333</v>
      </c>
      <c r="BM51" s="98">
        <f>'2017 - 2022 Plan'!BU122</f>
        <v>1633.3333333333333</v>
      </c>
      <c r="BN51" s="98">
        <f>'2017 - 2022 Plan'!BV122</f>
        <v>1992.6666666666667</v>
      </c>
      <c r="BO51" s="98">
        <f>'2017 - 2022 Plan'!BW122</f>
        <v>1992.6666666666667</v>
      </c>
      <c r="BP51" s="98">
        <f>'2017 - 2022 Plan'!BX122</f>
        <v>1992.6666666666667</v>
      </c>
      <c r="BQ51" s="98">
        <f>'2017 - 2022 Plan'!BY122</f>
        <v>1992.6666666666667</v>
      </c>
      <c r="BR51" s="98">
        <f>'2017 - 2022 Plan'!BZ122</f>
        <v>1992.6666666666667</v>
      </c>
      <c r="BS51" s="98">
        <f>'2017 - 2022 Plan'!CA122</f>
        <v>1992.6666666666667</v>
      </c>
      <c r="BT51" s="98">
        <f>'2017 - 2022 Plan'!CB122</f>
        <v>1992.6666666666667</v>
      </c>
      <c r="BU51" s="98">
        <f>'2017 - 2022 Plan'!CC122</f>
        <v>1992.6666666666667</v>
      </c>
      <c r="BV51" s="98">
        <f>'2017 - 2022 Plan'!CD122</f>
        <v>1992.6666666666667</v>
      </c>
      <c r="BW51" s="98">
        <f>'2017 - 2022 Plan'!CE122</f>
        <v>1992.6666666666667</v>
      </c>
      <c r="BX51" s="98">
        <f>'2017 - 2022 Plan'!CF122</f>
        <v>1992.6666666666667</v>
      </c>
      <c r="BY51" s="98">
        <f>'2017 - 2022 Plan'!CG122</f>
        <v>1992.6666666666667</v>
      </c>
      <c r="BZ51" s="98">
        <f>'2017 - 2022 Plan'!CH122</f>
        <v>2391.2000000000003</v>
      </c>
      <c r="CA51" s="98">
        <f>'2017 - 2022 Plan'!CI122</f>
        <v>2391.2000000000003</v>
      </c>
      <c r="CB51" s="98">
        <f>'2017 - 2022 Plan'!CJ122</f>
        <v>2391.2000000000003</v>
      </c>
      <c r="CC51" s="98">
        <f>'2017 - 2022 Plan'!CK122</f>
        <v>2391.2000000000003</v>
      </c>
      <c r="CD51" s="98">
        <f>'2017 - 2022 Plan'!CL122</f>
        <v>2391.2000000000003</v>
      </c>
      <c r="CE51" s="98">
        <f>'2017 - 2022 Plan'!CM122</f>
        <v>2391.2000000000003</v>
      </c>
      <c r="CF51" s="98">
        <f>'2017 - 2022 Plan'!CN122</f>
        <v>2391.2000000000003</v>
      </c>
      <c r="CG51" s="98">
        <f>'2017 - 2022 Plan'!CO122</f>
        <v>2391.2000000000003</v>
      </c>
      <c r="CH51" s="98">
        <f>'2017 - 2022 Plan'!CP122</f>
        <v>2391.2000000000003</v>
      </c>
      <c r="CI51" s="98">
        <f>'2017 - 2022 Plan'!CQ122</f>
        <v>2391.2000000000003</v>
      </c>
      <c r="CJ51" s="98">
        <f>'2017 - 2022 Plan'!CR122</f>
        <v>2391.2000000000003</v>
      </c>
      <c r="CK51" s="98">
        <f>'2017 - 2022 Plan'!CS122</f>
        <v>2391.2000000000003</v>
      </c>
    </row>
    <row r="52" spans="1:89" s="77" customFormat="1" x14ac:dyDescent="0.2">
      <c r="A52" s="143" t="s">
        <v>72</v>
      </c>
      <c r="B52" s="110"/>
      <c r="C52" s="110"/>
      <c r="D52" s="111"/>
      <c r="E52" s="75"/>
      <c r="F52" s="112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2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2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1"/>
      <c r="AP52" s="112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1"/>
      <c r="BB52" s="112"/>
      <c r="BC52" s="110"/>
      <c r="BD52" s="110"/>
      <c r="BE52" s="110"/>
      <c r="BF52" s="110"/>
      <c r="BG52" s="110"/>
      <c r="BH52" s="110"/>
      <c r="BI52" s="110"/>
      <c r="BJ52" s="110"/>
      <c r="BK52" s="110"/>
      <c r="BL52" s="110"/>
      <c r="BM52" s="111"/>
      <c r="BN52" s="112"/>
      <c r="BO52" s="110"/>
      <c r="BP52" s="110"/>
      <c r="BQ52" s="110"/>
      <c r="BR52" s="110"/>
      <c r="BS52" s="110"/>
      <c r="BT52" s="110"/>
      <c r="BU52" s="110"/>
      <c r="BV52" s="110"/>
      <c r="BW52" s="110"/>
      <c r="BX52" s="110"/>
      <c r="BY52" s="111"/>
      <c r="BZ52" s="112"/>
      <c r="CA52" s="110"/>
      <c r="CB52" s="110"/>
      <c r="CC52" s="110"/>
      <c r="CD52" s="110"/>
      <c r="CE52" s="110"/>
      <c r="CF52" s="110"/>
      <c r="CG52" s="110"/>
      <c r="CH52" s="110"/>
      <c r="CI52" s="110"/>
      <c r="CJ52" s="110"/>
      <c r="CK52" s="111"/>
    </row>
    <row r="54" spans="1:89" s="81" customFormat="1" x14ac:dyDescent="0.2">
      <c r="A54" s="144" t="s">
        <v>47</v>
      </c>
      <c r="B54" s="141" t="e">
        <f>SUM(B55:B62)</f>
        <v>#REF!</v>
      </c>
      <c r="C54" s="145" t="e">
        <f>SUM(C55:C62)</f>
        <v>#REF!</v>
      </c>
      <c r="D54" s="139" t="e">
        <f>SUM(D55:D62)</f>
        <v>#REF!</v>
      </c>
      <c r="E54" s="146"/>
      <c r="F54" s="141" t="e">
        <f>SUM(F55:F62)</f>
        <v>#REF!</v>
      </c>
      <c r="G54" s="145" t="e">
        <f t="shared" ref="G54:AO54" si="55">SUM(G55:G62)</f>
        <v>#REF!</v>
      </c>
      <c r="H54" s="145" t="e">
        <f t="shared" si="55"/>
        <v>#REF!</v>
      </c>
      <c r="I54" s="145" t="e">
        <f t="shared" si="55"/>
        <v>#REF!</v>
      </c>
      <c r="J54" s="145" t="e">
        <f t="shared" si="55"/>
        <v>#REF!</v>
      </c>
      <c r="K54" s="145" t="e">
        <f t="shared" si="55"/>
        <v>#REF!</v>
      </c>
      <c r="L54" s="145" t="e">
        <f t="shared" si="55"/>
        <v>#REF!</v>
      </c>
      <c r="M54" s="145" t="e">
        <f t="shared" si="55"/>
        <v>#REF!</v>
      </c>
      <c r="N54" s="145" t="e">
        <f t="shared" si="55"/>
        <v>#REF!</v>
      </c>
      <c r="O54" s="145" t="e">
        <f t="shared" si="55"/>
        <v>#REF!</v>
      </c>
      <c r="P54" s="145" t="e">
        <f t="shared" si="55"/>
        <v>#REF!</v>
      </c>
      <c r="Q54" s="145" t="e">
        <f t="shared" si="55"/>
        <v>#REF!</v>
      </c>
      <c r="R54" s="141" t="e">
        <f t="shared" si="55"/>
        <v>#REF!</v>
      </c>
      <c r="S54" s="145" t="e">
        <f t="shared" si="55"/>
        <v>#REF!</v>
      </c>
      <c r="T54" s="145" t="e">
        <f t="shared" si="55"/>
        <v>#REF!</v>
      </c>
      <c r="U54" s="145" t="e">
        <f t="shared" si="55"/>
        <v>#REF!</v>
      </c>
      <c r="V54" s="145" t="e">
        <f t="shared" si="55"/>
        <v>#REF!</v>
      </c>
      <c r="W54" s="145" t="e">
        <f t="shared" si="55"/>
        <v>#REF!</v>
      </c>
      <c r="X54" s="145" t="e">
        <f t="shared" si="55"/>
        <v>#REF!</v>
      </c>
      <c r="Y54" s="145" t="e">
        <f t="shared" si="55"/>
        <v>#REF!</v>
      </c>
      <c r="Z54" s="145" t="e">
        <f t="shared" si="55"/>
        <v>#REF!</v>
      </c>
      <c r="AA54" s="145" t="e">
        <f t="shared" si="55"/>
        <v>#REF!</v>
      </c>
      <c r="AB54" s="145" t="e">
        <f t="shared" si="55"/>
        <v>#REF!</v>
      </c>
      <c r="AC54" s="145" t="e">
        <f t="shared" si="55"/>
        <v>#REF!</v>
      </c>
      <c r="AD54" s="141" t="e">
        <f t="shared" si="55"/>
        <v>#REF!</v>
      </c>
      <c r="AE54" s="145" t="e">
        <f t="shared" si="55"/>
        <v>#REF!</v>
      </c>
      <c r="AF54" s="145" t="e">
        <f t="shared" si="55"/>
        <v>#REF!</v>
      </c>
      <c r="AG54" s="145" t="e">
        <f t="shared" si="55"/>
        <v>#REF!</v>
      </c>
      <c r="AH54" s="145" t="e">
        <f t="shared" si="55"/>
        <v>#REF!</v>
      </c>
      <c r="AI54" s="145" t="e">
        <f t="shared" si="55"/>
        <v>#REF!</v>
      </c>
      <c r="AJ54" s="145" t="e">
        <f t="shared" si="55"/>
        <v>#REF!</v>
      </c>
      <c r="AK54" s="145" t="e">
        <f t="shared" si="55"/>
        <v>#REF!</v>
      </c>
      <c r="AL54" s="145" t="e">
        <f t="shared" si="55"/>
        <v>#REF!</v>
      </c>
      <c r="AM54" s="145" t="e">
        <f t="shared" si="55"/>
        <v>#REF!</v>
      </c>
      <c r="AN54" s="145" t="e">
        <f t="shared" si="55"/>
        <v>#REF!</v>
      </c>
      <c r="AO54" s="139" t="e">
        <f t="shared" si="55"/>
        <v>#REF!</v>
      </c>
      <c r="AP54" s="141" t="e">
        <f t="shared" ref="AP54:CK54" si="56">SUM(AP55:AP62)</f>
        <v>#REF!</v>
      </c>
      <c r="AQ54" s="145" t="e">
        <f t="shared" si="56"/>
        <v>#REF!</v>
      </c>
      <c r="AR54" s="145" t="e">
        <f t="shared" si="56"/>
        <v>#REF!</v>
      </c>
      <c r="AS54" s="145" t="e">
        <f t="shared" si="56"/>
        <v>#REF!</v>
      </c>
      <c r="AT54" s="145" t="e">
        <f t="shared" si="56"/>
        <v>#REF!</v>
      </c>
      <c r="AU54" s="145" t="e">
        <f t="shared" si="56"/>
        <v>#REF!</v>
      </c>
      <c r="AV54" s="145" t="e">
        <f t="shared" si="56"/>
        <v>#REF!</v>
      </c>
      <c r="AW54" s="145" t="e">
        <f t="shared" si="56"/>
        <v>#REF!</v>
      </c>
      <c r="AX54" s="145" t="e">
        <f t="shared" si="56"/>
        <v>#REF!</v>
      </c>
      <c r="AY54" s="145" t="e">
        <f t="shared" si="56"/>
        <v>#REF!</v>
      </c>
      <c r="AZ54" s="145" t="e">
        <f t="shared" si="56"/>
        <v>#REF!</v>
      </c>
      <c r="BA54" s="139" t="e">
        <f t="shared" si="56"/>
        <v>#REF!</v>
      </c>
      <c r="BB54" s="141" t="e">
        <f t="shared" si="56"/>
        <v>#REF!</v>
      </c>
      <c r="BC54" s="145" t="e">
        <f t="shared" si="56"/>
        <v>#REF!</v>
      </c>
      <c r="BD54" s="145" t="e">
        <f t="shared" si="56"/>
        <v>#REF!</v>
      </c>
      <c r="BE54" s="145" t="e">
        <f t="shared" si="56"/>
        <v>#REF!</v>
      </c>
      <c r="BF54" s="145" t="e">
        <f t="shared" si="56"/>
        <v>#REF!</v>
      </c>
      <c r="BG54" s="145" t="e">
        <f t="shared" si="56"/>
        <v>#REF!</v>
      </c>
      <c r="BH54" s="145" t="e">
        <f t="shared" si="56"/>
        <v>#REF!</v>
      </c>
      <c r="BI54" s="145" t="e">
        <f t="shared" si="56"/>
        <v>#REF!</v>
      </c>
      <c r="BJ54" s="145" t="e">
        <f t="shared" si="56"/>
        <v>#REF!</v>
      </c>
      <c r="BK54" s="145" t="e">
        <f t="shared" si="56"/>
        <v>#REF!</v>
      </c>
      <c r="BL54" s="145" t="e">
        <f t="shared" si="56"/>
        <v>#REF!</v>
      </c>
      <c r="BM54" s="139" t="e">
        <f t="shared" si="56"/>
        <v>#REF!</v>
      </c>
      <c r="BN54" s="141" t="e">
        <f t="shared" si="56"/>
        <v>#REF!</v>
      </c>
      <c r="BO54" s="145" t="e">
        <f t="shared" si="56"/>
        <v>#REF!</v>
      </c>
      <c r="BP54" s="145" t="e">
        <f t="shared" si="56"/>
        <v>#REF!</v>
      </c>
      <c r="BQ54" s="145" t="e">
        <f t="shared" si="56"/>
        <v>#REF!</v>
      </c>
      <c r="BR54" s="145" t="e">
        <f t="shared" si="56"/>
        <v>#REF!</v>
      </c>
      <c r="BS54" s="145" t="e">
        <f t="shared" si="56"/>
        <v>#REF!</v>
      </c>
      <c r="BT54" s="145" t="e">
        <f t="shared" si="56"/>
        <v>#REF!</v>
      </c>
      <c r="BU54" s="145" t="e">
        <f t="shared" si="56"/>
        <v>#REF!</v>
      </c>
      <c r="BV54" s="145" t="e">
        <f t="shared" si="56"/>
        <v>#REF!</v>
      </c>
      <c r="BW54" s="145" t="e">
        <f t="shared" si="56"/>
        <v>#REF!</v>
      </c>
      <c r="BX54" s="145" t="e">
        <f t="shared" si="56"/>
        <v>#REF!</v>
      </c>
      <c r="BY54" s="139" t="e">
        <f t="shared" si="56"/>
        <v>#REF!</v>
      </c>
      <c r="BZ54" s="141" t="e">
        <f t="shared" si="56"/>
        <v>#REF!</v>
      </c>
      <c r="CA54" s="145" t="e">
        <f t="shared" si="56"/>
        <v>#REF!</v>
      </c>
      <c r="CB54" s="145" t="e">
        <f t="shared" si="56"/>
        <v>#REF!</v>
      </c>
      <c r="CC54" s="145" t="e">
        <f t="shared" si="56"/>
        <v>#REF!</v>
      </c>
      <c r="CD54" s="145" t="e">
        <f t="shared" si="56"/>
        <v>#REF!</v>
      </c>
      <c r="CE54" s="145" t="e">
        <f t="shared" si="56"/>
        <v>#REF!</v>
      </c>
      <c r="CF54" s="145" t="e">
        <f t="shared" si="56"/>
        <v>#REF!</v>
      </c>
      <c r="CG54" s="145" t="e">
        <f t="shared" si="56"/>
        <v>#REF!</v>
      </c>
      <c r="CH54" s="145" t="e">
        <f t="shared" si="56"/>
        <v>#REF!</v>
      </c>
      <c r="CI54" s="145" t="e">
        <f t="shared" si="56"/>
        <v>#REF!</v>
      </c>
      <c r="CJ54" s="145" t="e">
        <f t="shared" si="56"/>
        <v>#REF!</v>
      </c>
      <c r="CK54" s="139" t="e">
        <f t="shared" si="56"/>
        <v>#REF!</v>
      </c>
    </row>
    <row r="55" spans="1:89" x14ac:dyDescent="0.2">
      <c r="A55" s="142" t="s">
        <v>31</v>
      </c>
      <c r="B55" s="96">
        <f>SUM(F55:Q55)</f>
        <v>1660.8999999999999</v>
      </c>
      <c r="C55" s="96">
        <f>SUM(R55:AC55)</f>
        <v>1174</v>
      </c>
      <c r="D55" s="97">
        <f>SUM(AD55:AO55)</f>
        <v>0</v>
      </c>
      <c r="E55" s="77"/>
      <c r="F55" s="98">
        <f>'2017 - 2022 Plan'!N23</f>
        <v>118.99999999999999</v>
      </c>
      <c r="G55" s="96">
        <f>'2017 - 2022 Plan'!O23</f>
        <v>115.60000000000001</v>
      </c>
      <c r="H55" s="96">
        <f>'2017 - 2022 Plan'!P23</f>
        <v>144.5</v>
      </c>
      <c r="I55" s="96">
        <f>'2017 - 2022 Plan'!Q23</f>
        <v>118.99999999999999</v>
      </c>
      <c r="J55" s="96">
        <f>'2017 - 2022 Plan'!R23</f>
        <v>127.5</v>
      </c>
      <c r="K55" s="96">
        <f>'2017 - 2022 Plan'!S23</f>
        <v>136</v>
      </c>
      <c r="L55" s="96">
        <f>'2017 - 2022 Plan'!T23</f>
        <v>144.5</v>
      </c>
      <c r="M55" s="96">
        <f>'2017 - 2022 Plan'!U23</f>
        <v>147.9</v>
      </c>
      <c r="N55" s="96">
        <f>'2017 - 2022 Plan'!V23</f>
        <v>149.6</v>
      </c>
      <c r="O55" s="96">
        <f>'2017 - 2022 Plan'!W23</f>
        <v>146.19999999999999</v>
      </c>
      <c r="P55" s="96">
        <f>'2017 - 2022 Plan'!X23</f>
        <v>149.6</v>
      </c>
      <c r="Q55" s="96">
        <f>'2017 - 2022 Plan'!Y23</f>
        <v>161.5</v>
      </c>
      <c r="R55" s="98">
        <f>'2017 - 2022 Plan'!Z23+'2017 - 2022 Plan'!Z36</f>
        <v>164</v>
      </c>
      <c r="S55" s="98">
        <f>'2017 - 2022 Plan'!AA23+'2017 - 2022 Plan'!AA36</f>
        <v>120</v>
      </c>
      <c r="T55" s="98">
        <f>'2017 - 2022 Plan'!AB23+'2017 - 2022 Plan'!AB36</f>
        <v>180</v>
      </c>
      <c r="U55" s="98">
        <f>'2017 - 2022 Plan'!AC23+'2017 - 2022 Plan'!AC36</f>
        <v>164</v>
      </c>
      <c r="V55" s="98">
        <f>'2017 - 2022 Plan'!AD23+'2017 - 2022 Plan'!AD36</f>
        <v>178.5</v>
      </c>
      <c r="W55" s="98">
        <f>'2017 - 2022 Plan'!AE23+'2017 - 2022 Plan'!AE36</f>
        <v>189</v>
      </c>
      <c r="X55" s="98">
        <f>'2017 - 2022 Plan'!AF23+'2017 - 2022 Plan'!AF36</f>
        <v>178.5</v>
      </c>
      <c r="Y55" s="98">
        <f>'2017 - 2022 Plan'!AG23+'2017 - 2022 Plan'!AG36</f>
        <v>0</v>
      </c>
      <c r="Z55" s="98">
        <f>'2017 - 2022 Plan'!AH23+'2017 - 2022 Plan'!AH36</f>
        <v>0</v>
      </c>
      <c r="AA55" s="98">
        <f>'2017 - 2022 Plan'!AI23+'2017 - 2022 Plan'!AI36</f>
        <v>0</v>
      </c>
      <c r="AB55" s="98">
        <f>'2017 - 2022 Plan'!AJ23+'2017 - 2022 Plan'!AJ36</f>
        <v>0</v>
      </c>
      <c r="AC55" s="98">
        <f>'2017 - 2022 Plan'!AK23+'2017 - 2022 Plan'!AK36</f>
        <v>0</v>
      </c>
      <c r="AD55" s="98">
        <f>'2017 - 2022 Plan'!AL23+'2017 - 2022 Plan'!AL36</f>
        <v>0</v>
      </c>
      <c r="AE55" s="98">
        <f>'2017 - 2022 Plan'!AM23+'2017 - 2022 Plan'!AM36</f>
        <v>0</v>
      </c>
      <c r="AF55" s="98">
        <f>'2017 - 2022 Plan'!AN23+'2017 - 2022 Plan'!AN36</f>
        <v>0</v>
      </c>
      <c r="AG55" s="98">
        <f>'2017 - 2022 Plan'!AO23+'2017 - 2022 Plan'!AO36</f>
        <v>0</v>
      </c>
      <c r="AH55" s="98">
        <f>'2017 - 2022 Plan'!AP23+'2017 - 2022 Plan'!AP36</f>
        <v>0</v>
      </c>
      <c r="AI55" s="98">
        <f>'2017 - 2022 Plan'!AQ23+'2017 - 2022 Plan'!AQ36</f>
        <v>0</v>
      </c>
      <c r="AJ55" s="98">
        <f>'2017 - 2022 Plan'!AR23+'2017 - 2022 Plan'!AR36</f>
        <v>0</v>
      </c>
      <c r="AK55" s="98">
        <f>'2017 - 2022 Plan'!AS23+'2017 - 2022 Plan'!AS36</f>
        <v>0</v>
      </c>
      <c r="AL55" s="98">
        <f>'2017 - 2022 Plan'!AT23+'2017 - 2022 Plan'!AT36</f>
        <v>0</v>
      </c>
      <c r="AM55" s="98">
        <f>'2017 - 2022 Plan'!AU23+'2017 - 2022 Plan'!AU36</f>
        <v>0</v>
      </c>
      <c r="AN55" s="98">
        <f>'2017 - 2022 Plan'!AV23+'2017 - 2022 Plan'!AV36</f>
        <v>0</v>
      </c>
      <c r="AO55" s="98">
        <f>'2017 - 2022 Plan'!AW23+'2017 - 2022 Plan'!AW36</f>
        <v>0</v>
      </c>
      <c r="AP55" s="98">
        <f>'2017 - 2022 Plan'!AX23+'2017 - 2022 Plan'!AX36</f>
        <v>0</v>
      </c>
      <c r="AQ55" s="98">
        <f>'2017 - 2022 Plan'!AY23+'2017 - 2022 Plan'!AY36</f>
        <v>0</v>
      </c>
      <c r="AR55" s="98">
        <f>'2017 - 2022 Plan'!AZ23+'2017 - 2022 Plan'!AZ36</f>
        <v>0</v>
      </c>
      <c r="AS55" s="98">
        <f>'2017 - 2022 Plan'!BA23+'2017 - 2022 Plan'!BA36</f>
        <v>0</v>
      </c>
      <c r="AT55" s="98">
        <f>'2017 - 2022 Plan'!BB23+'2017 - 2022 Plan'!BB36</f>
        <v>0</v>
      </c>
      <c r="AU55" s="98">
        <f>'2017 - 2022 Plan'!BC23+'2017 - 2022 Plan'!BC36</f>
        <v>0</v>
      </c>
      <c r="AV55" s="98">
        <f>'2017 - 2022 Plan'!BD23+'2017 - 2022 Plan'!BD36</f>
        <v>0</v>
      </c>
      <c r="AW55" s="98">
        <f>'2017 - 2022 Plan'!BE23+'2017 - 2022 Plan'!BE36</f>
        <v>0</v>
      </c>
      <c r="AX55" s="98">
        <f>'2017 - 2022 Plan'!BF23+'2017 - 2022 Plan'!BF36</f>
        <v>0</v>
      </c>
      <c r="AY55" s="98">
        <f>'2017 - 2022 Plan'!BG23+'2017 - 2022 Plan'!BG36</f>
        <v>0</v>
      </c>
      <c r="AZ55" s="98">
        <f>'2017 - 2022 Plan'!BH23+'2017 - 2022 Plan'!BH36</f>
        <v>0</v>
      </c>
      <c r="BA55" s="98">
        <f>'2017 - 2022 Plan'!BI23+'2017 - 2022 Plan'!BI36</f>
        <v>0</v>
      </c>
      <c r="BB55" s="98">
        <f>'2017 - 2022 Plan'!BJ23+'2017 - 2022 Plan'!BJ36</f>
        <v>0</v>
      </c>
      <c r="BC55" s="98">
        <f>'2017 - 2022 Plan'!BK23+'2017 - 2022 Plan'!BK36</f>
        <v>0</v>
      </c>
      <c r="BD55" s="98">
        <f>'2017 - 2022 Plan'!BL23+'2017 - 2022 Plan'!BL36</f>
        <v>0</v>
      </c>
      <c r="BE55" s="98">
        <f>'2017 - 2022 Plan'!BM23+'2017 - 2022 Plan'!BM36</f>
        <v>0</v>
      </c>
      <c r="BF55" s="98">
        <f>'2017 - 2022 Plan'!BN23+'2017 - 2022 Plan'!BN36</f>
        <v>0</v>
      </c>
      <c r="BG55" s="98">
        <f>'2017 - 2022 Plan'!BO23+'2017 - 2022 Plan'!BO36</f>
        <v>0</v>
      </c>
      <c r="BH55" s="98">
        <f>'2017 - 2022 Plan'!BP23+'2017 - 2022 Plan'!BP36</f>
        <v>0</v>
      </c>
      <c r="BI55" s="98">
        <f>'2017 - 2022 Plan'!BQ23+'2017 - 2022 Plan'!BQ36</f>
        <v>0</v>
      </c>
      <c r="BJ55" s="98">
        <f>'2017 - 2022 Plan'!BR23+'2017 - 2022 Plan'!BR36</f>
        <v>0</v>
      </c>
      <c r="BK55" s="98">
        <f>'2017 - 2022 Plan'!BS23+'2017 - 2022 Plan'!BS36</f>
        <v>0</v>
      </c>
      <c r="BL55" s="98">
        <f>'2017 - 2022 Plan'!BT23+'2017 - 2022 Plan'!BT36</f>
        <v>0</v>
      </c>
      <c r="BM55" s="98">
        <f>'2017 - 2022 Plan'!BU23+'2017 - 2022 Plan'!BU36</f>
        <v>0</v>
      </c>
      <c r="BN55" s="98">
        <f>'2017 - 2022 Plan'!BV23+'2017 - 2022 Plan'!BV36</f>
        <v>0</v>
      </c>
      <c r="BO55" s="98">
        <f>'2017 - 2022 Plan'!BW23+'2017 - 2022 Plan'!BW36</f>
        <v>0</v>
      </c>
      <c r="BP55" s="98">
        <f>'2017 - 2022 Plan'!BX23+'2017 - 2022 Plan'!BX36</f>
        <v>0</v>
      </c>
      <c r="BQ55" s="98">
        <f>'2017 - 2022 Plan'!BY23+'2017 - 2022 Plan'!BY36</f>
        <v>0</v>
      </c>
      <c r="BR55" s="98">
        <f>'2017 - 2022 Plan'!BZ23+'2017 - 2022 Plan'!BZ36</f>
        <v>0</v>
      </c>
      <c r="BS55" s="98">
        <f>'2017 - 2022 Plan'!CA23+'2017 - 2022 Plan'!CA36</f>
        <v>0</v>
      </c>
      <c r="BT55" s="98">
        <f>'2017 - 2022 Plan'!CB23+'2017 - 2022 Plan'!CB36</f>
        <v>0</v>
      </c>
      <c r="BU55" s="98">
        <f>'2017 - 2022 Plan'!CC23+'2017 - 2022 Plan'!CC36</f>
        <v>0</v>
      </c>
      <c r="BV55" s="98">
        <f>'2017 - 2022 Plan'!CD23+'2017 - 2022 Plan'!CD36</f>
        <v>0</v>
      </c>
      <c r="BW55" s="98">
        <f>'2017 - 2022 Plan'!CE23+'2017 - 2022 Plan'!CE36</f>
        <v>0</v>
      </c>
      <c r="BX55" s="98">
        <f>'2017 - 2022 Plan'!CF23+'2017 - 2022 Plan'!CF36</f>
        <v>0</v>
      </c>
      <c r="BY55" s="98">
        <f>'2017 - 2022 Plan'!CG23+'2017 - 2022 Plan'!CG36</f>
        <v>0</v>
      </c>
      <c r="BZ55" s="98">
        <f>'2017 - 2022 Plan'!CH23+'2017 - 2022 Plan'!CH36</f>
        <v>0</v>
      </c>
      <c r="CA55" s="98">
        <f>'2017 - 2022 Plan'!CI23+'2017 - 2022 Plan'!CI36</f>
        <v>0</v>
      </c>
      <c r="CB55" s="98">
        <f>'2017 - 2022 Plan'!CJ23+'2017 - 2022 Plan'!CJ36</f>
        <v>0</v>
      </c>
      <c r="CC55" s="98">
        <f>'2017 - 2022 Plan'!CK23+'2017 - 2022 Plan'!CK36</f>
        <v>0</v>
      </c>
      <c r="CD55" s="98">
        <f>'2017 - 2022 Plan'!CL23+'2017 - 2022 Plan'!CL36</f>
        <v>0</v>
      </c>
      <c r="CE55" s="98">
        <f>'2017 - 2022 Plan'!CM23+'2017 - 2022 Plan'!CM36</f>
        <v>0</v>
      </c>
      <c r="CF55" s="98">
        <f>'2017 - 2022 Plan'!CN23+'2017 - 2022 Plan'!CN36</f>
        <v>0</v>
      </c>
      <c r="CG55" s="98">
        <f>'2017 - 2022 Plan'!CO23+'2017 - 2022 Plan'!CO36</f>
        <v>0</v>
      </c>
      <c r="CH55" s="98">
        <f>'2017 - 2022 Plan'!CP23+'2017 - 2022 Plan'!CP36</f>
        <v>0</v>
      </c>
      <c r="CI55" s="98">
        <f>'2017 - 2022 Plan'!CQ23+'2017 - 2022 Plan'!CQ36</f>
        <v>0</v>
      </c>
      <c r="CJ55" s="98">
        <f>'2017 - 2022 Plan'!CR23+'2017 - 2022 Plan'!CR36</f>
        <v>0</v>
      </c>
      <c r="CK55" s="98">
        <f>'2017 - 2022 Plan'!CS23+'2017 - 2022 Plan'!CS36</f>
        <v>0</v>
      </c>
    </row>
    <row r="56" spans="1:89" x14ac:dyDescent="0.2">
      <c r="A56" s="142" t="s">
        <v>40</v>
      </c>
      <c r="B56" s="96" t="e">
        <f t="shared" ref="B56:B61" si="57">SUM(F56:Q56)</f>
        <v>#REF!</v>
      </c>
      <c r="C56" s="96" t="e">
        <f t="shared" ref="C56:C61" si="58">SUM(R56:AC56)</f>
        <v>#REF!</v>
      </c>
      <c r="D56" s="97" t="e">
        <f t="shared" ref="D56:D60" si="59">SUM(AD56:AO56)</f>
        <v>#REF!</v>
      </c>
      <c r="E56" s="77"/>
      <c r="F56" s="98" t="e">
        <f>'2017 - 2022 Plan'!#REF!</f>
        <v>#REF!</v>
      </c>
      <c r="G56" s="96" t="e">
        <f>'2017 - 2022 Plan'!#REF!</f>
        <v>#REF!</v>
      </c>
      <c r="H56" s="96" t="e">
        <f>'2017 - 2022 Plan'!#REF!</f>
        <v>#REF!</v>
      </c>
      <c r="I56" s="96" t="e">
        <f>'2017 - 2022 Plan'!#REF!</f>
        <v>#REF!</v>
      </c>
      <c r="J56" s="96" t="e">
        <f>'2017 - 2022 Plan'!#REF!</f>
        <v>#REF!</v>
      </c>
      <c r="K56" s="96" t="e">
        <f>'2017 - 2022 Plan'!#REF!</f>
        <v>#REF!</v>
      </c>
      <c r="L56" s="96" t="e">
        <f>'2017 - 2022 Plan'!#REF!</f>
        <v>#REF!</v>
      </c>
      <c r="M56" s="96" t="e">
        <f>'2017 - 2022 Plan'!#REF!</f>
        <v>#REF!</v>
      </c>
      <c r="N56" s="96" t="e">
        <f>'2017 - 2022 Plan'!#REF!</f>
        <v>#REF!</v>
      </c>
      <c r="O56" s="96" t="e">
        <f>'2017 - 2022 Plan'!#REF!</f>
        <v>#REF!</v>
      </c>
      <c r="P56" s="96" t="e">
        <f>'2017 - 2022 Plan'!#REF!</f>
        <v>#REF!</v>
      </c>
      <c r="Q56" s="96" t="e">
        <f>'2017 - 2022 Plan'!#REF!</f>
        <v>#REF!</v>
      </c>
      <c r="R56" s="98" t="e">
        <f>'2017 - 2022 Plan'!#REF!</f>
        <v>#REF!</v>
      </c>
      <c r="S56" s="96" t="e">
        <f>'2017 - 2022 Plan'!#REF!</f>
        <v>#REF!</v>
      </c>
      <c r="T56" s="96" t="e">
        <f>'2017 - 2022 Plan'!#REF!</f>
        <v>#REF!</v>
      </c>
      <c r="U56" s="96" t="e">
        <f>'2017 - 2022 Plan'!#REF!</f>
        <v>#REF!</v>
      </c>
      <c r="V56" s="96" t="e">
        <f>'2017 - 2022 Plan'!#REF!</f>
        <v>#REF!</v>
      </c>
      <c r="W56" s="96" t="e">
        <f>'2017 - 2022 Plan'!#REF!</f>
        <v>#REF!</v>
      </c>
      <c r="X56" s="96" t="e">
        <f>'2017 - 2022 Plan'!#REF!</f>
        <v>#REF!</v>
      </c>
      <c r="Y56" s="96" t="e">
        <f>'2017 - 2022 Plan'!#REF!</f>
        <v>#REF!</v>
      </c>
      <c r="Z56" s="96" t="e">
        <f>'2017 - 2022 Plan'!#REF!</f>
        <v>#REF!</v>
      </c>
      <c r="AA56" s="96" t="e">
        <f>'2017 - 2022 Plan'!#REF!</f>
        <v>#REF!</v>
      </c>
      <c r="AB56" s="96" t="e">
        <f>'2017 - 2022 Plan'!#REF!</f>
        <v>#REF!</v>
      </c>
      <c r="AC56" s="96" t="e">
        <f>'2017 - 2022 Plan'!#REF!</f>
        <v>#REF!</v>
      </c>
      <c r="AD56" s="98" t="e">
        <f>'2017 - 2022 Plan'!#REF!</f>
        <v>#REF!</v>
      </c>
      <c r="AE56" s="96" t="e">
        <f>'2017 - 2022 Plan'!#REF!</f>
        <v>#REF!</v>
      </c>
      <c r="AF56" s="96" t="e">
        <f>'2017 - 2022 Plan'!#REF!</f>
        <v>#REF!</v>
      </c>
      <c r="AG56" s="96" t="e">
        <f>'2017 - 2022 Plan'!#REF!</f>
        <v>#REF!</v>
      </c>
      <c r="AH56" s="96" t="e">
        <f>'2017 - 2022 Plan'!#REF!</f>
        <v>#REF!</v>
      </c>
      <c r="AI56" s="96" t="e">
        <f>'2017 - 2022 Plan'!#REF!</f>
        <v>#REF!</v>
      </c>
      <c r="AJ56" s="96" t="e">
        <f>'2017 - 2022 Plan'!#REF!</f>
        <v>#REF!</v>
      </c>
      <c r="AK56" s="96" t="e">
        <f>'2017 - 2022 Plan'!#REF!</f>
        <v>#REF!</v>
      </c>
      <c r="AL56" s="96" t="e">
        <f>'2017 - 2022 Plan'!#REF!</f>
        <v>#REF!</v>
      </c>
      <c r="AM56" s="96" t="e">
        <f>'2017 - 2022 Plan'!#REF!</f>
        <v>#REF!</v>
      </c>
      <c r="AN56" s="96" t="e">
        <f>'2017 - 2022 Plan'!#REF!</f>
        <v>#REF!</v>
      </c>
      <c r="AO56" s="97" t="e">
        <f>'2017 - 2022 Plan'!#REF!</f>
        <v>#REF!</v>
      </c>
      <c r="AP56" s="98" t="e">
        <f>'2017 - 2022 Plan'!#REF!</f>
        <v>#REF!</v>
      </c>
      <c r="AQ56" s="96" t="e">
        <f>'2017 - 2022 Plan'!#REF!</f>
        <v>#REF!</v>
      </c>
      <c r="AR56" s="96" t="e">
        <f>'2017 - 2022 Plan'!#REF!</f>
        <v>#REF!</v>
      </c>
      <c r="AS56" s="96" t="e">
        <f>'2017 - 2022 Plan'!#REF!</f>
        <v>#REF!</v>
      </c>
      <c r="AT56" s="96" t="e">
        <f>'2017 - 2022 Plan'!#REF!</f>
        <v>#REF!</v>
      </c>
      <c r="AU56" s="96" t="e">
        <f>'2017 - 2022 Plan'!#REF!</f>
        <v>#REF!</v>
      </c>
      <c r="AV56" s="96" t="e">
        <f>'2017 - 2022 Plan'!#REF!</f>
        <v>#REF!</v>
      </c>
      <c r="AW56" s="96" t="e">
        <f>'2017 - 2022 Plan'!#REF!</f>
        <v>#REF!</v>
      </c>
      <c r="AX56" s="96" t="e">
        <f>'2017 - 2022 Plan'!#REF!</f>
        <v>#REF!</v>
      </c>
      <c r="AY56" s="96" t="e">
        <f>'2017 - 2022 Plan'!#REF!</f>
        <v>#REF!</v>
      </c>
      <c r="AZ56" s="96" t="e">
        <f>'2017 - 2022 Plan'!#REF!</f>
        <v>#REF!</v>
      </c>
      <c r="BA56" s="97" t="e">
        <f>'2017 - 2022 Plan'!#REF!</f>
        <v>#REF!</v>
      </c>
      <c r="BB56" s="98" t="e">
        <f>'2017 - 2022 Plan'!#REF!</f>
        <v>#REF!</v>
      </c>
      <c r="BC56" s="96" t="e">
        <f>'2017 - 2022 Plan'!#REF!</f>
        <v>#REF!</v>
      </c>
      <c r="BD56" s="96" t="e">
        <f>'2017 - 2022 Plan'!#REF!</f>
        <v>#REF!</v>
      </c>
      <c r="BE56" s="96" t="e">
        <f>'2017 - 2022 Plan'!#REF!</f>
        <v>#REF!</v>
      </c>
      <c r="BF56" s="96" t="e">
        <f>'2017 - 2022 Plan'!#REF!</f>
        <v>#REF!</v>
      </c>
      <c r="BG56" s="96" t="e">
        <f>'2017 - 2022 Plan'!#REF!</f>
        <v>#REF!</v>
      </c>
      <c r="BH56" s="96" t="e">
        <f>'2017 - 2022 Plan'!#REF!</f>
        <v>#REF!</v>
      </c>
      <c r="BI56" s="96" t="e">
        <f>'2017 - 2022 Plan'!#REF!</f>
        <v>#REF!</v>
      </c>
      <c r="BJ56" s="96" t="e">
        <f>'2017 - 2022 Plan'!#REF!</f>
        <v>#REF!</v>
      </c>
      <c r="BK56" s="96" t="e">
        <f>'2017 - 2022 Plan'!#REF!</f>
        <v>#REF!</v>
      </c>
      <c r="BL56" s="96" t="e">
        <f>'2017 - 2022 Plan'!#REF!</f>
        <v>#REF!</v>
      </c>
      <c r="BM56" s="97" t="e">
        <f>'2017 - 2022 Plan'!#REF!</f>
        <v>#REF!</v>
      </c>
      <c r="BN56" s="98" t="e">
        <f>'2017 - 2022 Plan'!#REF!</f>
        <v>#REF!</v>
      </c>
      <c r="BO56" s="96" t="e">
        <f>'2017 - 2022 Plan'!#REF!</f>
        <v>#REF!</v>
      </c>
      <c r="BP56" s="96" t="e">
        <f>'2017 - 2022 Plan'!#REF!</f>
        <v>#REF!</v>
      </c>
      <c r="BQ56" s="96" t="e">
        <f>'2017 - 2022 Plan'!#REF!</f>
        <v>#REF!</v>
      </c>
      <c r="BR56" s="96" t="e">
        <f>'2017 - 2022 Plan'!#REF!</f>
        <v>#REF!</v>
      </c>
      <c r="BS56" s="96" t="e">
        <f>'2017 - 2022 Plan'!#REF!</f>
        <v>#REF!</v>
      </c>
      <c r="BT56" s="96" t="e">
        <f>'2017 - 2022 Plan'!#REF!</f>
        <v>#REF!</v>
      </c>
      <c r="BU56" s="96" t="e">
        <f>'2017 - 2022 Plan'!#REF!</f>
        <v>#REF!</v>
      </c>
      <c r="BV56" s="96" t="e">
        <f>'2017 - 2022 Plan'!#REF!</f>
        <v>#REF!</v>
      </c>
      <c r="BW56" s="96" t="e">
        <f>'2017 - 2022 Plan'!#REF!</f>
        <v>#REF!</v>
      </c>
      <c r="BX56" s="96" t="e">
        <f>'2017 - 2022 Plan'!#REF!</f>
        <v>#REF!</v>
      </c>
      <c r="BY56" s="97" t="e">
        <f>'2017 - 2022 Plan'!#REF!</f>
        <v>#REF!</v>
      </c>
      <c r="BZ56" s="98" t="e">
        <f>'2017 - 2022 Plan'!#REF!</f>
        <v>#REF!</v>
      </c>
      <c r="CA56" s="96" t="e">
        <f>'2017 - 2022 Plan'!#REF!</f>
        <v>#REF!</v>
      </c>
      <c r="CB56" s="96" t="e">
        <f>'2017 - 2022 Plan'!#REF!</f>
        <v>#REF!</v>
      </c>
      <c r="CC56" s="96" t="e">
        <f>'2017 - 2022 Plan'!#REF!</f>
        <v>#REF!</v>
      </c>
      <c r="CD56" s="96" t="e">
        <f>'2017 - 2022 Plan'!#REF!</f>
        <v>#REF!</v>
      </c>
      <c r="CE56" s="96" t="e">
        <f>'2017 - 2022 Plan'!#REF!</f>
        <v>#REF!</v>
      </c>
      <c r="CF56" s="96" t="e">
        <f>'2017 - 2022 Plan'!#REF!</f>
        <v>#REF!</v>
      </c>
      <c r="CG56" s="96" t="e">
        <f>'2017 - 2022 Plan'!#REF!</f>
        <v>#REF!</v>
      </c>
      <c r="CH56" s="96" t="e">
        <f>'2017 - 2022 Plan'!#REF!</f>
        <v>#REF!</v>
      </c>
      <c r="CI56" s="96" t="e">
        <f>'2017 - 2022 Plan'!#REF!</f>
        <v>#REF!</v>
      </c>
      <c r="CJ56" s="96" t="e">
        <f>'2017 - 2022 Plan'!#REF!</f>
        <v>#REF!</v>
      </c>
      <c r="CK56" s="97" t="e">
        <f>'2017 - 2022 Plan'!#REF!</f>
        <v>#REF!</v>
      </c>
    </row>
    <row r="57" spans="1:89" x14ac:dyDescent="0.2">
      <c r="A57" s="142" t="s">
        <v>41</v>
      </c>
      <c r="B57" s="96">
        <f t="shared" si="57"/>
        <v>416.3</v>
      </c>
      <c r="C57" s="96">
        <f t="shared" si="58"/>
        <v>1595.45</v>
      </c>
      <c r="D57" s="97">
        <f t="shared" si="59"/>
        <v>2089.0831500000004</v>
      </c>
      <c r="E57" s="77"/>
      <c r="F57" s="98">
        <f>'2017 - 2022 Plan'!N49</f>
        <v>0</v>
      </c>
      <c r="G57" s="96">
        <f>'2017 - 2022 Plan'!O49</f>
        <v>0</v>
      </c>
      <c r="H57" s="96">
        <f>'2017 - 2022 Plan'!P49</f>
        <v>0</v>
      </c>
      <c r="I57" s="96">
        <f>'2017 - 2022 Plan'!Q49</f>
        <v>0</v>
      </c>
      <c r="J57" s="96">
        <f>'2017 - 2022 Plan'!R49</f>
        <v>0</v>
      </c>
      <c r="K57" s="96">
        <f>'2017 - 2022 Plan'!S49</f>
        <v>0</v>
      </c>
      <c r="L57" s="96">
        <f>'2017 - 2022 Plan'!T49</f>
        <v>21</v>
      </c>
      <c r="M57" s="96">
        <f>'2017 - 2022 Plan'!U49</f>
        <v>45.5</v>
      </c>
      <c r="N57" s="96">
        <f>'2017 - 2022 Plan'!V49</f>
        <v>68</v>
      </c>
      <c r="O57" s="96">
        <f>'2017 - 2022 Plan'!W49</f>
        <v>81.600000000000009</v>
      </c>
      <c r="P57" s="96">
        <f>'2017 - 2022 Plan'!X49</f>
        <v>91</v>
      </c>
      <c r="Q57" s="96">
        <f>'2017 - 2022 Plan'!Y49</f>
        <v>109.2</v>
      </c>
      <c r="R57" s="98">
        <f>'2017 - 2022 Plan'!Z49</f>
        <v>107.25</v>
      </c>
      <c r="S57" s="96">
        <f>'2017 - 2022 Plan'!AA49</f>
        <v>82.5</v>
      </c>
      <c r="T57" s="96">
        <f>'2017 - 2022 Plan'!AB49</f>
        <v>112.2</v>
      </c>
      <c r="U57" s="96">
        <f>'2017 - 2022 Plan'!AC49</f>
        <v>99</v>
      </c>
      <c r="V57" s="96">
        <f>'2017 - 2022 Plan'!AD49</f>
        <v>107.25</v>
      </c>
      <c r="W57" s="96">
        <f>'2017 - 2022 Plan'!AE49</f>
        <v>123.75</v>
      </c>
      <c r="X57" s="96">
        <f>'2017 - 2022 Plan'!AF49</f>
        <v>133</v>
      </c>
      <c r="Y57" s="96">
        <f>'2017 - 2022 Plan'!AG49</f>
        <v>152</v>
      </c>
      <c r="Z57" s="96">
        <f>'2017 - 2022 Plan'!AH49</f>
        <v>161.5</v>
      </c>
      <c r="AA57" s="96">
        <f>'2017 - 2022 Plan'!AI49</f>
        <v>154</v>
      </c>
      <c r="AB57" s="96">
        <f>'2017 - 2022 Plan'!AJ49</f>
        <v>176</v>
      </c>
      <c r="AC57" s="96">
        <f>'2017 - 2022 Plan'!AK49</f>
        <v>187</v>
      </c>
      <c r="AD57" s="98">
        <f>'2017 - 2022 Plan'!AL49</f>
        <v>173.42325000000005</v>
      </c>
      <c r="AE57" s="96">
        <f>'2017 - 2022 Plan'!AM49</f>
        <v>133.40250000000003</v>
      </c>
      <c r="AF57" s="96">
        <f>'2017 - 2022 Plan'!AN49</f>
        <v>181.42740000000006</v>
      </c>
      <c r="AG57" s="96">
        <f>'2017 - 2022 Plan'!AO49</f>
        <v>160.08300000000003</v>
      </c>
      <c r="AH57" s="96">
        <f>'2017 - 2022 Plan'!AP49</f>
        <v>173.42325000000005</v>
      </c>
      <c r="AI57" s="96">
        <f>'2017 - 2022 Plan'!AQ49</f>
        <v>200.10375000000005</v>
      </c>
      <c r="AJ57" s="96">
        <f>'2017 - 2022 Plan'!AR49</f>
        <v>173.42325000000005</v>
      </c>
      <c r="AK57" s="96">
        <f>'2017 - 2022 Plan'!AS49</f>
        <v>160.08300000000003</v>
      </c>
      <c r="AL57" s="96">
        <f>'2017 - 2022 Plan'!AT49</f>
        <v>173.42325000000005</v>
      </c>
      <c r="AM57" s="96">
        <f>'2017 - 2022 Plan'!AU49</f>
        <v>173.42325000000005</v>
      </c>
      <c r="AN57" s="96">
        <f>'2017 - 2022 Plan'!AV49</f>
        <v>186.76350000000002</v>
      </c>
      <c r="AO57" s="97">
        <f>'2017 - 2022 Plan'!AW49</f>
        <v>200.10375000000005</v>
      </c>
      <c r="AP57" s="98">
        <f>'2017 - 2022 Plan'!AX49</f>
        <v>182.09441250000009</v>
      </c>
      <c r="AQ57" s="96">
        <f>'2017 - 2022 Plan'!AY49</f>
        <v>140.07262500000004</v>
      </c>
      <c r="AR57" s="96">
        <f>'2017 - 2022 Plan'!AZ49</f>
        <v>205.70000000000002</v>
      </c>
      <c r="AS57" s="96">
        <f>'2017 - 2022 Plan'!BA49</f>
        <v>168.08715000000007</v>
      </c>
      <c r="AT57" s="96">
        <f>'2017 - 2022 Plan'!BB49</f>
        <v>182.09441250000009</v>
      </c>
      <c r="AU57" s="96">
        <f>'2017 - 2022 Plan'!BC49</f>
        <v>210.10893750000005</v>
      </c>
      <c r="AV57" s="96">
        <f>'2017 - 2022 Plan'!BD49</f>
        <v>174.24</v>
      </c>
      <c r="AW57" s="96">
        <f>'2017 - 2022 Plan'!BE49</f>
        <v>181.50000000000003</v>
      </c>
      <c r="AX57" s="96">
        <f>'2017 - 2022 Plan'!BF49</f>
        <v>205.70000000000002</v>
      </c>
      <c r="AY57" s="96">
        <f>'2017 - 2022 Plan'!BG49</f>
        <v>198.64845000000008</v>
      </c>
      <c r="AZ57" s="96">
        <f>'2017 - 2022 Plan'!BH49</f>
        <v>213.92910000000001</v>
      </c>
      <c r="BA57" s="97">
        <f>'2017 - 2022 Plan'!BI49</f>
        <v>237.6</v>
      </c>
      <c r="BB57" s="98">
        <f>'2017 - 2022 Plan'!BJ49</f>
        <v>208.58087250000011</v>
      </c>
      <c r="BC57" s="96">
        <f>'2017 - 2022 Plan'!BK49</f>
        <v>160.44682500000002</v>
      </c>
      <c r="BD57" s="96">
        <f>'2017 - 2022 Plan'!BL49</f>
        <v>211.20000000000002</v>
      </c>
      <c r="BE57" s="96">
        <f>'2017 - 2022 Plan'!BM49</f>
        <v>192.53619000000006</v>
      </c>
      <c r="BF57" s="96">
        <f>'2017 - 2022 Plan'!BN49</f>
        <v>208.58087250000011</v>
      </c>
      <c r="BG57" s="96">
        <f>'2017 - 2022 Plan'!BO49</f>
        <v>240.67023750000004</v>
      </c>
      <c r="BH57" s="96">
        <f>'2017 - 2022 Plan'!BP49</f>
        <v>199.584</v>
      </c>
      <c r="BI57" s="96">
        <f>'2017 - 2022 Plan'!BQ49</f>
        <v>207.90000000000003</v>
      </c>
      <c r="BJ57" s="96">
        <f>'2017 - 2022 Plan'!BR49</f>
        <v>229.68</v>
      </c>
      <c r="BK57" s="96">
        <f>'2017 - 2022 Plan'!BS49</f>
        <v>208.58087250000011</v>
      </c>
      <c r="BL57" s="96">
        <f>'2017 - 2022 Plan'!BT49</f>
        <v>224.62555500000002</v>
      </c>
      <c r="BM57" s="97">
        <f>'2017 - 2022 Plan'!BU49</f>
        <v>237.6</v>
      </c>
      <c r="BN57" s="98">
        <f>'2017 - 2022 Plan'!BV49</f>
        <v>255.51156881250014</v>
      </c>
      <c r="BO57" s="96">
        <f>'2017 - 2022 Plan'!BW49</f>
        <v>196.54736062500007</v>
      </c>
      <c r="BP57" s="96">
        <f>'2017 - 2022 Plan'!BX49</f>
        <v>277.2</v>
      </c>
      <c r="BQ57" s="96">
        <f>'2017 - 2022 Plan'!BY49</f>
        <v>246.4</v>
      </c>
      <c r="BR57" s="96">
        <f>'2017 - 2022 Plan'!BZ49</f>
        <v>255.51156881250014</v>
      </c>
      <c r="BS57" s="96">
        <f>'2017 - 2022 Plan'!CA49</f>
        <v>294.82104093750007</v>
      </c>
      <c r="BT57" s="96">
        <f>'2017 - 2022 Plan'!CB49</f>
        <v>0</v>
      </c>
      <c r="BU57" s="96">
        <f>'2017 - 2022 Plan'!CC49</f>
        <v>0</v>
      </c>
      <c r="BV57" s="96">
        <f>'2017 - 2022 Plan'!CD49</f>
        <v>0</v>
      </c>
      <c r="BW57" s="96">
        <f>'2017 - 2022 Plan'!CE49</f>
        <v>0</v>
      </c>
      <c r="BX57" s="96">
        <f>'2017 - 2022 Plan'!CF49</f>
        <v>0</v>
      </c>
      <c r="BY57" s="97">
        <f>'2017 - 2022 Plan'!CG49</f>
        <v>0</v>
      </c>
      <c r="BZ57" s="98">
        <f>'2017 - 2022 Plan'!CH49</f>
        <v>0</v>
      </c>
      <c r="CA57" s="96">
        <f>'2017 - 2022 Plan'!CI49</f>
        <v>0</v>
      </c>
      <c r="CB57" s="96">
        <f>'2017 - 2022 Plan'!CJ49</f>
        <v>0</v>
      </c>
      <c r="CC57" s="96">
        <f>'2017 - 2022 Plan'!CK49</f>
        <v>0</v>
      </c>
      <c r="CD57" s="96">
        <f>'2017 - 2022 Plan'!CL49</f>
        <v>0</v>
      </c>
      <c r="CE57" s="96">
        <f>'2017 - 2022 Plan'!CM49</f>
        <v>0</v>
      </c>
      <c r="CF57" s="96">
        <f>'2017 - 2022 Plan'!CN49</f>
        <v>0</v>
      </c>
      <c r="CG57" s="96">
        <f>'2017 - 2022 Plan'!CO49</f>
        <v>0</v>
      </c>
      <c r="CH57" s="96">
        <f>'2017 - 2022 Plan'!CP49</f>
        <v>0</v>
      </c>
      <c r="CI57" s="96">
        <f>'2017 - 2022 Plan'!CQ49</f>
        <v>0</v>
      </c>
      <c r="CJ57" s="96">
        <f>'2017 - 2022 Plan'!CR49</f>
        <v>0</v>
      </c>
      <c r="CK57" s="97">
        <f>'2017 - 2022 Plan'!CS49</f>
        <v>0</v>
      </c>
    </row>
    <row r="58" spans="1:89" x14ac:dyDescent="0.2">
      <c r="A58" s="142" t="s">
        <v>42</v>
      </c>
      <c r="B58" s="96">
        <f t="shared" si="57"/>
        <v>198.3</v>
      </c>
      <c r="C58" s="96">
        <f t="shared" si="58"/>
        <v>730</v>
      </c>
      <c r="D58" s="97">
        <f t="shared" si="59"/>
        <v>1134.4000000000001</v>
      </c>
      <c r="E58" s="77"/>
      <c r="F58" s="98">
        <f>'2017 - 2022 Plan'!N62</f>
        <v>0</v>
      </c>
      <c r="G58" s="96">
        <f>'2017 - 2022 Plan'!O62</f>
        <v>0</v>
      </c>
      <c r="H58" s="96">
        <f>'2017 - 2022 Plan'!P62</f>
        <v>0</v>
      </c>
      <c r="I58" s="96">
        <f>'2017 - 2022 Plan'!Q62</f>
        <v>0</v>
      </c>
      <c r="J58" s="96">
        <f>'2017 - 2022 Plan'!R62</f>
        <v>0</v>
      </c>
      <c r="K58" s="96">
        <f>'2017 - 2022 Plan'!S62</f>
        <v>0</v>
      </c>
      <c r="L58" s="96">
        <f>'2017 - 2022 Plan'!T62</f>
        <v>0</v>
      </c>
      <c r="M58" s="96">
        <f>'2017 - 2022 Plan'!U50</f>
        <v>1.8</v>
      </c>
      <c r="N58" s="96">
        <f>'2017 - 2022 Plan'!U62</f>
        <v>35</v>
      </c>
      <c r="O58" s="96">
        <f>'2017 - 2022 Plan'!V62</f>
        <v>49</v>
      </c>
      <c r="P58" s="96">
        <f>'2017 - 2022 Plan'!W62</f>
        <v>52.5</v>
      </c>
      <c r="Q58" s="96">
        <f>'2017 - 2022 Plan'!X62</f>
        <v>60</v>
      </c>
      <c r="R58" s="98">
        <f>'2017 - 2022 Plan'!Z62</f>
        <v>0</v>
      </c>
      <c r="S58" s="96">
        <f>'2017 - 2022 Plan'!AA62</f>
        <v>0</v>
      </c>
      <c r="T58" s="96">
        <f>'2017 - 2022 Plan'!AB62</f>
        <v>0</v>
      </c>
      <c r="U58" s="96">
        <f>'2017 - 2022 Plan'!AC62</f>
        <v>45.5</v>
      </c>
      <c r="V58" s="96">
        <f>'2017 - 2022 Plan'!AD62</f>
        <v>70</v>
      </c>
      <c r="W58" s="96">
        <f>'2017 - 2022 Plan'!AE62</f>
        <v>75</v>
      </c>
      <c r="X58" s="96">
        <f>'2017 - 2022 Plan'!AF62</f>
        <v>84.5</v>
      </c>
      <c r="Y58" s="96">
        <f>'2017 - 2022 Plan'!AG62</f>
        <v>91</v>
      </c>
      <c r="Z58" s="96">
        <f>'2017 - 2022 Plan'!AH62</f>
        <v>91</v>
      </c>
      <c r="AA58" s="96">
        <f>'2017 - 2022 Plan'!AI62</f>
        <v>84.5</v>
      </c>
      <c r="AB58" s="96">
        <f>'2017 - 2022 Plan'!AJ62</f>
        <v>91</v>
      </c>
      <c r="AC58" s="96">
        <f>'2017 - 2022 Plan'!AK62</f>
        <v>97.5</v>
      </c>
      <c r="AD58" s="98">
        <f>'2017 - 2022 Plan'!AL62</f>
        <v>84.5</v>
      </c>
      <c r="AE58" s="96">
        <f>'2017 - 2022 Plan'!AM62</f>
        <v>65</v>
      </c>
      <c r="AF58" s="96">
        <f>'2017 - 2022 Plan'!AN62</f>
        <v>88.4</v>
      </c>
      <c r="AG58" s="96">
        <f>'2017 - 2022 Plan'!AO62</f>
        <v>80.599999999999994</v>
      </c>
      <c r="AH58" s="96">
        <f>'2017 - 2022 Plan'!AP62</f>
        <v>88.4</v>
      </c>
      <c r="AI58" s="96">
        <f>'2017 - 2022 Plan'!AQ62</f>
        <v>112.5</v>
      </c>
      <c r="AJ58" s="96">
        <f>'2017 - 2022 Plan'!AR62</f>
        <v>97.5</v>
      </c>
      <c r="AK58" s="96">
        <f>'2017 - 2022 Plan'!AS62</f>
        <v>102.00000000000001</v>
      </c>
      <c r="AL58" s="96">
        <f>'2017 - 2022 Plan'!AT62</f>
        <v>105</v>
      </c>
      <c r="AM58" s="96">
        <f>'2017 - 2022 Plan'!AU62</f>
        <v>97.5</v>
      </c>
      <c r="AN58" s="96">
        <f>'2017 - 2022 Plan'!AV62</f>
        <v>105</v>
      </c>
      <c r="AO58" s="97">
        <f>'2017 - 2022 Plan'!AW62</f>
        <v>108</v>
      </c>
      <c r="AP58" s="98">
        <f>'2017 - 2022 Plan'!AX62</f>
        <v>131.77204386192</v>
      </c>
      <c r="AQ58" s="96">
        <f>'2017 - 2022 Plan'!AY62</f>
        <v>93.775000000000006</v>
      </c>
      <c r="AR58" s="96">
        <f>'2017 - 2022 Plan'!AZ62</f>
        <v>150.04000000000002</v>
      </c>
      <c r="AS58" s="96">
        <f>'2017 - 2022 Plan'!BA62</f>
        <v>131.285</v>
      </c>
      <c r="AT58" s="96">
        <f>'2017 - 2022 Plan'!BB62</f>
        <v>133.91069999999999</v>
      </c>
      <c r="AU58" s="96">
        <f>'2017 - 2022 Plan'!BC62</f>
        <v>150.04000000000002</v>
      </c>
      <c r="AV58" s="96">
        <f>'2017 - 2022 Plan'!BD62</f>
        <v>140.66250000000002</v>
      </c>
      <c r="AW58" s="96">
        <f>'2017 - 2022 Plan'!BE62</f>
        <v>146.28900000000002</v>
      </c>
      <c r="AX58" s="96">
        <f>'2017 - 2022 Plan'!BF62</f>
        <v>150.04000000000002</v>
      </c>
      <c r="AY58" s="96">
        <f>'2017 - 2022 Plan'!BG62</f>
        <v>136.58891399999999</v>
      </c>
      <c r="AZ58" s="96">
        <f>'2017 - 2022 Plan'!BH62</f>
        <v>146.28900000000002</v>
      </c>
      <c r="BA58" s="97">
        <f>'2017 - 2022 Plan'!BI62</f>
        <v>153.791</v>
      </c>
      <c r="BB58" s="98">
        <f>'2017 - 2022 Plan'!BJ62</f>
        <v>159.826737071232</v>
      </c>
      <c r="BC58" s="96">
        <f>'2017 - 2022 Plan'!BK62</f>
        <v>144.76</v>
      </c>
      <c r="BD58" s="96">
        <f>'2017 - 2022 Plan'!BL62</f>
        <v>165.44000000000003</v>
      </c>
      <c r="BE58" s="96">
        <f>'2017 - 2022 Plan'!BM62</f>
        <v>144.76</v>
      </c>
      <c r="BF58" s="96">
        <f>'2017 - 2022 Plan'!BN62</f>
        <v>153.62047007999999</v>
      </c>
      <c r="BG58" s="96">
        <f>'2017 - 2022 Plan'!BO62</f>
        <v>165.44000000000003</v>
      </c>
      <c r="BH58" s="96">
        <f>'2017 - 2022 Plan'!BP62</f>
        <v>159.39000000000001</v>
      </c>
      <c r="BI58" s="96">
        <f>'2017 - 2022 Plan'!BQ62</f>
        <v>159.39000000000001</v>
      </c>
      <c r="BJ58" s="96">
        <f>'2017 - 2022 Plan'!BR62</f>
        <v>182.16000000000003</v>
      </c>
      <c r="BK58" s="96">
        <f>'2017 - 2022 Plan'!BS62</f>
        <v>165.82935599999999</v>
      </c>
      <c r="BL58" s="96">
        <f>'2017 - 2022 Plan'!BT62</f>
        <v>169.14594312</v>
      </c>
      <c r="BM58" s="97">
        <f>'2017 - 2022 Plan'!BU62</f>
        <v>182.16000000000003</v>
      </c>
      <c r="BN58" s="98">
        <f>'2017 - 2022 Plan'!BV62</f>
        <v>177.9734091526272</v>
      </c>
      <c r="BO58" s="96">
        <f>'2017 - 2022 Plan'!BW62</f>
        <v>181.53287733567973</v>
      </c>
      <c r="BP58" s="96">
        <f>'2017 - 2022 Plan'!BX62</f>
        <v>188.8296</v>
      </c>
      <c r="BQ58" s="96">
        <f>'2017 - 2022 Plan'!BY62</f>
        <v>184.22400000000002</v>
      </c>
      <c r="BR58" s="96">
        <f>'2017 - 2022 Plan'!BZ62</f>
        <v>172.71</v>
      </c>
      <c r="BS58" s="96">
        <f>'2017 - 2022 Plan'!CA62</f>
        <v>196.49702452547487</v>
      </c>
      <c r="BT58" s="96">
        <f>'2017 - 2022 Plan'!CB62</f>
        <v>149.68200000000002</v>
      </c>
      <c r="BU58" s="96">
        <f>'2017 - 2022 Plan'!CC62</f>
        <v>169.25579999999999</v>
      </c>
      <c r="BV58" s="96">
        <f>'2017 - 2022 Plan'!CD62</f>
        <v>193.43520000000001</v>
      </c>
      <c r="BW58" s="96">
        <f>'2017 - 2022 Plan'!CE62</f>
        <v>157.1661</v>
      </c>
      <c r="BX58" s="96">
        <f>'2017 - 2022 Plan'!CF62</f>
        <v>169.25579999999999</v>
      </c>
      <c r="BY58" s="97">
        <f>'2017 - 2022 Plan'!CG62</f>
        <v>193.43520000000001</v>
      </c>
      <c r="BZ58" s="98">
        <f>'2017 - 2022 Plan'!CH62</f>
        <v>166.5196749002304</v>
      </c>
      <c r="CA58" s="96">
        <f>'2017 - 2022 Plan'!CI62</f>
        <v>178.34257181814675</v>
      </c>
      <c r="CB58" s="96">
        <f>'2017 - 2022 Plan'!CJ62</f>
        <v>181.90942325450968</v>
      </c>
      <c r="CC58" s="96">
        <f>'2017 - 2022 Plan'!CK62</f>
        <v>185.5476117195999</v>
      </c>
      <c r="CD58" s="96">
        <f>'2017 - 2022 Plan'!CL62</f>
        <v>189.25856395399191</v>
      </c>
      <c r="CE58" s="96">
        <f>'2017 - 2022 Plan'!CM62</f>
        <v>193.04373523307171</v>
      </c>
      <c r="CF58" s="96">
        <f>'2017 - 2022 Plan'!CN62</f>
        <v>196.90460993773317</v>
      </c>
      <c r="CG58" s="96">
        <f>'2017 - 2022 Plan'!CO62</f>
        <v>161.530362</v>
      </c>
      <c r="CH58" s="96">
        <f>'2017 - 2022 Plan'!CP62</f>
        <v>115.37883000000001</v>
      </c>
      <c r="CI58" s="96">
        <f>'2017 - 2022 Plan'!CQ62</f>
        <v>168.0561886248</v>
      </c>
      <c r="CJ58" s="96">
        <f>'2017 - 2022 Plan'!CR62</f>
        <v>171.41731239729597</v>
      </c>
      <c r="CK58" s="97">
        <f>'2017 - 2022 Plan'!CS62</f>
        <v>174.84565864524191</v>
      </c>
    </row>
    <row r="59" spans="1:89" x14ac:dyDescent="0.2">
      <c r="A59" s="142" t="s">
        <v>60</v>
      </c>
      <c r="B59" s="96" t="e">
        <f t="shared" si="57"/>
        <v>#REF!</v>
      </c>
      <c r="C59" s="96" t="e">
        <f t="shared" si="58"/>
        <v>#REF!</v>
      </c>
      <c r="D59" s="97" t="e">
        <f t="shared" si="59"/>
        <v>#REF!</v>
      </c>
      <c r="E59" s="77"/>
      <c r="F59" s="98" t="e">
        <f>'2017 - 2022 Plan'!#REF!</f>
        <v>#REF!</v>
      </c>
      <c r="G59" s="96" t="e">
        <f>'2017 - 2022 Plan'!#REF!</f>
        <v>#REF!</v>
      </c>
      <c r="H59" s="96" t="e">
        <f>'2017 - 2022 Plan'!#REF!</f>
        <v>#REF!</v>
      </c>
      <c r="I59" s="96" t="e">
        <f>'2017 - 2022 Plan'!#REF!</f>
        <v>#REF!</v>
      </c>
      <c r="J59" s="96" t="e">
        <f>'2017 - 2022 Plan'!#REF!</f>
        <v>#REF!</v>
      </c>
      <c r="K59" s="96" t="e">
        <f>'2017 - 2022 Plan'!#REF!</f>
        <v>#REF!</v>
      </c>
      <c r="L59" s="96" t="e">
        <f>'2017 - 2022 Plan'!#REF!</f>
        <v>#REF!</v>
      </c>
      <c r="M59" s="96" t="e">
        <f>'2017 - 2022 Plan'!#REF!</f>
        <v>#REF!</v>
      </c>
      <c r="N59" s="96" t="e">
        <f>'2017 - 2022 Plan'!#REF!</f>
        <v>#REF!</v>
      </c>
      <c r="O59" s="96" t="e">
        <f>'2017 - 2022 Plan'!#REF!</f>
        <v>#REF!</v>
      </c>
      <c r="P59" s="96" t="e">
        <f>'2017 - 2022 Plan'!#REF!</f>
        <v>#REF!</v>
      </c>
      <c r="Q59" s="96" t="e">
        <f>'2017 - 2022 Plan'!#REF!</f>
        <v>#REF!</v>
      </c>
      <c r="R59" s="98" t="e">
        <f>'2017 - 2022 Plan'!#REF!</f>
        <v>#REF!</v>
      </c>
      <c r="S59" s="96" t="e">
        <f>'2017 - 2022 Plan'!#REF!</f>
        <v>#REF!</v>
      </c>
      <c r="T59" s="96" t="e">
        <f>'2017 - 2022 Plan'!#REF!</f>
        <v>#REF!</v>
      </c>
      <c r="U59" s="96" t="e">
        <f>'2017 - 2022 Plan'!#REF!</f>
        <v>#REF!</v>
      </c>
      <c r="V59" s="96" t="e">
        <f>'2017 - 2022 Plan'!#REF!</f>
        <v>#REF!</v>
      </c>
      <c r="W59" s="96" t="e">
        <f>'2017 - 2022 Plan'!#REF!</f>
        <v>#REF!</v>
      </c>
      <c r="X59" s="96" t="e">
        <f>'2017 - 2022 Plan'!#REF!</f>
        <v>#REF!</v>
      </c>
      <c r="Y59" s="96" t="e">
        <f>'2017 - 2022 Plan'!#REF!</f>
        <v>#REF!</v>
      </c>
      <c r="Z59" s="96" t="e">
        <f>'2017 - 2022 Plan'!#REF!</f>
        <v>#REF!</v>
      </c>
      <c r="AA59" s="96" t="e">
        <f>'2017 - 2022 Plan'!#REF!</f>
        <v>#REF!</v>
      </c>
      <c r="AB59" s="96" t="e">
        <f>'2017 - 2022 Plan'!#REF!</f>
        <v>#REF!</v>
      </c>
      <c r="AC59" s="96" t="e">
        <f>'2017 - 2022 Plan'!#REF!</f>
        <v>#REF!</v>
      </c>
      <c r="AD59" s="98" t="e">
        <f>'2017 - 2022 Plan'!#REF!</f>
        <v>#REF!</v>
      </c>
      <c r="AE59" s="96" t="e">
        <f>'2017 - 2022 Plan'!#REF!</f>
        <v>#REF!</v>
      </c>
      <c r="AF59" s="96" t="e">
        <f>'2017 - 2022 Plan'!#REF!</f>
        <v>#REF!</v>
      </c>
      <c r="AG59" s="96" t="e">
        <f>'2017 - 2022 Plan'!#REF!</f>
        <v>#REF!</v>
      </c>
      <c r="AH59" s="96" t="e">
        <f>'2017 - 2022 Plan'!#REF!</f>
        <v>#REF!</v>
      </c>
      <c r="AI59" s="96" t="e">
        <f>'2017 - 2022 Plan'!#REF!</f>
        <v>#REF!</v>
      </c>
      <c r="AJ59" s="96" t="e">
        <f>'2017 - 2022 Plan'!#REF!</f>
        <v>#REF!</v>
      </c>
      <c r="AK59" s="96" t="e">
        <f>'2017 - 2022 Plan'!#REF!</f>
        <v>#REF!</v>
      </c>
      <c r="AL59" s="96" t="e">
        <f>'2017 - 2022 Plan'!#REF!</f>
        <v>#REF!</v>
      </c>
      <c r="AM59" s="96" t="e">
        <f>'2017 - 2022 Plan'!#REF!</f>
        <v>#REF!</v>
      </c>
      <c r="AN59" s="96" t="e">
        <f>'2017 - 2022 Plan'!#REF!</f>
        <v>#REF!</v>
      </c>
      <c r="AO59" s="97" t="e">
        <f>'2017 - 2022 Plan'!#REF!</f>
        <v>#REF!</v>
      </c>
      <c r="AP59" s="98" t="e">
        <f>'2017 - 2022 Plan'!#REF!</f>
        <v>#REF!</v>
      </c>
      <c r="AQ59" s="96" t="e">
        <f>'2017 - 2022 Plan'!#REF!</f>
        <v>#REF!</v>
      </c>
      <c r="AR59" s="96" t="e">
        <f>'2017 - 2022 Plan'!#REF!</f>
        <v>#REF!</v>
      </c>
      <c r="AS59" s="96" t="e">
        <f>'2017 - 2022 Plan'!#REF!</f>
        <v>#REF!</v>
      </c>
      <c r="AT59" s="96" t="e">
        <f>'2017 - 2022 Plan'!#REF!</f>
        <v>#REF!</v>
      </c>
      <c r="AU59" s="96" t="e">
        <f>'2017 - 2022 Plan'!#REF!</f>
        <v>#REF!</v>
      </c>
      <c r="AV59" s="96" t="e">
        <f>'2017 - 2022 Plan'!#REF!</f>
        <v>#REF!</v>
      </c>
      <c r="AW59" s="96" t="e">
        <f>'2017 - 2022 Plan'!#REF!</f>
        <v>#REF!</v>
      </c>
      <c r="AX59" s="96" t="e">
        <f>'2017 - 2022 Plan'!#REF!</f>
        <v>#REF!</v>
      </c>
      <c r="AY59" s="96" t="e">
        <f>'2017 - 2022 Plan'!#REF!</f>
        <v>#REF!</v>
      </c>
      <c r="AZ59" s="96" t="e">
        <f>'2017 - 2022 Plan'!#REF!</f>
        <v>#REF!</v>
      </c>
      <c r="BA59" s="97" t="e">
        <f>'2017 - 2022 Plan'!#REF!</f>
        <v>#REF!</v>
      </c>
      <c r="BB59" s="98" t="e">
        <f>'2017 - 2022 Plan'!#REF!</f>
        <v>#REF!</v>
      </c>
      <c r="BC59" s="96" t="e">
        <f>'2017 - 2022 Plan'!#REF!</f>
        <v>#REF!</v>
      </c>
      <c r="BD59" s="96" t="e">
        <f>'2017 - 2022 Plan'!#REF!</f>
        <v>#REF!</v>
      </c>
      <c r="BE59" s="96" t="e">
        <f>'2017 - 2022 Plan'!#REF!</f>
        <v>#REF!</v>
      </c>
      <c r="BF59" s="96" t="e">
        <f>'2017 - 2022 Plan'!#REF!</f>
        <v>#REF!</v>
      </c>
      <c r="BG59" s="96" t="e">
        <f>'2017 - 2022 Plan'!#REF!</f>
        <v>#REF!</v>
      </c>
      <c r="BH59" s="96" t="e">
        <f>'2017 - 2022 Plan'!#REF!</f>
        <v>#REF!</v>
      </c>
      <c r="BI59" s="96" t="e">
        <f>'2017 - 2022 Plan'!#REF!</f>
        <v>#REF!</v>
      </c>
      <c r="BJ59" s="96" t="e">
        <f>'2017 - 2022 Plan'!#REF!</f>
        <v>#REF!</v>
      </c>
      <c r="BK59" s="96" t="e">
        <f>'2017 - 2022 Plan'!#REF!</f>
        <v>#REF!</v>
      </c>
      <c r="BL59" s="96" t="e">
        <f>'2017 - 2022 Plan'!#REF!</f>
        <v>#REF!</v>
      </c>
      <c r="BM59" s="97" t="e">
        <f>'2017 - 2022 Plan'!#REF!</f>
        <v>#REF!</v>
      </c>
      <c r="BN59" s="98" t="e">
        <f>'2017 - 2022 Plan'!#REF!</f>
        <v>#REF!</v>
      </c>
      <c r="BO59" s="96" t="e">
        <f>'2017 - 2022 Plan'!#REF!</f>
        <v>#REF!</v>
      </c>
      <c r="BP59" s="96" t="e">
        <f>'2017 - 2022 Plan'!#REF!</f>
        <v>#REF!</v>
      </c>
      <c r="BQ59" s="96" t="e">
        <f>'2017 - 2022 Plan'!#REF!</f>
        <v>#REF!</v>
      </c>
      <c r="BR59" s="96" t="e">
        <f>'2017 - 2022 Plan'!#REF!</f>
        <v>#REF!</v>
      </c>
      <c r="BS59" s="96" t="e">
        <f>'2017 - 2022 Plan'!#REF!</f>
        <v>#REF!</v>
      </c>
      <c r="BT59" s="96" t="e">
        <f>'2017 - 2022 Plan'!#REF!</f>
        <v>#REF!</v>
      </c>
      <c r="BU59" s="96" t="e">
        <f>'2017 - 2022 Plan'!#REF!</f>
        <v>#REF!</v>
      </c>
      <c r="BV59" s="96" t="e">
        <f>'2017 - 2022 Plan'!#REF!</f>
        <v>#REF!</v>
      </c>
      <c r="BW59" s="96" t="e">
        <f>'2017 - 2022 Plan'!#REF!</f>
        <v>#REF!</v>
      </c>
      <c r="BX59" s="96" t="e">
        <f>'2017 - 2022 Plan'!#REF!</f>
        <v>#REF!</v>
      </c>
      <c r="BY59" s="97" t="e">
        <f>'2017 - 2022 Plan'!#REF!</f>
        <v>#REF!</v>
      </c>
      <c r="BZ59" s="98" t="e">
        <f>'2017 - 2022 Plan'!#REF!</f>
        <v>#REF!</v>
      </c>
      <c r="CA59" s="96" t="e">
        <f>'2017 - 2022 Plan'!#REF!</f>
        <v>#REF!</v>
      </c>
      <c r="CB59" s="96" t="e">
        <f>'2017 - 2022 Plan'!#REF!</f>
        <v>#REF!</v>
      </c>
      <c r="CC59" s="96" t="e">
        <f>'2017 - 2022 Plan'!#REF!</f>
        <v>#REF!</v>
      </c>
      <c r="CD59" s="96" t="e">
        <f>'2017 - 2022 Plan'!#REF!</f>
        <v>#REF!</v>
      </c>
      <c r="CE59" s="96" t="e">
        <f>'2017 - 2022 Plan'!#REF!</f>
        <v>#REF!</v>
      </c>
      <c r="CF59" s="96" t="e">
        <f>'2017 - 2022 Plan'!#REF!</f>
        <v>#REF!</v>
      </c>
      <c r="CG59" s="96" t="e">
        <f>'2017 - 2022 Plan'!#REF!</f>
        <v>#REF!</v>
      </c>
      <c r="CH59" s="96" t="e">
        <f>'2017 - 2022 Plan'!#REF!</f>
        <v>#REF!</v>
      </c>
      <c r="CI59" s="96" t="e">
        <f>'2017 - 2022 Plan'!#REF!</f>
        <v>#REF!</v>
      </c>
      <c r="CJ59" s="96" t="e">
        <f>'2017 - 2022 Plan'!#REF!</f>
        <v>#REF!</v>
      </c>
      <c r="CK59" s="97" t="e">
        <f>'2017 - 2022 Plan'!#REF!</f>
        <v>#REF!</v>
      </c>
    </row>
    <row r="60" spans="1:89" x14ac:dyDescent="0.2">
      <c r="A60" s="142" t="s">
        <v>43</v>
      </c>
      <c r="B60" s="96" t="e">
        <f t="shared" si="57"/>
        <v>#REF!</v>
      </c>
      <c r="C60" s="96" t="e">
        <f t="shared" si="58"/>
        <v>#REF!</v>
      </c>
      <c r="D60" s="97" t="e">
        <f t="shared" si="59"/>
        <v>#REF!</v>
      </c>
      <c r="E60" s="77"/>
      <c r="F60" s="98" t="e">
        <f>'2017 - 2022 Plan'!#REF!</f>
        <v>#REF!</v>
      </c>
      <c r="G60" s="96" t="e">
        <f>'2017 - 2022 Plan'!#REF!</f>
        <v>#REF!</v>
      </c>
      <c r="H60" s="96" t="e">
        <f>'2017 - 2022 Plan'!#REF!</f>
        <v>#REF!</v>
      </c>
      <c r="I60" s="96" t="e">
        <f>'2017 - 2022 Plan'!#REF!</f>
        <v>#REF!</v>
      </c>
      <c r="J60" s="96" t="e">
        <f>'2017 - 2022 Plan'!#REF!</f>
        <v>#REF!</v>
      </c>
      <c r="K60" s="96" t="e">
        <f>'2017 - 2022 Plan'!#REF!</f>
        <v>#REF!</v>
      </c>
      <c r="L60" s="96" t="e">
        <f>'2017 - 2022 Plan'!#REF!</f>
        <v>#REF!</v>
      </c>
      <c r="M60" s="96" t="e">
        <f>'2017 - 2022 Plan'!#REF!</f>
        <v>#REF!</v>
      </c>
      <c r="N60" s="96" t="e">
        <f>'2017 - 2022 Plan'!#REF!</f>
        <v>#REF!</v>
      </c>
      <c r="O60" s="96" t="e">
        <f>'2017 - 2022 Plan'!#REF!</f>
        <v>#REF!</v>
      </c>
      <c r="P60" s="96" t="e">
        <f>'2017 - 2022 Plan'!#REF!</f>
        <v>#REF!</v>
      </c>
      <c r="Q60" s="96" t="e">
        <f>'2017 - 2022 Plan'!#REF!</f>
        <v>#REF!</v>
      </c>
      <c r="R60" s="98" t="e">
        <f>'2017 - 2022 Plan'!#REF!</f>
        <v>#REF!</v>
      </c>
      <c r="S60" s="96" t="e">
        <f>'2017 - 2022 Plan'!#REF!</f>
        <v>#REF!</v>
      </c>
      <c r="T60" s="96" t="e">
        <f>'2017 - 2022 Plan'!#REF!</f>
        <v>#REF!</v>
      </c>
      <c r="U60" s="96" t="e">
        <f>'2017 - 2022 Plan'!#REF!</f>
        <v>#REF!</v>
      </c>
      <c r="V60" s="96" t="e">
        <f>'2017 - 2022 Plan'!#REF!</f>
        <v>#REF!</v>
      </c>
      <c r="W60" s="96" t="e">
        <f>'2017 - 2022 Plan'!#REF!</f>
        <v>#REF!</v>
      </c>
      <c r="X60" s="96" t="e">
        <f>'2017 - 2022 Plan'!#REF!</f>
        <v>#REF!</v>
      </c>
      <c r="Y60" s="96" t="e">
        <f>'2017 - 2022 Plan'!#REF!</f>
        <v>#REF!</v>
      </c>
      <c r="Z60" s="96" t="e">
        <f>'2017 - 2022 Plan'!#REF!</f>
        <v>#REF!</v>
      </c>
      <c r="AA60" s="96" t="e">
        <f>'2017 - 2022 Plan'!#REF!</f>
        <v>#REF!</v>
      </c>
      <c r="AB60" s="96" t="e">
        <f>'2017 - 2022 Plan'!#REF!</f>
        <v>#REF!</v>
      </c>
      <c r="AC60" s="96" t="e">
        <f>'2017 - 2022 Plan'!#REF!</f>
        <v>#REF!</v>
      </c>
      <c r="AD60" s="98" t="e">
        <f>'2017 - 2022 Plan'!#REF!</f>
        <v>#REF!</v>
      </c>
      <c r="AE60" s="96" t="e">
        <f>'2017 - 2022 Plan'!#REF!</f>
        <v>#REF!</v>
      </c>
      <c r="AF60" s="96" t="e">
        <f>'2017 - 2022 Plan'!#REF!</f>
        <v>#REF!</v>
      </c>
      <c r="AG60" s="96" t="e">
        <f>'2017 - 2022 Plan'!#REF!</f>
        <v>#REF!</v>
      </c>
      <c r="AH60" s="96" t="e">
        <f>'2017 - 2022 Plan'!#REF!</f>
        <v>#REF!</v>
      </c>
      <c r="AI60" s="96" t="e">
        <f>'2017 - 2022 Plan'!#REF!</f>
        <v>#REF!</v>
      </c>
      <c r="AJ60" s="96" t="e">
        <f>'2017 - 2022 Plan'!#REF!</f>
        <v>#REF!</v>
      </c>
      <c r="AK60" s="96" t="e">
        <f>'2017 - 2022 Plan'!#REF!</f>
        <v>#REF!</v>
      </c>
      <c r="AL60" s="96" t="e">
        <f>'2017 - 2022 Plan'!#REF!</f>
        <v>#REF!</v>
      </c>
      <c r="AM60" s="96" t="e">
        <f>'2017 - 2022 Plan'!#REF!</f>
        <v>#REF!</v>
      </c>
      <c r="AN60" s="96" t="e">
        <f>'2017 - 2022 Plan'!#REF!</f>
        <v>#REF!</v>
      </c>
      <c r="AO60" s="97" t="e">
        <f>'2017 - 2022 Plan'!#REF!</f>
        <v>#REF!</v>
      </c>
      <c r="AP60" s="98" t="e">
        <f>'2017 - 2022 Plan'!#REF!</f>
        <v>#REF!</v>
      </c>
      <c r="AQ60" s="96" t="e">
        <f>'2017 - 2022 Plan'!#REF!</f>
        <v>#REF!</v>
      </c>
      <c r="AR60" s="96" t="e">
        <f>'2017 - 2022 Plan'!#REF!</f>
        <v>#REF!</v>
      </c>
      <c r="AS60" s="96" t="e">
        <f>'2017 - 2022 Plan'!#REF!</f>
        <v>#REF!</v>
      </c>
      <c r="AT60" s="96" t="e">
        <f>'2017 - 2022 Plan'!#REF!</f>
        <v>#REF!</v>
      </c>
      <c r="AU60" s="96" t="e">
        <f>'2017 - 2022 Plan'!#REF!</f>
        <v>#REF!</v>
      </c>
      <c r="AV60" s="96" t="e">
        <f>'2017 - 2022 Plan'!#REF!</f>
        <v>#REF!</v>
      </c>
      <c r="AW60" s="96" t="e">
        <f>'2017 - 2022 Plan'!#REF!</f>
        <v>#REF!</v>
      </c>
      <c r="AX60" s="96" t="e">
        <f>'2017 - 2022 Plan'!#REF!</f>
        <v>#REF!</v>
      </c>
      <c r="AY60" s="96" t="e">
        <f>'2017 - 2022 Plan'!#REF!</f>
        <v>#REF!</v>
      </c>
      <c r="AZ60" s="96" t="e">
        <f>'2017 - 2022 Plan'!#REF!</f>
        <v>#REF!</v>
      </c>
      <c r="BA60" s="97" t="e">
        <f>'2017 - 2022 Plan'!#REF!</f>
        <v>#REF!</v>
      </c>
      <c r="BB60" s="98" t="e">
        <f>'2017 - 2022 Plan'!#REF!</f>
        <v>#REF!</v>
      </c>
      <c r="BC60" s="96" t="e">
        <f>'2017 - 2022 Plan'!#REF!</f>
        <v>#REF!</v>
      </c>
      <c r="BD60" s="96" t="e">
        <f>'2017 - 2022 Plan'!#REF!</f>
        <v>#REF!</v>
      </c>
      <c r="BE60" s="96" t="e">
        <f>'2017 - 2022 Plan'!#REF!</f>
        <v>#REF!</v>
      </c>
      <c r="BF60" s="96" t="e">
        <f>'2017 - 2022 Plan'!#REF!</f>
        <v>#REF!</v>
      </c>
      <c r="BG60" s="96" t="e">
        <f>'2017 - 2022 Plan'!#REF!</f>
        <v>#REF!</v>
      </c>
      <c r="BH60" s="96" t="e">
        <f>'2017 - 2022 Plan'!#REF!</f>
        <v>#REF!</v>
      </c>
      <c r="BI60" s="96" t="e">
        <f>'2017 - 2022 Plan'!#REF!</f>
        <v>#REF!</v>
      </c>
      <c r="BJ60" s="96" t="e">
        <f>'2017 - 2022 Plan'!#REF!</f>
        <v>#REF!</v>
      </c>
      <c r="BK60" s="96" t="e">
        <f>'2017 - 2022 Plan'!#REF!</f>
        <v>#REF!</v>
      </c>
      <c r="BL60" s="96" t="e">
        <f>'2017 - 2022 Plan'!#REF!</f>
        <v>#REF!</v>
      </c>
      <c r="BM60" s="97" t="e">
        <f>'2017 - 2022 Plan'!#REF!</f>
        <v>#REF!</v>
      </c>
      <c r="BN60" s="98" t="e">
        <f>'2017 - 2022 Plan'!#REF!</f>
        <v>#REF!</v>
      </c>
      <c r="BO60" s="96" t="e">
        <f>'2017 - 2022 Plan'!#REF!</f>
        <v>#REF!</v>
      </c>
      <c r="BP60" s="96" t="e">
        <f>'2017 - 2022 Plan'!#REF!</f>
        <v>#REF!</v>
      </c>
      <c r="BQ60" s="96" t="e">
        <f>'2017 - 2022 Plan'!#REF!</f>
        <v>#REF!</v>
      </c>
      <c r="BR60" s="96" t="e">
        <f>'2017 - 2022 Plan'!#REF!</f>
        <v>#REF!</v>
      </c>
      <c r="BS60" s="96" t="e">
        <f>'2017 - 2022 Plan'!#REF!</f>
        <v>#REF!</v>
      </c>
      <c r="BT60" s="96" t="e">
        <f>'2017 - 2022 Plan'!#REF!</f>
        <v>#REF!</v>
      </c>
      <c r="BU60" s="96" t="e">
        <f>'2017 - 2022 Plan'!#REF!</f>
        <v>#REF!</v>
      </c>
      <c r="BV60" s="96" t="e">
        <f>'2017 - 2022 Plan'!#REF!</f>
        <v>#REF!</v>
      </c>
      <c r="BW60" s="96" t="e">
        <f>'2017 - 2022 Plan'!#REF!</f>
        <v>#REF!</v>
      </c>
      <c r="BX60" s="96" t="e">
        <f>'2017 - 2022 Plan'!#REF!</f>
        <v>#REF!</v>
      </c>
      <c r="BY60" s="97" t="e">
        <f>'2017 - 2022 Plan'!#REF!</f>
        <v>#REF!</v>
      </c>
      <c r="BZ60" s="98" t="e">
        <f>'2017 - 2022 Plan'!#REF!</f>
        <v>#REF!</v>
      </c>
      <c r="CA60" s="96" t="e">
        <f>'2017 - 2022 Plan'!#REF!</f>
        <v>#REF!</v>
      </c>
      <c r="CB60" s="96" t="e">
        <f>'2017 - 2022 Plan'!#REF!</f>
        <v>#REF!</v>
      </c>
      <c r="CC60" s="96" t="e">
        <f>'2017 - 2022 Plan'!#REF!</f>
        <v>#REF!</v>
      </c>
      <c r="CD60" s="96" t="e">
        <f>'2017 - 2022 Plan'!#REF!</f>
        <v>#REF!</v>
      </c>
      <c r="CE60" s="96" t="e">
        <f>'2017 - 2022 Plan'!#REF!</f>
        <v>#REF!</v>
      </c>
      <c r="CF60" s="96" t="e">
        <f>'2017 - 2022 Plan'!#REF!</f>
        <v>#REF!</v>
      </c>
      <c r="CG60" s="96" t="e">
        <f>'2017 - 2022 Plan'!#REF!</f>
        <v>#REF!</v>
      </c>
      <c r="CH60" s="96" t="e">
        <f>'2017 - 2022 Plan'!#REF!</f>
        <v>#REF!</v>
      </c>
      <c r="CI60" s="96" t="e">
        <f>'2017 - 2022 Plan'!#REF!</f>
        <v>#REF!</v>
      </c>
      <c r="CJ60" s="96" t="e">
        <f>'2017 - 2022 Plan'!#REF!</f>
        <v>#REF!</v>
      </c>
      <c r="CK60" s="97" t="e">
        <f>'2017 - 2022 Plan'!#REF!</f>
        <v>#REF!</v>
      </c>
    </row>
    <row r="61" spans="1:89" x14ac:dyDescent="0.2">
      <c r="A61" s="142" t="s">
        <v>105</v>
      </c>
      <c r="B61" s="96">
        <f t="shared" si="57"/>
        <v>0</v>
      </c>
      <c r="C61" s="96">
        <f t="shared" si="58"/>
        <v>515022</v>
      </c>
      <c r="D61" s="97">
        <f>SUM(AD61:AO61)</f>
        <v>519414</v>
      </c>
      <c r="E61" s="77"/>
      <c r="F61" s="98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8">
        <f>'2017 - 2022 Plan'!Z84</f>
        <v>42752</v>
      </c>
      <c r="S61" s="96">
        <f>'2017 - 2022 Plan'!AA84</f>
        <v>42783</v>
      </c>
      <c r="T61" s="96">
        <f>'2017 - 2022 Plan'!AB84</f>
        <v>42811</v>
      </c>
      <c r="U61" s="96">
        <f>'2017 - 2022 Plan'!AC84</f>
        <v>42842</v>
      </c>
      <c r="V61" s="96">
        <f>'2017 - 2022 Plan'!AD84</f>
        <v>42872</v>
      </c>
      <c r="W61" s="96">
        <f>'2017 - 2022 Plan'!AE84</f>
        <v>42903</v>
      </c>
      <c r="X61" s="96">
        <f>'2017 - 2022 Plan'!AF84</f>
        <v>42933</v>
      </c>
      <c r="Y61" s="96">
        <f>'2017 - 2022 Plan'!AG84</f>
        <v>42964</v>
      </c>
      <c r="Z61" s="96">
        <f>'2017 - 2022 Plan'!AH84</f>
        <v>42995</v>
      </c>
      <c r="AA61" s="96">
        <f>'2017 - 2022 Plan'!AI84</f>
        <v>43025</v>
      </c>
      <c r="AB61" s="96">
        <f>'2017 - 2022 Plan'!AJ84</f>
        <v>43056</v>
      </c>
      <c r="AC61" s="96">
        <f>'2017 - 2022 Plan'!AK84</f>
        <v>43086</v>
      </c>
      <c r="AD61" s="96">
        <f>'2017 - 2022 Plan'!AL84</f>
        <v>43118</v>
      </c>
      <c r="AE61" s="96">
        <f>'2017 - 2022 Plan'!AM84</f>
        <v>43149</v>
      </c>
      <c r="AF61" s="96">
        <f>'2017 - 2022 Plan'!AN84</f>
        <v>43177</v>
      </c>
      <c r="AG61" s="96">
        <f>'2017 - 2022 Plan'!AO84</f>
        <v>43208</v>
      </c>
      <c r="AH61" s="96">
        <f>'2017 - 2022 Plan'!AP84</f>
        <v>43238</v>
      </c>
      <c r="AI61" s="96">
        <f>'2017 - 2022 Plan'!AQ84</f>
        <v>43269</v>
      </c>
      <c r="AJ61" s="96">
        <f>'2017 - 2022 Plan'!AR84</f>
        <v>43299</v>
      </c>
      <c r="AK61" s="96">
        <f>'2017 - 2022 Plan'!AS84</f>
        <v>43330</v>
      </c>
      <c r="AL61" s="96">
        <f>'2017 - 2022 Plan'!AT84</f>
        <v>43361</v>
      </c>
      <c r="AM61" s="96">
        <f>'2017 - 2022 Plan'!AU84</f>
        <v>43391</v>
      </c>
      <c r="AN61" s="96">
        <f>'2017 - 2022 Plan'!AV84</f>
        <v>43422</v>
      </c>
      <c r="AO61" s="96">
        <f>'2017 - 2022 Plan'!AW84</f>
        <v>43452</v>
      </c>
      <c r="AP61" s="96">
        <f>'2017 - 2022 Plan'!AX84</f>
        <v>43483</v>
      </c>
      <c r="AQ61" s="96">
        <f>'2017 - 2022 Plan'!AY84</f>
        <v>43514</v>
      </c>
      <c r="AR61" s="96">
        <f>'2017 - 2022 Plan'!AZ84</f>
        <v>43542</v>
      </c>
      <c r="AS61" s="96">
        <f>'2017 - 2022 Plan'!BA84</f>
        <v>43573</v>
      </c>
      <c r="AT61" s="96">
        <f>'2017 - 2022 Plan'!BB84</f>
        <v>43603</v>
      </c>
      <c r="AU61" s="96">
        <f>'2017 - 2022 Plan'!BC84</f>
        <v>43634</v>
      </c>
      <c r="AV61" s="96">
        <f>'2017 - 2022 Plan'!BD84</f>
        <v>43664</v>
      </c>
      <c r="AW61" s="96">
        <f>'2017 - 2022 Plan'!BE84</f>
        <v>43695</v>
      </c>
      <c r="AX61" s="96">
        <f>'2017 - 2022 Plan'!BF84</f>
        <v>43726</v>
      </c>
      <c r="AY61" s="96">
        <f>'2017 - 2022 Plan'!BG84</f>
        <v>43756</v>
      </c>
      <c r="AZ61" s="96">
        <f>'2017 - 2022 Plan'!BH84</f>
        <v>43787</v>
      </c>
      <c r="BA61" s="96">
        <f>'2017 - 2022 Plan'!BI84</f>
        <v>43817</v>
      </c>
      <c r="BB61" s="96">
        <f>'2017 - 2022 Plan'!BJ84</f>
        <v>43848</v>
      </c>
      <c r="BC61" s="96">
        <f>'2017 - 2022 Plan'!BK84</f>
        <v>43879</v>
      </c>
      <c r="BD61" s="96">
        <f>'2017 - 2022 Plan'!BL84</f>
        <v>43908</v>
      </c>
      <c r="BE61" s="96">
        <f>'2017 - 2022 Plan'!BM84</f>
        <v>43939</v>
      </c>
      <c r="BF61" s="96">
        <f>'2017 - 2022 Plan'!BN84</f>
        <v>43969</v>
      </c>
      <c r="BG61" s="96">
        <f>'2017 - 2022 Plan'!BO84</f>
        <v>44000</v>
      </c>
      <c r="BH61" s="96">
        <f>'2017 - 2022 Plan'!BP84</f>
        <v>44030</v>
      </c>
      <c r="BI61" s="96">
        <f>'2017 - 2022 Plan'!BQ84</f>
        <v>44061</v>
      </c>
      <c r="BJ61" s="96">
        <f>'2017 - 2022 Plan'!BR84</f>
        <v>44092</v>
      </c>
      <c r="BK61" s="96">
        <f>'2017 - 2022 Plan'!BS84</f>
        <v>44122</v>
      </c>
      <c r="BL61" s="96">
        <f>'2017 - 2022 Plan'!BT84</f>
        <v>44153</v>
      </c>
      <c r="BM61" s="96">
        <f>'2017 - 2022 Plan'!BU84</f>
        <v>44183</v>
      </c>
      <c r="BN61" s="96">
        <f>'2017 - 2022 Plan'!BV84</f>
        <v>44214</v>
      </c>
      <c r="BO61" s="96">
        <f>'2017 - 2022 Plan'!BW84</f>
        <v>44245</v>
      </c>
      <c r="BP61" s="96">
        <f>'2017 - 2022 Plan'!BX84</f>
        <v>44273</v>
      </c>
      <c r="BQ61" s="96">
        <f>'2017 - 2022 Plan'!BY84</f>
        <v>44304</v>
      </c>
      <c r="BR61" s="96">
        <f>'2017 - 2022 Plan'!BZ84</f>
        <v>44334</v>
      </c>
      <c r="BS61" s="96">
        <f>'2017 - 2022 Plan'!CA84</f>
        <v>44365</v>
      </c>
      <c r="BT61" s="96">
        <f>'2017 - 2022 Plan'!CB84</f>
        <v>44395</v>
      </c>
      <c r="BU61" s="96">
        <f>'2017 - 2022 Plan'!CC84</f>
        <v>44426</v>
      </c>
      <c r="BV61" s="96">
        <f>'2017 - 2022 Plan'!CD84</f>
        <v>44457</v>
      </c>
      <c r="BW61" s="96">
        <f>'2017 - 2022 Plan'!CE84</f>
        <v>44487</v>
      </c>
      <c r="BX61" s="96">
        <f>'2017 - 2022 Plan'!CF84</f>
        <v>44518</v>
      </c>
      <c r="BY61" s="96">
        <f>'2017 - 2022 Plan'!CG84</f>
        <v>44548</v>
      </c>
      <c r="BZ61" s="96">
        <f>'2017 - 2022 Plan'!CH84</f>
        <v>44579</v>
      </c>
      <c r="CA61" s="96">
        <f>'2017 - 2022 Plan'!CI84</f>
        <v>44610</v>
      </c>
      <c r="CB61" s="96">
        <f>'2017 - 2022 Plan'!CJ84</f>
        <v>44638</v>
      </c>
      <c r="CC61" s="96">
        <f>'2017 - 2022 Plan'!CK84</f>
        <v>44669</v>
      </c>
      <c r="CD61" s="96">
        <f>'2017 - 2022 Plan'!CL84</f>
        <v>44699</v>
      </c>
      <c r="CE61" s="96">
        <f>'2017 - 2022 Plan'!CM84</f>
        <v>44730</v>
      </c>
      <c r="CF61" s="96">
        <f>'2017 - 2022 Plan'!CN84</f>
        <v>44760</v>
      </c>
      <c r="CG61" s="96">
        <f>'2017 - 2022 Plan'!CO84</f>
        <v>44791</v>
      </c>
      <c r="CH61" s="96">
        <f>'2017 - 2022 Plan'!CP84</f>
        <v>44822</v>
      </c>
      <c r="CI61" s="96">
        <f>'2017 - 2022 Plan'!CQ84</f>
        <v>44852</v>
      </c>
      <c r="CJ61" s="96">
        <f>'2017 - 2022 Plan'!CR84</f>
        <v>44883</v>
      </c>
      <c r="CK61" s="96">
        <f>'2017 - 2022 Plan'!CS84</f>
        <v>44913</v>
      </c>
    </row>
    <row r="62" spans="1:89" s="77" customFormat="1" x14ac:dyDescent="0.2">
      <c r="A62" s="143" t="s">
        <v>72</v>
      </c>
      <c r="B62" s="110">
        <f>SUM(F62:Q62)</f>
        <v>0</v>
      </c>
      <c r="C62" s="110">
        <f t="shared" ref="C62" si="60">SUM(R62:AC62)</f>
        <v>0</v>
      </c>
      <c r="D62" s="111">
        <f>SUM(AD62:AO62)</f>
        <v>0</v>
      </c>
      <c r="E62" s="75"/>
      <c r="F62" s="112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2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2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1"/>
      <c r="AP62" s="112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1"/>
      <c r="BB62" s="112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1"/>
      <c r="BN62" s="112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1"/>
      <c r="BZ62" s="112"/>
      <c r="CA62" s="110"/>
      <c r="CB62" s="110"/>
      <c r="CC62" s="110"/>
      <c r="CD62" s="110"/>
      <c r="CE62" s="110"/>
      <c r="CF62" s="110"/>
      <c r="CG62" s="110"/>
      <c r="CH62" s="110"/>
      <c r="CI62" s="110"/>
      <c r="CJ62" s="110"/>
      <c r="CK62" s="111"/>
    </row>
    <row r="64" spans="1:89" s="83" customFormat="1" x14ac:dyDescent="0.2">
      <c r="A64" s="155" t="s">
        <v>6</v>
      </c>
      <c r="B64" s="156" t="e">
        <f t="shared" ref="B64:B68" si="61">SUM(F54:Q54)/SUM(F44:Q44)</f>
        <v>#REF!</v>
      </c>
      <c r="C64" s="156" t="e">
        <f t="shared" ref="C64:C71" si="62">SUM(R54:AC54)/SUM(R44:AC44)</f>
        <v>#REF!</v>
      </c>
      <c r="D64" s="157" t="e">
        <f t="shared" ref="D64:D71" si="63">SUM(AD54:AO54)/SUM(AD44:AO44)</f>
        <v>#REF!</v>
      </c>
      <c r="E64" s="158"/>
      <c r="F64" s="159" t="e">
        <f>F54/F44</f>
        <v>#REF!</v>
      </c>
      <c r="G64" s="156" t="e">
        <f t="shared" ref="G64:AO64" si="64">G54/G44</f>
        <v>#REF!</v>
      </c>
      <c r="H64" s="156" t="e">
        <f t="shared" si="64"/>
        <v>#REF!</v>
      </c>
      <c r="I64" s="156" t="e">
        <f t="shared" si="64"/>
        <v>#REF!</v>
      </c>
      <c r="J64" s="156" t="e">
        <f t="shared" si="64"/>
        <v>#REF!</v>
      </c>
      <c r="K64" s="156" t="e">
        <f t="shared" si="64"/>
        <v>#REF!</v>
      </c>
      <c r="L64" s="156" t="e">
        <f t="shared" si="64"/>
        <v>#REF!</v>
      </c>
      <c r="M64" s="156" t="e">
        <f t="shared" si="64"/>
        <v>#REF!</v>
      </c>
      <c r="N64" s="156" t="e">
        <f t="shared" si="64"/>
        <v>#REF!</v>
      </c>
      <c r="O64" s="156" t="e">
        <f t="shared" si="64"/>
        <v>#REF!</v>
      </c>
      <c r="P64" s="156" t="e">
        <f t="shared" si="64"/>
        <v>#REF!</v>
      </c>
      <c r="Q64" s="156" t="e">
        <f t="shared" si="64"/>
        <v>#REF!</v>
      </c>
      <c r="R64" s="159" t="e">
        <f t="shared" si="64"/>
        <v>#REF!</v>
      </c>
      <c r="S64" s="156" t="e">
        <f t="shared" si="64"/>
        <v>#REF!</v>
      </c>
      <c r="T64" s="156" t="e">
        <f t="shared" si="64"/>
        <v>#REF!</v>
      </c>
      <c r="U64" s="156" t="e">
        <f t="shared" si="64"/>
        <v>#REF!</v>
      </c>
      <c r="V64" s="156" t="e">
        <f t="shared" si="64"/>
        <v>#REF!</v>
      </c>
      <c r="W64" s="156" t="e">
        <f t="shared" si="64"/>
        <v>#REF!</v>
      </c>
      <c r="X64" s="156" t="e">
        <f t="shared" si="64"/>
        <v>#REF!</v>
      </c>
      <c r="Y64" s="156" t="e">
        <f t="shared" si="64"/>
        <v>#REF!</v>
      </c>
      <c r="Z64" s="156" t="e">
        <f t="shared" si="64"/>
        <v>#REF!</v>
      </c>
      <c r="AA64" s="156" t="e">
        <f t="shared" si="64"/>
        <v>#REF!</v>
      </c>
      <c r="AB64" s="156" t="e">
        <f t="shared" si="64"/>
        <v>#REF!</v>
      </c>
      <c r="AC64" s="156" t="e">
        <f t="shared" si="64"/>
        <v>#REF!</v>
      </c>
      <c r="AD64" s="159" t="e">
        <f t="shared" si="64"/>
        <v>#REF!</v>
      </c>
      <c r="AE64" s="156" t="e">
        <f t="shared" si="64"/>
        <v>#REF!</v>
      </c>
      <c r="AF64" s="156" t="e">
        <f t="shared" si="64"/>
        <v>#REF!</v>
      </c>
      <c r="AG64" s="156" t="e">
        <f t="shared" si="64"/>
        <v>#REF!</v>
      </c>
      <c r="AH64" s="156" t="e">
        <f t="shared" si="64"/>
        <v>#REF!</v>
      </c>
      <c r="AI64" s="156" t="e">
        <f t="shared" si="64"/>
        <v>#REF!</v>
      </c>
      <c r="AJ64" s="156" t="e">
        <f t="shared" si="64"/>
        <v>#REF!</v>
      </c>
      <c r="AK64" s="156" t="e">
        <f t="shared" si="64"/>
        <v>#REF!</v>
      </c>
      <c r="AL64" s="156" t="e">
        <f t="shared" si="64"/>
        <v>#REF!</v>
      </c>
      <c r="AM64" s="156" t="e">
        <f t="shared" si="64"/>
        <v>#REF!</v>
      </c>
      <c r="AN64" s="156" t="e">
        <f t="shared" si="64"/>
        <v>#REF!</v>
      </c>
      <c r="AO64" s="157" t="e">
        <f t="shared" si="64"/>
        <v>#REF!</v>
      </c>
      <c r="AP64" s="159" t="e">
        <f>AP54/AP44</f>
        <v>#REF!</v>
      </c>
      <c r="AQ64" s="156" t="e">
        <f t="shared" ref="AQ64:BA64" si="65">AQ54/AQ44</f>
        <v>#REF!</v>
      </c>
      <c r="AR64" s="156" t="e">
        <f t="shared" si="65"/>
        <v>#REF!</v>
      </c>
      <c r="AS64" s="156" t="e">
        <f t="shared" si="65"/>
        <v>#REF!</v>
      </c>
      <c r="AT64" s="156" t="e">
        <f t="shared" si="65"/>
        <v>#REF!</v>
      </c>
      <c r="AU64" s="156" t="e">
        <f t="shared" si="65"/>
        <v>#REF!</v>
      </c>
      <c r="AV64" s="156" t="e">
        <f t="shared" si="65"/>
        <v>#REF!</v>
      </c>
      <c r="AW64" s="156" t="e">
        <f t="shared" si="65"/>
        <v>#REF!</v>
      </c>
      <c r="AX64" s="156" t="e">
        <f t="shared" si="65"/>
        <v>#REF!</v>
      </c>
      <c r="AY64" s="156" t="e">
        <f t="shared" si="65"/>
        <v>#REF!</v>
      </c>
      <c r="AZ64" s="156" t="e">
        <f t="shared" si="65"/>
        <v>#REF!</v>
      </c>
      <c r="BA64" s="156" t="e">
        <f t="shared" si="65"/>
        <v>#REF!</v>
      </c>
      <c r="BB64" s="159" t="e">
        <f>BB54/BB44</f>
        <v>#REF!</v>
      </c>
      <c r="BC64" s="156" t="e">
        <f t="shared" ref="BC64:BM64" si="66">BC54/BC44</f>
        <v>#REF!</v>
      </c>
      <c r="BD64" s="156" t="e">
        <f t="shared" si="66"/>
        <v>#REF!</v>
      </c>
      <c r="BE64" s="156" t="e">
        <f t="shared" si="66"/>
        <v>#REF!</v>
      </c>
      <c r="BF64" s="156" t="e">
        <f t="shared" si="66"/>
        <v>#REF!</v>
      </c>
      <c r="BG64" s="156" t="e">
        <f t="shared" si="66"/>
        <v>#REF!</v>
      </c>
      <c r="BH64" s="156" t="e">
        <f t="shared" si="66"/>
        <v>#REF!</v>
      </c>
      <c r="BI64" s="156" t="e">
        <f t="shared" si="66"/>
        <v>#REF!</v>
      </c>
      <c r="BJ64" s="156" t="e">
        <f t="shared" si="66"/>
        <v>#REF!</v>
      </c>
      <c r="BK64" s="156" t="e">
        <f t="shared" si="66"/>
        <v>#REF!</v>
      </c>
      <c r="BL64" s="156" t="e">
        <f t="shared" si="66"/>
        <v>#REF!</v>
      </c>
      <c r="BM64" s="156" t="e">
        <f t="shared" si="66"/>
        <v>#REF!</v>
      </c>
      <c r="BN64" s="159" t="e">
        <f>BN54/BN44</f>
        <v>#REF!</v>
      </c>
      <c r="BO64" s="156" t="e">
        <f t="shared" ref="BO64:BY64" si="67">BO54/BO44</f>
        <v>#REF!</v>
      </c>
      <c r="BP64" s="156" t="e">
        <f t="shared" si="67"/>
        <v>#REF!</v>
      </c>
      <c r="BQ64" s="156" t="e">
        <f t="shared" si="67"/>
        <v>#REF!</v>
      </c>
      <c r="BR64" s="156" t="e">
        <f t="shared" si="67"/>
        <v>#REF!</v>
      </c>
      <c r="BS64" s="156" t="e">
        <f t="shared" si="67"/>
        <v>#REF!</v>
      </c>
      <c r="BT64" s="156" t="e">
        <f t="shared" si="67"/>
        <v>#REF!</v>
      </c>
      <c r="BU64" s="156" t="e">
        <f t="shared" si="67"/>
        <v>#REF!</v>
      </c>
      <c r="BV64" s="156" t="e">
        <f t="shared" si="67"/>
        <v>#REF!</v>
      </c>
      <c r="BW64" s="156" t="e">
        <f t="shared" si="67"/>
        <v>#REF!</v>
      </c>
      <c r="BX64" s="156" t="e">
        <f t="shared" si="67"/>
        <v>#REF!</v>
      </c>
      <c r="BY64" s="156" t="e">
        <f t="shared" si="67"/>
        <v>#REF!</v>
      </c>
      <c r="BZ64" s="159" t="e">
        <f>BZ54/BZ44</f>
        <v>#REF!</v>
      </c>
      <c r="CA64" s="156" t="e">
        <f t="shared" ref="CA64:CK64" si="68">CA54/CA44</f>
        <v>#REF!</v>
      </c>
      <c r="CB64" s="156" t="e">
        <f t="shared" si="68"/>
        <v>#REF!</v>
      </c>
      <c r="CC64" s="156" t="e">
        <f t="shared" si="68"/>
        <v>#REF!</v>
      </c>
      <c r="CD64" s="156" t="e">
        <f t="shared" si="68"/>
        <v>#REF!</v>
      </c>
      <c r="CE64" s="156" t="e">
        <f t="shared" si="68"/>
        <v>#REF!</v>
      </c>
      <c r="CF64" s="156" t="e">
        <f t="shared" si="68"/>
        <v>#REF!</v>
      </c>
      <c r="CG64" s="156" t="e">
        <f t="shared" si="68"/>
        <v>#REF!</v>
      </c>
      <c r="CH64" s="156" t="e">
        <f t="shared" si="68"/>
        <v>#REF!</v>
      </c>
      <c r="CI64" s="156" t="e">
        <f t="shared" si="68"/>
        <v>#REF!</v>
      </c>
      <c r="CJ64" s="156" t="e">
        <f t="shared" si="68"/>
        <v>#REF!</v>
      </c>
      <c r="CK64" s="156" t="e">
        <f t="shared" si="68"/>
        <v>#REF!</v>
      </c>
    </row>
    <row r="65" spans="1:89" s="74" customFormat="1" x14ac:dyDescent="0.2">
      <c r="A65" s="160" t="s">
        <v>31</v>
      </c>
      <c r="B65" s="100">
        <f t="shared" si="61"/>
        <v>0.81416666666666659</v>
      </c>
      <c r="C65" s="100">
        <f t="shared" si="62"/>
        <v>0.82097902097902098</v>
      </c>
      <c r="D65" s="101" t="e">
        <f t="shared" si="63"/>
        <v>#DIV/0!</v>
      </c>
      <c r="E65" s="79"/>
      <c r="F65" s="102">
        <f t="shared" ref="F65:AO65" si="69">F55/F45</f>
        <v>0.7</v>
      </c>
      <c r="G65" s="100">
        <f t="shared" si="69"/>
        <v>0.68</v>
      </c>
      <c r="H65" s="100">
        <f t="shared" si="69"/>
        <v>0.85</v>
      </c>
      <c r="I65" s="100">
        <f t="shared" si="69"/>
        <v>0.7</v>
      </c>
      <c r="J65" s="100">
        <f t="shared" si="69"/>
        <v>0.75</v>
      </c>
      <c r="K65" s="100">
        <f t="shared" si="69"/>
        <v>0.8</v>
      </c>
      <c r="L65" s="100">
        <f t="shared" si="69"/>
        <v>0.85</v>
      </c>
      <c r="M65" s="100">
        <f t="shared" si="69"/>
        <v>0.87</v>
      </c>
      <c r="N65" s="100">
        <f t="shared" si="69"/>
        <v>0.88</v>
      </c>
      <c r="O65" s="100">
        <f t="shared" si="69"/>
        <v>0.86</v>
      </c>
      <c r="P65" s="100">
        <f t="shared" si="69"/>
        <v>0.88</v>
      </c>
      <c r="Q65" s="100">
        <f t="shared" si="69"/>
        <v>0.95</v>
      </c>
      <c r="R65" s="102">
        <f t="shared" si="69"/>
        <v>0.82</v>
      </c>
      <c r="S65" s="100">
        <f t="shared" si="69"/>
        <v>0.6</v>
      </c>
      <c r="T65" s="100">
        <f t="shared" si="69"/>
        <v>0.9</v>
      </c>
      <c r="U65" s="100">
        <f t="shared" si="69"/>
        <v>0.82</v>
      </c>
      <c r="V65" s="100">
        <f t="shared" si="69"/>
        <v>0.85</v>
      </c>
      <c r="W65" s="100">
        <f t="shared" si="69"/>
        <v>0.9</v>
      </c>
      <c r="X65" s="100">
        <f t="shared" si="69"/>
        <v>0.85</v>
      </c>
      <c r="Y65" s="100" t="e">
        <f t="shared" si="69"/>
        <v>#DIV/0!</v>
      </c>
      <c r="Z65" s="100" t="e">
        <f t="shared" si="69"/>
        <v>#DIV/0!</v>
      </c>
      <c r="AA65" s="100" t="e">
        <f t="shared" si="69"/>
        <v>#DIV/0!</v>
      </c>
      <c r="AB65" s="100" t="e">
        <f t="shared" si="69"/>
        <v>#DIV/0!</v>
      </c>
      <c r="AC65" s="100" t="e">
        <f t="shared" si="69"/>
        <v>#DIV/0!</v>
      </c>
      <c r="AD65" s="102" t="e">
        <f t="shared" si="69"/>
        <v>#DIV/0!</v>
      </c>
      <c r="AE65" s="100" t="e">
        <f t="shared" si="69"/>
        <v>#DIV/0!</v>
      </c>
      <c r="AF65" s="100" t="e">
        <f t="shared" si="69"/>
        <v>#DIV/0!</v>
      </c>
      <c r="AG65" s="100" t="e">
        <f t="shared" si="69"/>
        <v>#DIV/0!</v>
      </c>
      <c r="AH65" s="100" t="e">
        <f t="shared" si="69"/>
        <v>#DIV/0!</v>
      </c>
      <c r="AI65" s="100" t="e">
        <f t="shared" si="69"/>
        <v>#DIV/0!</v>
      </c>
      <c r="AJ65" s="100" t="e">
        <f t="shared" si="69"/>
        <v>#DIV/0!</v>
      </c>
      <c r="AK65" s="100" t="e">
        <f t="shared" si="69"/>
        <v>#DIV/0!</v>
      </c>
      <c r="AL65" s="100" t="e">
        <f t="shared" si="69"/>
        <v>#DIV/0!</v>
      </c>
      <c r="AM65" s="100" t="e">
        <f t="shared" si="69"/>
        <v>#DIV/0!</v>
      </c>
      <c r="AN65" s="100" t="e">
        <f t="shared" si="69"/>
        <v>#DIV/0!</v>
      </c>
      <c r="AO65" s="101" t="e">
        <f t="shared" si="69"/>
        <v>#DIV/0!</v>
      </c>
      <c r="AP65" s="102" t="e">
        <f t="shared" ref="AP65:CK65" si="70">AP55/AP45</f>
        <v>#DIV/0!</v>
      </c>
      <c r="AQ65" s="100" t="e">
        <f t="shared" si="70"/>
        <v>#DIV/0!</v>
      </c>
      <c r="AR65" s="100" t="e">
        <f t="shared" si="70"/>
        <v>#DIV/0!</v>
      </c>
      <c r="AS65" s="100" t="e">
        <f t="shared" si="70"/>
        <v>#DIV/0!</v>
      </c>
      <c r="AT65" s="100" t="e">
        <f t="shared" si="70"/>
        <v>#DIV/0!</v>
      </c>
      <c r="AU65" s="100" t="e">
        <f t="shared" si="70"/>
        <v>#DIV/0!</v>
      </c>
      <c r="AV65" s="100" t="e">
        <f t="shared" si="70"/>
        <v>#DIV/0!</v>
      </c>
      <c r="AW65" s="100" t="e">
        <f t="shared" si="70"/>
        <v>#DIV/0!</v>
      </c>
      <c r="AX65" s="100" t="e">
        <f t="shared" si="70"/>
        <v>#DIV/0!</v>
      </c>
      <c r="AY65" s="100" t="e">
        <f t="shared" si="70"/>
        <v>#DIV/0!</v>
      </c>
      <c r="AZ65" s="100" t="e">
        <f t="shared" si="70"/>
        <v>#DIV/0!</v>
      </c>
      <c r="BA65" s="100" t="e">
        <f t="shared" si="70"/>
        <v>#DIV/0!</v>
      </c>
      <c r="BB65" s="102" t="e">
        <f t="shared" si="70"/>
        <v>#DIV/0!</v>
      </c>
      <c r="BC65" s="100" t="e">
        <f t="shared" si="70"/>
        <v>#DIV/0!</v>
      </c>
      <c r="BD65" s="100" t="e">
        <f t="shared" si="70"/>
        <v>#DIV/0!</v>
      </c>
      <c r="BE65" s="100" t="e">
        <f t="shared" si="70"/>
        <v>#DIV/0!</v>
      </c>
      <c r="BF65" s="100" t="e">
        <f t="shared" si="70"/>
        <v>#DIV/0!</v>
      </c>
      <c r="BG65" s="100" t="e">
        <f t="shared" si="70"/>
        <v>#DIV/0!</v>
      </c>
      <c r="BH65" s="100" t="e">
        <f t="shared" si="70"/>
        <v>#DIV/0!</v>
      </c>
      <c r="BI65" s="100" t="e">
        <f t="shared" si="70"/>
        <v>#DIV/0!</v>
      </c>
      <c r="BJ65" s="100" t="e">
        <f t="shared" si="70"/>
        <v>#DIV/0!</v>
      </c>
      <c r="BK65" s="100" t="e">
        <f t="shared" si="70"/>
        <v>#DIV/0!</v>
      </c>
      <c r="BL65" s="100" t="e">
        <f t="shared" si="70"/>
        <v>#DIV/0!</v>
      </c>
      <c r="BM65" s="100" t="e">
        <f t="shared" si="70"/>
        <v>#DIV/0!</v>
      </c>
      <c r="BN65" s="102" t="e">
        <f t="shared" si="70"/>
        <v>#DIV/0!</v>
      </c>
      <c r="BO65" s="100" t="e">
        <f t="shared" si="70"/>
        <v>#DIV/0!</v>
      </c>
      <c r="BP65" s="100" t="e">
        <f t="shared" si="70"/>
        <v>#DIV/0!</v>
      </c>
      <c r="BQ65" s="100" t="e">
        <f t="shared" si="70"/>
        <v>#DIV/0!</v>
      </c>
      <c r="BR65" s="100" t="e">
        <f t="shared" si="70"/>
        <v>#DIV/0!</v>
      </c>
      <c r="BS65" s="100" t="e">
        <f t="shared" si="70"/>
        <v>#DIV/0!</v>
      </c>
      <c r="BT65" s="100" t="e">
        <f t="shared" si="70"/>
        <v>#DIV/0!</v>
      </c>
      <c r="BU65" s="100" t="e">
        <f t="shared" si="70"/>
        <v>#DIV/0!</v>
      </c>
      <c r="BV65" s="100" t="e">
        <f t="shared" si="70"/>
        <v>#DIV/0!</v>
      </c>
      <c r="BW65" s="100" t="e">
        <f t="shared" si="70"/>
        <v>#DIV/0!</v>
      </c>
      <c r="BX65" s="100" t="e">
        <f t="shared" si="70"/>
        <v>#DIV/0!</v>
      </c>
      <c r="BY65" s="100" t="e">
        <f t="shared" si="70"/>
        <v>#DIV/0!</v>
      </c>
      <c r="BZ65" s="102" t="e">
        <f t="shared" si="70"/>
        <v>#DIV/0!</v>
      </c>
      <c r="CA65" s="100" t="e">
        <f t="shared" si="70"/>
        <v>#DIV/0!</v>
      </c>
      <c r="CB65" s="100" t="e">
        <f t="shared" si="70"/>
        <v>#DIV/0!</v>
      </c>
      <c r="CC65" s="100" t="e">
        <f t="shared" si="70"/>
        <v>#DIV/0!</v>
      </c>
      <c r="CD65" s="100" t="e">
        <f t="shared" si="70"/>
        <v>#DIV/0!</v>
      </c>
      <c r="CE65" s="100" t="e">
        <f t="shared" si="70"/>
        <v>#DIV/0!</v>
      </c>
      <c r="CF65" s="100" t="e">
        <f t="shared" si="70"/>
        <v>#DIV/0!</v>
      </c>
      <c r="CG65" s="100" t="e">
        <f t="shared" si="70"/>
        <v>#DIV/0!</v>
      </c>
      <c r="CH65" s="100" t="e">
        <f t="shared" si="70"/>
        <v>#DIV/0!</v>
      </c>
      <c r="CI65" s="100" t="e">
        <f t="shared" si="70"/>
        <v>#DIV/0!</v>
      </c>
      <c r="CJ65" s="100" t="e">
        <f t="shared" si="70"/>
        <v>#DIV/0!</v>
      </c>
      <c r="CK65" s="100" t="e">
        <f t="shared" si="70"/>
        <v>#DIV/0!</v>
      </c>
    </row>
    <row r="66" spans="1:89" s="74" customFormat="1" x14ac:dyDescent="0.2">
      <c r="A66" s="160" t="s">
        <v>40</v>
      </c>
      <c r="B66" s="100" t="e">
        <f t="shared" si="61"/>
        <v>#REF!</v>
      </c>
      <c r="C66" s="100"/>
      <c r="D66" s="101"/>
      <c r="E66" s="79"/>
      <c r="F66" s="102" t="e">
        <f t="shared" ref="F66:L66" si="71">F56/F46</f>
        <v>#REF!</v>
      </c>
      <c r="G66" s="100" t="e">
        <f t="shared" si="71"/>
        <v>#REF!</v>
      </c>
      <c r="H66" s="100" t="e">
        <f t="shared" si="71"/>
        <v>#REF!</v>
      </c>
      <c r="I66" s="100" t="e">
        <f t="shared" si="71"/>
        <v>#REF!</v>
      </c>
      <c r="J66" s="100" t="e">
        <f t="shared" si="71"/>
        <v>#REF!</v>
      </c>
      <c r="K66" s="100" t="e">
        <f t="shared" si="71"/>
        <v>#REF!</v>
      </c>
      <c r="L66" s="100" t="e">
        <f t="shared" si="71"/>
        <v>#REF!</v>
      </c>
      <c r="M66" s="100"/>
      <c r="N66" s="100"/>
      <c r="O66" s="100"/>
      <c r="P66" s="100"/>
      <c r="Q66" s="100"/>
      <c r="R66" s="102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2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1"/>
      <c r="AP66" s="102" t="e">
        <f t="shared" ref="AP66:AV66" si="72">AP56/AP46</f>
        <v>#REF!</v>
      </c>
      <c r="AQ66" s="100" t="e">
        <f t="shared" si="72"/>
        <v>#REF!</v>
      </c>
      <c r="AR66" s="100" t="e">
        <f t="shared" si="72"/>
        <v>#REF!</v>
      </c>
      <c r="AS66" s="100" t="e">
        <f t="shared" si="72"/>
        <v>#REF!</v>
      </c>
      <c r="AT66" s="100" t="e">
        <f t="shared" si="72"/>
        <v>#REF!</v>
      </c>
      <c r="AU66" s="100" t="e">
        <f t="shared" si="72"/>
        <v>#REF!</v>
      </c>
      <c r="AV66" s="100" t="e">
        <f t="shared" si="72"/>
        <v>#REF!</v>
      </c>
      <c r="AW66" s="100"/>
      <c r="AX66" s="100"/>
      <c r="AY66" s="100"/>
      <c r="AZ66" s="100"/>
      <c r="BA66" s="100"/>
      <c r="BB66" s="102" t="e">
        <f t="shared" ref="BB66:BH66" si="73">BB56/BB46</f>
        <v>#REF!</v>
      </c>
      <c r="BC66" s="100" t="e">
        <f t="shared" si="73"/>
        <v>#REF!</v>
      </c>
      <c r="BD66" s="100" t="e">
        <f t="shared" si="73"/>
        <v>#REF!</v>
      </c>
      <c r="BE66" s="100" t="e">
        <f t="shared" si="73"/>
        <v>#REF!</v>
      </c>
      <c r="BF66" s="100" t="e">
        <f t="shared" si="73"/>
        <v>#REF!</v>
      </c>
      <c r="BG66" s="100" t="e">
        <f t="shared" si="73"/>
        <v>#REF!</v>
      </c>
      <c r="BH66" s="100" t="e">
        <f t="shared" si="73"/>
        <v>#REF!</v>
      </c>
      <c r="BI66" s="100"/>
      <c r="BJ66" s="100"/>
      <c r="BK66" s="100"/>
      <c r="BL66" s="100"/>
      <c r="BM66" s="100"/>
      <c r="BN66" s="102" t="e">
        <f t="shared" ref="BN66:BT66" si="74">BN56/BN46</f>
        <v>#REF!</v>
      </c>
      <c r="BO66" s="100" t="e">
        <f t="shared" si="74"/>
        <v>#REF!</v>
      </c>
      <c r="BP66" s="100" t="e">
        <f t="shared" si="74"/>
        <v>#REF!</v>
      </c>
      <c r="BQ66" s="100" t="e">
        <f t="shared" si="74"/>
        <v>#REF!</v>
      </c>
      <c r="BR66" s="100" t="e">
        <f t="shared" si="74"/>
        <v>#REF!</v>
      </c>
      <c r="BS66" s="100" t="e">
        <f t="shared" si="74"/>
        <v>#REF!</v>
      </c>
      <c r="BT66" s="100" t="e">
        <f t="shared" si="74"/>
        <v>#REF!</v>
      </c>
      <c r="BU66" s="100"/>
      <c r="BV66" s="100"/>
      <c r="BW66" s="100"/>
      <c r="BX66" s="100"/>
      <c r="BY66" s="100"/>
      <c r="BZ66" s="102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</row>
    <row r="67" spans="1:89" s="74" customFormat="1" x14ac:dyDescent="0.2">
      <c r="A67" s="160" t="s">
        <v>41</v>
      </c>
      <c r="B67" s="100">
        <f t="shared" si="61"/>
        <v>0.65046875000000004</v>
      </c>
      <c r="C67" s="100">
        <f t="shared" si="62"/>
        <v>0.71867117117117119</v>
      </c>
      <c r="D67" s="101">
        <f t="shared" si="63"/>
        <v>0.71938124999999997</v>
      </c>
      <c r="E67" s="79"/>
      <c r="F67" s="102"/>
      <c r="G67" s="100"/>
      <c r="H67" s="100"/>
      <c r="I67" s="100"/>
      <c r="J67" s="100"/>
      <c r="K67" s="100"/>
      <c r="L67" s="100"/>
      <c r="M67" s="100">
        <f t="shared" ref="M67:AO67" si="75">M57/M47</f>
        <v>0.65</v>
      </c>
      <c r="N67" s="100">
        <f t="shared" si="75"/>
        <v>0.68</v>
      </c>
      <c r="O67" s="100">
        <f t="shared" si="75"/>
        <v>0.68</v>
      </c>
      <c r="P67" s="100">
        <f t="shared" si="75"/>
        <v>0.65</v>
      </c>
      <c r="Q67" s="100">
        <f t="shared" si="75"/>
        <v>0.78</v>
      </c>
      <c r="R67" s="102">
        <f t="shared" si="75"/>
        <v>0.65</v>
      </c>
      <c r="S67" s="100">
        <f t="shared" si="75"/>
        <v>0.5</v>
      </c>
      <c r="T67" s="100">
        <f t="shared" si="75"/>
        <v>0.68</v>
      </c>
      <c r="U67" s="100">
        <f t="shared" si="75"/>
        <v>0.6</v>
      </c>
      <c r="V67" s="100">
        <f t="shared" si="75"/>
        <v>0.65</v>
      </c>
      <c r="W67" s="100">
        <f t="shared" si="75"/>
        <v>0.75</v>
      </c>
      <c r="X67" s="100">
        <f t="shared" si="75"/>
        <v>0.7</v>
      </c>
      <c r="Y67" s="100">
        <f t="shared" si="75"/>
        <v>0.8</v>
      </c>
      <c r="Z67" s="100">
        <f t="shared" si="75"/>
        <v>0.85</v>
      </c>
      <c r="AA67" s="100">
        <f t="shared" si="75"/>
        <v>0.7</v>
      </c>
      <c r="AB67" s="100">
        <f t="shared" si="75"/>
        <v>0.8</v>
      </c>
      <c r="AC67" s="100">
        <f t="shared" si="75"/>
        <v>0.85</v>
      </c>
      <c r="AD67" s="102">
        <f t="shared" si="75"/>
        <v>0.71662500000000018</v>
      </c>
      <c r="AE67" s="100">
        <f t="shared" si="75"/>
        <v>0.55125000000000002</v>
      </c>
      <c r="AF67" s="100">
        <f t="shared" si="75"/>
        <v>0.74970000000000014</v>
      </c>
      <c r="AG67" s="100">
        <f t="shared" si="75"/>
        <v>0.66150000000000009</v>
      </c>
      <c r="AH67" s="100">
        <f t="shared" si="75"/>
        <v>0.71662500000000018</v>
      </c>
      <c r="AI67" s="100">
        <f t="shared" si="75"/>
        <v>0.82687500000000014</v>
      </c>
      <c r="AJ67" s="100">
        <f t="shared" si="75"/>
        <v>0.71662500000000018</v>
      </c>
      <c r="AK67" s="100">
        <f t="shared" si="75"/>
        <v>0.66150000000000009</v>
      </c>
      <c r="AL67" s="100">
        <f t="shared" si="75"/>
        <v>0.71662500000000018</v>
      </c>
      <c r="AM67" s="100">
        <f t="shared" si="75"/>
        <v>0.71662500000000018</v>
      </c>
      <c r="AN67" s="100">
        <f t="shared" si="75"/>
        <v>0.77175000000000005</v>
      </c>
      <c r="AO67" s="101">
        <f t="shared" si="75"/>
        <v>0.82687500000000014</v>
      </c>
      <c r="AP67" s="102"/>
      <c r="AQ67" s="100"/>
      <c r="AR67" s="100"/>
      <c r="AS67" s="100"/>
      <c r="AT67" s="100"/>
      <c r="AU67" s="100"/>
      <c r="AV67" s="100"/>
      <c r="AW67" s="100">
        <f t="shared" ref="AW67:BA67" si="76">AW57/AW47</f>
        <v>0.75</v>
      </c>
      <c r="AX67" s="100">
        <f t="shared" si="76"/>
        <v>0.85</v>
      </c>
      <c r="AY67" s="100">
        <f t="shared" si="76"/>
        <v>0.75245625000000027</v>
      </c>
      <c r="AZ67" s="100">
        <f t="shared" si="76"/>
        <v>0.81033750000000004</v>
      </c>
      <c r="BA67" s="100">
        <f t="shared" si="76"/>
        <v>0.9</v>
      </c>
      <c r="BB67" s="102"/>
      <c r="BC67" s="100"/>
      <c r="BD67" s="100"/>
      <c r="BE67" s="100"/>
      <c r="BF67" s="100"/>
      <c r="BG67" s="100"/>
      <c r="BH67" s="100"/>
      <c r="BI67" s="100">
        <f t="shared" ref="BI67:BM67" si="77">BI57/BI47</f>
        <v>0.78750000000000009</v>
      </c>
      <c r="BJ67" s="100">
        <f t="shared" si="77"/>
        <v>0.87</v>
      </c>
      <c r="BK67" s="100">
        <f t="shared" si="77"/>
        <v>0.79007906250000037</v>
      </c>
      <c r="BL67" s="100">
        <f t="shared" si="77"/>
        <v>0.85085437500000005</v>
      </c>
      <c r="BM67" s="100">
        <f t="shared" si="77"/>
        <v>0.9</v>
      </c>
      <c r="BN67" s="102"/>
      <c r="BO67" s="100"/>
      <c r="BP67" s="100"/>
      <c r="BQ67" s="100"/>
      <c r="BR67" s="100"/>
      <c r="BS67" s="100"/>
      <c r="BT67" s="100"/>
      <c r="BU67" s="100" t="e">
        <f t="shared" ref="BU67:BY67" si="78">BU57/BU47</f>
        <v>#DIV/0!</v>
      </c>
      <c r="BV67" s="100" t="e">
        <f t="shared" si="78"/>
        <v>#DIV/0!</v>
      </c>
      <c r="BW67" s="100" t="e">
        <f t="shared" si="78"/>
        <v>#DIV/0!</v>
      </c>
      <c r="BX67" s="100" t="e">
        <f t="shared" si="78"/>
        <v>#DIV/0!</v>
      </c>
      <c r="BY67" s="100" t="e">
        <f t="shared" si="78"/>
        <v>#DIV/0!</v>
      </c>
      <c r="BZ67" s="102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</row>
    <row r="68" spans="1:89" s="74" customFormat="1" x14ac:dyDescent="0.2">
      <c r="A68" s="160" t="s">
        <v>42</v>
      </c>
      <c r="B68" s="100">
        <f t="shared" si="61"/>
        <v>0.63833896668276202</v>
      </c>
      <c r="C68" s="100">
        <f t="shared" si="62"/>
        <v>0.69523809523809521</v>
      </c>
      <c r="D68" s="101">
        <f t="shared" si="63"/>
        <v>0.66729411764705893</v>
      </c>
      <c r="E68" s="79"/>
      <c r="F68" s="102"/>
      <c r="G68" s="100"/>
      <c r="H68" s="100"/>
      <c r="I68" s="100"/>
      <c r="J68" s="100"/>
      <c r="K68" s="100"/>
      <c r="L68" s="100"/>
      <c r="M68" s="100"/>
      <c r="N68" s="100">
        <f t="shared" ref="N68:AO68" si="79">N58/N48</f>
        <v>0.5</v>
      </c>
      <c r="O68" s="100">
        <f t="shared" si="79"/>
        <v>0.7</v>
      </c>
      <c r="P68" s="100">
        <f t="shared" si="79"/>
        <v>0.75</v>
      </c>
      <c r="Q68" s="100">
        <f t="shared" si="79"/>
        <v>0.6</v>
      </c>
      <c r="R68" s="102" t="e">
        <f t="shared" si="79"/>
        <v>#DIV/0!</v>
      </c>
      <c r="S68" s="100" t="e">
        <f t="shared" si="79"/>
        <v>#DIV/0!</v>
      </c>
      <c r="T68" s="100" t="e">
        <f t="shared" si="79"/>
        <v>#DIV/0!</v>
      </c>
      <c r="U68" s="100">
        <f t="shared" si="79"/>
        <v>0.65</v>
      </c>
      <c r="V68" s="100">
        <f t="shared" si="79"/>
        <v>0.7</v>
      </c>
      <c r="W68" s="100">
        <f t="shared" si="79"/>
        <v>0.75</v>
      </c>
      <c r="X68" s="100">
        <f t="shared" si="79"/>
        <v>0.65</v>
      </c>
      <c r="Y68" s="100">
        <f t="shared" si="79"/>
        <v>0.7</v>
      </c>
      <c r="Z68" s="100">
        <f t="shared" si="79"/>
        <v>0.7</v>
      </c>
      <c r="AA68" s="100">
        <f t="shared" si="79"/>
        <v>0.65</v>
      </c>
      <c r="AB68" s="100">
        <f t="shared" si="79"/>
        <v>0.7</v>
      </c>
      <c r="AC68" s="100">
        <f t="shared" si="79"/>
        <v>0.75</v>
      </c>
      <c r="AD68" s="102">
        <f t="shared" si="79"/>
        <v>0.65</v>
      </c>
      <c r="AE68" s="100">
        <f t="shared" si="79"/>
        <v>0.5</v>
      </c>
      <c r="AF68" s="100">
        <f t="shared" si="79"/>
        <v>0.68</v>
      </c>
      <c r="AG68" s="100">
        <f t="shared" si="79"/>
        <v>0.62</v>
      </c>
      <c r="AH68" s="100">
        <f t="shared" si="79"/>
        <v>0.68</v>
      </c>
      <c r="AI68" s="100">
        <f t="shared" si="79"/>
        <v>0.75</v>
      </c>
      <c r="AJ68" s="100">
        <f t="shared" si="79"/>
        <v>0.65</v>
      </c>
      <c r="AK68" s="100">
        <f t="shared" si="79"/>
        <v>0.68</v>
      </c>
      <c r="AL68" s="100">
        <f t="shared" si="79"/>
        <v>0.7</v>
      </c>
      <c r="AM68" s="100">
        <f t="shared" si="79"/>
        <v>0.65</v>
      </c>
      <c r="AN68" s="100">
        <f t="shared" si="79"/>
        <v>0.7</v>
      </c>
      <c r="AO68" s="101">
        <f t="shared" si="79"/>
        <v>0.72</v>
      </c>
      <c r="AP68" s="102"/>
      <c r="AQ68" s="100"/>
      <c r="AR68" s="100"/>
      <c r="AS68" s="100"/>
      <c r="AT68" s="100"/>
      <c r="AU68" s="100"/>
      <c r="AV68" s="100"/>
      <c r="AW68" s="100"/>
      <c r="AX68" s="100">
        <f t="shared" ref="AX68:BA68" si="80">AX58/AX48</f>
        <v>0.8</v>
      </c>
      <c r="AY68" s="100">
        <f t="shared" si="80"/>
        <v>0.72827999999999993</v>
      </c>
      <c r="AZ68" s="100">
        <f t="shared" si="80"/>
        <v>0.78</v>
      </c>
      <c r="BA68" s="100">
        <f t="shared" si="80"/>
        <v>0.82</v>
      </c>
      <c r="BB68" s="102"/>
      <c r="BC68" s="100"/>
      <c r="BD68" s="100"/>
      <c r="BE68" s="100"/>
      <c r="BF68" s="100"/>
      <c r="BG68" s="100"/>
      <c r="BH68" s="100"/>
      <c r="BI68" s="100"/>
      <c r="BJ68" s="100">
        <f t="shared" ref="BJ68:BM68" si="81">BJ58/BJ48</f>
        <v>0.8</v>
      </c>
      <c r="BK68" s="100">
        <f t="shared" si="81"/>
        <v>0.72827999999999993</v>
      </c>
      <c r="BL68" s="100">
        <f t="shared" si="81"/>
        <v>0.74284559999999988</v>
      </c>
      <c r="BM68" s="100">
        <f t="shared" si="81"/>
        <v>0.8</v>
      </c>
      <c r="BN68" s="102"/>
      <c r="BO68" s="100"/>
      <c r="BP68" s="100"/>
      <c r="BQ68" s="100"/>
      <c r="BR68" s="100"/>
      <c r="BS68" s="100"/>
      <c r="BT68" s="100"/>
      <c r="BU68" s="100"/>
      <c r="BV68" s="100">
        <f t="shared" ref="BV68:BY68" si="82">BV58/BV48</f>
        <v>0.8</v>
      </c>
      <c r="BW68" s="100">
        <f t="shared" si="82"/>
        <v>0.65</v>
      </c>
      <c r="BX68" s="100">
        <f t="shared" si="82"/>
        <v>0.7</v>
      </c>
      <c r="BY68" s="100">
        <f t="shared" si="82"/>
        <v>0.8</v>
      </c>
      <c r="BZ68" s="102"/>
      <c r="CA68" s="100"/>
      <c r="CB68" s="100"/>
      <c r="CC68" s="100"/>
      <c r="CD68" s="100"/>
      <c r="CE68" s="100"/>
      <c r="CF68" s="100"/>
      <c r="CG68" s="100"/>
      <c r="CH68" s="100">
        <f t="shared" ref="CH68:CK68" si="83">CH58/CH48</f>
        <v>0.5</v>
      </c>
      <c r="CI68" s="100">
        <f t="shared" si="83"/>
        <v>0.72827999999999993</v>
      </c>
      <c r="CJ68" s="100">
        <f t="shared" si="83"/>
        <v>0.74284559999999988</v>
      </c>
      <c r="CK68" s="100">
        <f t="shared" si="83"/>
        <v>0.75770251199999994</v>
      </c>
    </row>
    <row r="69" spans="1:89" s="74" customFormat="1" x14ac:dyDescent="0.2">
      <c r="A69" s="142" t="s">
        <v>60</v>
      </c>
      <c r="B69" s="100"/>
      <c r="C69" s="100"/>
      <c r="D69" s="101"/>
      <c r="E69" s="79"/>
      <c r="F69" s="102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2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2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1"/>
      <c r="AP69" s="102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2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2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2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</row>
    <row r="70" spans="1:89" s="74" customFormat="1" x14ac:dyDescent="0.2">
      <c r="A70" s="160" t="s">
        <v>43</v>
      </c>
      <c r="B70" s="100"/>
      <c r="C70" s="100"/>
      <c r="D70" s="101"/>
      <c r="E70" s="79"/>
      <c r="F70" s="102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2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2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1"/>
      <c r="AP70" s="102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2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2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2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</row>
    <row r="71" spans="1:89" s="74" customFormat="1" x14ac:dyDescent="0.2">
      <c r="A71" s="160" t="s">
        <v>105</v>
      </c>
      <c r="B71" s="100"/>
      <c r="C71" s="100">
        <f t="shared" si="62"/>
        <v>228.69538188277087</v>
      </c>
      <c r="D71" s="101">
        <f t="shared" si="63"/>
        <v>51.941400000000002</v>
      </c>
      <c r="E71" s="79"/>
      <c r="F71" s="102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2" t="e">
        <f t="shared" ref="R71:AE71" si="84">R61/R51</f>
        <v>#DIV/0!</v>
      </c>
      <c r="S71" s="100" t="e">
        <f t="shared" si="84"/>
        <v>#DIV/0!</v>
      </c>
      <c r="T71" s="100" t="e">
        <f t="shared" si="84"/>
        <v>#DIV/0!</v>
      </c>
      <c r="U71" s="100" t="e">
        <f t="shared" si="84"/>
        <v>#DIV/0!</v>
      </c>
      <c r="V71" s="100">
        <f t="shared" si="84"/>
        <v>152.29840142095915</v>
      </c>
      <c r="W71" s="100">
        <f t="shared" si="84"/>
        <v>152.40852575488455</v>
      </c>
      <c r="X71" s="100">
        <f t="shared" si="84"/>
        <v>152.51509769094139</v>
      </c>
      <c r="Y71" s="100">
        <f t="shared" si="84"/>
        <v>152.62522202486679</v>
      </c>
      <c r="Z71" s="100">
        <f t="shared" si="84"/>
        <v>152.73534635879219</v>
      </c>
      <c r="AA71" s="100">
        <f t="shared" si="84"/>
        <v>152.84191829484902</v>
      </c>
      <c r="AB71" s="100">
        <f t="shared" si="84"/>
        <v>152.95204262877442</v>
      </c>
      <c r="AC71" s="100">
        <f t="shared" si="84"/>
        <v>153.05861456483126</v>
      </c>
      <c r="AD71" s="102">
        <f t="shared" si="84"/>
        <v>51.741599999999998</v>
      </c>
      <c r="AE71" s="100">
        <f t="shared" si="84"/>
        <v>51.778799999999997</v>
      </c>
      <c r="AF71" s="100">
        <f t="shared" ref="AF71:AO71" si="85">AF61/AF51</f>
        <v>51.812399999999997</v>
      </c>
      <c r="AG71" s="100">
        <f t="shared" si="85"/>
        <v>51.849599999999995</v>
      </c>
      <c r="AH71" s="100">
        <f t="shared" si="85"/>
        <v>51.885599999999997</v>
      </c>
      <c r="AI71" s="100">
        <f t="shared" si="85"/>
        <v>51.922799999999995</v>
      </c>
      <c r="AJ71" s="100">
        <f t="shared" si="85"/>
        <v>51.958799999999997</v>
      </c>
      <c r="AK71" s="100">
        <f t="shared" si="85"/>
        <v>51.995999999999995</v>
      </c>
      <c r="AL71" s="100">
        <f t="shared" si="85"/>
        <v>52.033200000000001</v>
      </c>
      <c r="AM71" s="100">
        <f t="shared" si="85"/>
        <v>52.069199999999995</v>
      </c>
      <c r="AN71" s="100">
        <f t="shared" si="85"/>
        <v>52.106400000000001</v>
      </c>
      <c r="AO71" s="101">
        <f t="shared" si="85"/>
        <v>52.142399999999995</v>
      </c>
      <c r="AP71" s="102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2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2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2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</row>
    <row r="72" spans="1:89" s="79" customFormat="1" x14ac:dyDescent="0.2">
      <c r="A72" s="187" t="s">
        <v>72</v>
      </c>
      <c r="B72" s="161"/>
      <c r="C72" s="161"/>
      <c r="D72" s="162"/>
      <c r="E72" s="163"/>
      <c r="F72" s="164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4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4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2"/>
      <c r="AP72" s="164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4"/>
      <c r="BC72" s="161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4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4"/>
      <c r="CA72" s="161"/>
      <c r="CB72" s="161"/>
      <c r="CC72" s="161"/>
      <c r="CD72" s="161"/>
      <c r="CE72" s="161"/>
      <c r="CF72" s="161"/>
      <c r="CG72" s="161"/>
      <c r="CH72" s="161"/>
      <c r="CI72" s="161"/>
      <c r="CJ72" s="161"/>
      <c r="CK72" s="161"/>
    </row>
    <row r="74" spans="1:89" s="81" customFormat="1" x14ac:dyDescent="0.2">
      <c r="A74" s="144" t="s">
        <v>48</v>
      </c>
      <c r="B74" s="141" t="e">
        <f>SUM(B75:B82)</f>
        <v>#REF!</v>
      </c>
      <c r="C74" s="145" t="e">
        <f>SUM(C75:C82)</f>
        <v>#REF!</v>
      </c>
      <c r="D74" s="139" t="e">
        <f>SUM(D75:D82)</f>
        <v>#REF!</v>
      </c>
      <c r="E74" s="146"/>
      <c r="F74" s="141" t="e">
        <f>SUM(F75:F82)</f>
        <v>#REF!</v>
      </c>
      <c r="G74" s="145" t="e">
        <f t="shared" ref="G74:AO74" si="86">SUM(G75:G82)</f>
        <v>#REF!</v>
      </c>
      <c r="H74" s="145" t="e">
        <f t="shared" si="86"/>
        <v>#REF!</v>
      </c>
      <c r="I74" s="145" t="e">
        <f t="shared" si="86"/>
        <v>#REF!</v>
      </c>
      <c r="J74" s="145" t="e">
        <f t="shared" si="86"/>
        <v>#REF!</v>
      </c>
      <c r="K74" s="145" t="e">
        <f t="shared" si="86"/>
        <v>#REF!</v>
      </c>
      <c r="L74" s="145" t="e">
        <f t="shared" si="86"/>
        <v>#REF!</v>
      </c>
      <c r="M74" s="145" t="e">
        <f t="shared" si="86"/>
        <v>#REF!</v>
      </c>
      <c r="N74" s="145" t="e">
        <f t="shared" si="86"/>
        <v>#REF!</v>
      </c>
      <c r="O74" s="145" t="e">
        <f t="shared" si="86"/>
        <v>#REF!</v>
      </c>
      <c r="P74" s="145" t="e">
        <f t="shared" si="86"/>
        <v>#REF!</v>
      </c>
      <c r="Q74" s="145" t="e">
        <f t="shared" si="86"/>
        <v>#REF!</v>
      </c>
      <c r="R74" s="141" t="e">
        <f t="shared" si="86"/>
        <v>#REF!</v>
      </c>
      <c r="S74" s="145" t="e">
        <f t="shared" si="86"/>
        <v>#REF!</v>
      </c>
      <c r="T74" s="145" t="e">
        <f t="shared" si="86"/>
        <v>#REF!</v>
      </c>
      <c r="U74" s="145" t="e">
        <f t="shared" si="86"/>
        <v>#REF!</v>
      </c>
      <c r="V74" s="145" t="e">
        <f t="shared" si="86"/>
        <v>#REF!</v>
      </c>
      <c r="W74" s="145" t="e">
        <f t="shared" si="86"/>
        <v>#REF!</v>
      </c>
      <c r="X74" s="145" t="e">
        <f t="shared" si="86"/>
        <v>#REF!</v>
      </c>
      <c r="Y74" s="145" t="e">
        <f t="shared" si="86"/>
        <v>#REF!</v>
      </c>
      <c r="Z74" s="145" t="e">
        <f t="shared" si="86"/>
        <v>#REF!</v>
      </c>
      <c r="AA74" s="145" t="e">
        <f t="shared" si="86"/>
        <v>#REF!</v>
      </c>
      <c r="AB74" s="145" t="e">
        <f t="shared" si="86"/>
        <v>#REF!</v>
      </c>
      <c r="AC74" s="145" t="e">
        <f t="shared" si="86"/>
        <v>#REF!</v>
      </c>
      <c r="AD74" s="141" t="e">
        <f t="shared" si="86"/>
        <v>#REF!</v>
      </c>
      <c r="AE74" s="145" t="e">
        <f t="shared" si="86"/>
        <v>#REF!</v>
      </c>
      <c r="AF74" s="145" t="e">
        <f t="shared" si="86"/>
        <v>#REF!</v>
      </c>
      <c r="AG74" s="145" t="e">
        <f t="shared" si="86"/>
        <v>#REF!</v>
      </c>
      <c r="AH74" s="145" t="e">
        <f t="shared" si="86"/>
        <v>#REF!</v>
      </c>
      <c r="AI74" s="145" t="e">
        <f t="shared" si="86"/>
        <v>#REF!</v>
      </c>
      <c r="AJ74" s="145" t="e">
        <f t="shared" si="86"/>
        <v>#REF!</v>
      </c>
      <c r="AK74" s="145" t="e">
        <f t="shared" si="86"/>
        <v>#REF!</v>
      </c>
      <c r="AL74" s="145" t="e">
        <f t="shared" si="86"/>
        <v>#REF!</v>
      </c>
      <c r="AM74" s="145" t="e">
        <f t="shared" si="86"/>
        <v>#REF!</v>
      </c>
      <c r="AN74" s="145" t="e">
        <f t="shared" si="86"/>
        <v>#REF!</v>
      </c>
      <c r="AO74" s="139" t="e">
        <f t="shared" si="86"/>
        <v>#REF!</v>
      </c>
    </row>
    <row r="75" spans="1:89" x14ac:dyDescent="0.2">
      <c r="A75" s="142" t="s">
        <v>31</v>
      </c>
      <c r="B75" s="96">
        <f>SUM(F75:Q75)</f>
        <v>9567.1944480000002</v>
      </c>
      <c r="C75" s="96">
        <f>SUM(R75:AC75)</f>
        <v>5845.165</v>
      </c>
      <c r="D75" s="97">
        <f>SUM(AD75:AO75)</f>
        <v>0</v>
      </c>
      <c r="E75" s="77"/>
      <c r="F75" s="98">
        <f>'2017 - 2022 Plan'!N26</f>
        <v>380.79999999999995</v>
      </c>
      <c r="G75" s="96">
        <f>'2017 - 2022 Plan'!O26</f>
        <v>439.28000000000003</v>
      </c>
      <c r="H75" s="96">
        <f>'2017 - 2022 Plan'!P26</f>
        <v>693.6</v>
      </c>
      <c r="I75" s="96">
        <f>'2017 - 2022 Plan'!Q26</f>
        <v>571.19999999999993</v>
      </c>
      <c r="J75" s="96">
        <f>'2017 - 2022 Plan'!R26</f>
        <v>663</v>
      </c>
      <c r="K75" s="96">
        <f>'2017 - 2022 Plan'!S26</f>
        <v>788.8</v>
      </c>
      <c r="L75" s="96">
        <f>'2017 - 2022 Plan'!T26</f>
        <v>838.1</v>
      </c>
      <c r="M75" s="96">
        <f>'2017 - 2022 Plan'!U26</f>
        <v>1029.384</v>
      </c>
      <c r="N75" s="96">
        <f>'2017 - 2022 Plan'!V26</f>
        <v>1145.3376000000001</v>
      </c>
      <c r="O75" s="96">
        <f>'2017 - 2022 Plan'!W26</f>
        <v>895.44575999999995</v>
      </c>
      <c r="P75" s="96">
        <f>'2017 - 2022 Plan'!X26</f>
        <v>1007.8970880000002</v>
      </c>
      <c r="Q75" s="96">
        <f>'2017 - 2022 Plan'!Y26</f>
        <v>1114.3500000000001</v>
      </c>
      <c r="R75" s="98">
        <f>'2017 - 2022 Plan'!Z26+'2017 - 2022 Plan'!Z39</f>
        <v>615</v>
      </c>
      <c r="S75" s="98">
        <f>'2017 - 2022 Plan'!AA26+'2017 - 2022 Plan'!AA39</f>
        <v>326.40000000000003</v>
      </c>
      <c r="T75" s="98">
        <f>'2017 - 2022 Plan'!AB26+'2017 - 2022 Plan'!AB39</f>
        <v>900</v>
      </c>
      <c r="U75" s="98">
        <f>'2017 - 2022 Plan'!AC26+'2017 - 2022 Plan'!AC39</f>
        <v>869.19999999999993</v>
      </c>
      <c r="V75" s="98">
        <f>'2017 - 2022 Plan'!AD26+'2017 - 2022 Plan'!AD39</f>
        <v>981.75</v>
      </c>
      <c r="W75" s="98">
        <f>'2017 - 2022 Plan'!AE26+'2017 - 2022 Plan'!AE39</f>
        <v>1107.162</v>
      </c>
      <c r="X75" s="98">
        <f>'2017 - 2022 Plan'!AF26+'2017 - 2022 Plan'!AF39</f>
        <v>1045.653</v>
      </c>
      <c r="Y75" s="98">
        <f>'2017 - 2022 Plan'!AG26+'2017 - 2022 Plan'!AG39</f>
        <v>0</v>
      </c>
      <c r="Z75" s="98">
        <f>'2017 - 2022 Plan'!AH26+'2017 - 2022 Plan'!AH39</f>
        <v>0</v>
      </c>
      <c r="AA75" s="98">
        <f>'2017 - 2022 Plan'!AI26+'2017 - 2022 Plan'!AI39</f>
        <v>0</v>
      </c>
      <c r="AB75" s="98">
        <f>'2017 - 2022 Plan'!AJ26+'2017 - 2022 Plan'!AJ39</f>
        <v>0</v>
      </c>
      <c r="AC75" s="98">
        <f>'2017 - 2022 Plan'!AK26+'2017 - 2022 Plan'!AK39</f>
        <v>0</v>
      </c>
      <c r="AD75" s="98">
        <f>'2017 - 2022 Plan'!AL26+'2017 - 2022 Plan'!AL39</f>
        <v>0</v>
      </c>
      <c r="AE75" s="98">
        <f>'2017 - 2022 Plan'!AM26+'2017 - 2022 Plan'!AM39</f>
        <v>0</v>
      </c>
      <c r="AF75" s="98">
        <f>'2017 - 2022 Plan'!AN26+'2017 - 2022 Plan'!AN39</f>
        <v>0</v>
      </c>
      <c r="AG75" s="98">
        <f>'2017 - 2022 Plan'!AO26+'2017 - 2022 Plan'!AO39</f>
        <v>0</v>
      </c>
      <c r="AH75" s="98">
        <f>'2017 - 2022 Plan'!AP26+'2017 - 2022 Plan'!AP39</f>
        <v>0</v>
      </c>
      <c r="AI75" s="98">
        <f>'2017 - 2022 Plan'!AQ26+'2017 - 2022 Plan'!AQ39</f>
        <v>0</v>
      </c>
      <c r="AJ75" s="98">
        <f>'2017 - 2022 Plan'!AR26+'2017 - 2022 Plan'!AR39</f>
        <v>0</v>
      </c>
      <c r="AK75" s="98">
        <f>'2017 - 2022 Plan'!AS26+'2017 - 2022 Plan'!AS39</f>
        <v>0</v>
      </c>
      <c r="AL75" s="98">
        <f>'2017 - 2022 Plan'!AT26+'2017 - 2022 Plan'!AT39</f>
        <v>0</v>
      </c>
      <c r="AM75" s="98">
        <f>'2017 - 2022 Plan'!AU26+'2017 - 2022 Plan'!AU39</f>
        <v>0</v>
      </c>
      <c r="AN75" s="98">
        <f>'2017 - 2022 Plan'!AV26+'2017 - 2022 Plan'!AV39</f>
        <v>0</v>
      </c>
      <c r="AO75" s="98">
        <f>'2017 - 2022 Plan'!AW26+'2017 - 2022 Plan'!AW39</f>
        <v>0</v>
      </c>
    </row>
    <row r="76" spans="1:89" x14ac:dyDescent="0.2">
      <c r="A76" s="142" t="s">
        <v>40</v>
      </c>
      <c r="B76" s="96" t="e">
        <f t="shared" ref="B76:B81" si="87">SUM(F76:Q76)</f>
        <v>#REF!</v>
      </c>
      <c r="C76" s="96" t="e">
        <f t="shared" ref="C76:C81" si="88">SUM(R76:AC76)</f>
        <v>#REF!</v>
      </c>
      <c r="D76" s="97" t="e">
        <f t="shared" ref="D76:D80" si="89">SUM(AD76:AO76)</f>
        <v>#REF!</v>
      </c>
      <c r="E76" s="77"/>
      <c r="F76" s="98" t="e">
        <f>'2017 - 2022 Plan'!#REF!</f>
        <v>#REF!</v>
      </c>
      <c r="G76" s="96" t="e">
        <f>'2017 - 2022 Plan'!#REF!</f>
        <v>#REF!</v>
      </c>
      <c r="H76" s="96" t="e">
        <f>'2017 - 2022 Plan'!#REF!</f>
        <v>#REF!</v>
      </c>
      <c r="I76" s="96" t="e">
        <f>'2017 - 2022 Plan'!#REF!</f>
        <v>#REF!</v>
      </c>
      <c r="J76" s="96" t="e">
        <f>'2017 - 2022 Plan'!#REF!</f>
        <v>#REF!</v>
      </c>
      <c r="K76" s="96" t="e">
        <f>'2017 - 2022 Plan'!#REF!</f>
        <v>#REF!</v>
      </c>
      <c r="L76" s="96" t="e">
        <f>'2017 - 2022 Plan'!#REF!</f>
        <v>#REF!</v>
      </c>
      <c r="M76" s="96" t="e">
        <f>'2017 - 2022 Plan'!#REF!</f>
        <v>#REF!</v>
      </c>
      <c r="N76" s="96" t="e">
        <f>'2017 - 2022 Plan'!#REF!</f>
        <v>#REF!</v>
      </c>
      <c r="O76" s="96" t="e">
        <f>'2017 - 2022 Plan'!#REF!</f>
        <v>#REF!</v>
      </c>
      <c r="P76" s="96" t="e">
        <f>'2017 - 2022 Plan'!#REF!</f>
        <v>#REF!</v>
      </c>
      <c r="Q76" s="96" t="e">
        <f>'2017 - 2022 Plan'!#REF!</f>
        <v>#REF!</v>
      </c>
      <c r="R76" s="98" t="e">
        <f>'2017 - 2022 Plan'!#REF!</f>
        <v>#REF!</v>
      </c>
      <c r="S76" s="96" t="e">
        <f>'2017 - 2022 Plan'!#REF!</f>
        <v>#REF!</v>
      </c>
      <c r="T76" s="96" t="e">
        <f>'2017 - 2022 Plan'!#REF!</f>
        <v>#REF!</v>
      </c>
      <c r="U76" s="96" t="e">
        <f>'2017 - 2022 Plan'!#REF!</f>
        <v>#REF!</v>
      </c>
      <c r="V76" s="96" t="e">
        <f>'2017 - 2022 Plan'!#REF!</f>
        <v>#REF!</v>
      </c>
      <c r="W76" s="96" t="e">
        <f>'2017 - 2022 Plan'!#REF!</f>
        <v>#REF!</v>
      </c>
      <c r="X76" s="96" t="e">
        <f>'2017 - 2022 Plan'!#REF!</f>
        <v>#REF!</v>
      </c>
      <c r="Y76" s="96" t="e">
        <f>'2017 - 2022 Plan'!#REF!</f>
        <v>#REF!</v>
      </c>
      <c r="Z76" s="96" t="e">
        <f>'2017 - 2022 Plan'!#REF!</f>
        <v>#REF!</v>
      </c>
      <c r="AA76" s="96" t="e">
        <f>'2017 - 2022 Plan'!#REF!</f>
        <v>#REF!</v>
      </c>
      <c r="AB76" s="96" t="e">
        <f>'2017 - 2022 Plan'!#REF!</f>
        <v>#REF!</v>
      </c>
      <c r="AC76" s="96" t="e">
        <f>'2017 - 2022 Plan'!#REF!</f>
        <v>#REF!</v>
      </c>
      <c r="AD76" s="98" t="e">
        <f>'2017 - 2022 Plan'!#REF!</f>
        <v>#REF!</v>
      </c>
      <c r="AE76" s="96" t="e">
        <f>'2017 - 2022 Plan'!#REF!</f>
        <v>#REF!</v>
      </c>
      <c r="AF76" s="96" t="e">
        <f>'2017 - 2022 Plan'!#REF!</f>
        <v>#REF!</v>
      </c>
      <c r="AG76" s="96" t="e">
        <f>'2017 - 2022 Plan'!#REF!</f>
        <v>#REF!</v>
      </c>
      <c r="AH76" s="96" t="e">
        <f>'2017 - 2022 Plan'!#REF!</f>
        <v>#REF!</v>
      </c>
      <c r="AI76" s="96" t="e">
        <f>'2017 - 2022 Plan'!#REF!</f>
        <v>#REF!</v>
      </c>
      <c r="AJ76" s="96" t="e">
        <f>'2017 - 2022 Plan'!#REF!</f>
        <v>#REF!</v>
      </c>
      <c r="AK76" s="96" t="e">
        <f>'2017 - 2022 Plan'!#REF!</f>
        <v>#REF!</v>
      </c>
      <c r="AL76" s="96" t="e">
        <f>'2017 - 2022 Plan'!#REF!</f>
        <v>#REF!</v>
      </c>
      <c r="AM76" s="96" t="e">
        <f>'2017 - 2022 Plan'!#REF!</f>
        <v>#REF!</v>
      </c>
      <c r="AN76" s="96" t="e">
        <f>'2017 - 2022 Plan'!#REF!</f>
        <v>#REF!</v>
      </c>
      <c r="AO76" s="97" t="e">
        <f>'2017 - 2022 Plan'!#REF!</f>
        <v>#REF!</v>
      </c>
    </row>
    <row r="77" spans="1:89" x14ac:dyDescent="0.2">
      <c r="A77" s="142" t="s">
        <v>41</v>
      </c>
      <c r="B77" s="96">
        <f t="shared" si="87"/>
        <v>816.18000000000006</v>
      </c>
      <c r="C77" s="96">
        <f t="shared" si="88"/>
        <v>3513.7</v>
      </c>
      <c r="D77" s="97">
        <f t="shared" si="89"/>
        <v>4901.4212940000025</v>
      </c>
      <c r="E77" s="77"/>
      <c r="F77" s="98">
        <f>'2017 - 2022 Plan'!N52</f>
        <v>0</v>
      </c>
      <c r="G77" s="96">
        <f>'2017 - 2022 Plan'!O52</f>
        <v>0</v>
      </c>
      <c r="H77" s="96">
        <f>'2017 - 2022 Plan'!P52</f>
        <v>0</v>
      </c>
      <c r="I77" s="96">
        <f>'2017 - 2022 Plan'!Q52</f>
        <v>0</v>
      </c>
      <c r="J77" s="96">
        <f>'2017 - 2022 Plan'!R52</f>
        <v>0</v>
      </c>
      <c r="K77" s="96">
        <f>'2017 - 2022 Plan'!S52</f>
        <v>0</v>
      </c>
      <c r="L77" s="96">
        <f>'2017 - 2022 Plan'!T52</f>
        <v>21</v>
      </c>
      <c r="M77" s="96">
        <f>'2017 - 2022 Plan'!U52</f>
        <v>81.900000000000006</v>
      </c>
      <c r="N77" s="96">
        <f>'2017 - 2022 Plan'!V52</f>
        <v>136</v>
      </c>
      <c r="O77" s="96">
        <f>'2017 - 2022 Plan'!W52</f>
        <v>155.04000000000002</v>
      </c>
      <c r="P77" s="96">
        <f>'2017 - 2022 Plan'!X52</f>
        <v>182</v>
      </c>
      <c r="Q77" s="96">
        <f>'2017 - 2022 Plan'!Y52</f>
        <v>240.24000000000004</v>
      </c>
      <c r="R77" s="98">
        <f>'2017 - 2022 Plan'!Z52</f>
        <v>214.5</v>
      </c>
      <c r="S77" s="96">
        <f>'2017 - 2022 Plan'!AA52</f>
        <v>82.5</v>
      </c>
      <c r="T77" s="96">
        <f>'2017 - 2022 Plan'!AB52</f>
        <v>224.4</v>
      </c>
      <c r="U77" s="96">
        <f>'2017 - 2022 Plan'!AC52</f>
        <v>207.9</v>
      </c>
      <c r="V77" s="96">
        <f>'2017 - 2022 Plan'!AD52</f>
        <v>246.67499999999998</v>
      </c>
      <c r="W77" s="96">
        <f>'2017 - 2022 Plan'!AE52</f>
        <v>309.375</v>
      </c>
      <c r="X77" s="96">
        <f>'2017 - 2022 Plan'!AF52</f>
        <v>279.3</v>
      </c>
      <c r="Y77" s="96">
        <f>'2017 - 2022 Plan'!AG52</f>
        <v>349.59999999999997</v>
      </c>
      <c r="Z77" s="96">
        <f>'2017 - 2022 Plan'!AH52</f>
        <v>403.75</v>
      </c>
      <c r="AA77" s="96">
        <f>'2017 - 2022 Plan'!AI52</f>
        <v>323.40000000000003</v>
      </c>
      <c r="AB77" s="96">
        <f>'2017 - 2022 Plan'!AJ52</f>
        <v>404.79999999999995</v>
      </c>
      <c r="AC77" s="96">
        <f>'2017 - 2022 Plan'!AK52</f>
        <v>467.5</v>
      </c>
      <c r="AD77" s="98">
        <f>'2017 - 2022 Plan'!AL52</f>
        <v>374.59422000000012</v>
      </c>
      <c r="AE77" s="96">
        <f>'2017 - 2022 Plan'!AM52</f>
        <v>144.07470000000004</v>
      </c>
      <c r="AF77" s="96">
        <f>'2017 - 2022 Plan'!AN52</f>
        <v>391.88318400000014</v>
      </c>
      <c r="AG77" s="96">
        <f>'2017 - 2022 Plan'!AO52</f>
        <v>363.06824400000011</v>
      </c>
      <c r="AH77" s="96">
        <f>'2017 - 2022 Plan'!AP52</f>
        <v>430.78335300000015</v>
      </c>
      <c r="AI77" s="96">
        <f>'2017 - 2022 Plan'!AQ52</f>
        <v>540.28012500000011</v>
      </c>
      <c r="AJ77" s="96">
        <f>'2017 - 2022 Plan'!AR52</f>
        <v>393.32393100000019</v>
      </c>
      <c r="AK77" s="96">
        <f>'2017 - 2022 Plan'!AS52</f>
        <v>397.64617200000009</v>
      </c>
      <c r="AL77" s="96">
        <f>'2017 - 2022 Plan'!AT52</f>
        <v>468.24277500000017</v>
      </c>
      <c r="AM77" s="96">
        <f>'2017 - 2022 Plan'!AU52</f>
        <v>393.32393100000019</v>
      </c>
      <c r="AN77" s="96">
        <f>'2017 - 2022 Plan'!AV52</f>
        <v>463.92053400000003</v>
      </c>
      <c r="AO77" s="97">
        <f>'2017 - 2022 Plan'!AW52</f>
        <v>540.28012500000011</v>
      </c>
    </row>
    <row r="78" spans="1:89" x14ac:dyDescent="0.2">
      <c r="A78" s="142" t="s">
        <v>42</v>
      </c>
      <c r="B78" s="96">
        <f t="shared" si="87"/>
        <v>1819.8775000000003</v>
      </c>
      <c r="C78" s="96">
        <f t="shared" si="88"/>
        <v>1560.1</v>
      </c>
      <c r="D78" s="97">
        <f t="shared" si="89"/>
        <v>4927.8696493101952</v>
      </c>
      <c r="E78" s="77"/>
      <c r="F78" s="98">
        <f>'2017 - 2022 Plan'!N65</f>
        <v>0</v>
      </c>
      <c r="G78" s="96">
        <f>'2017 - 2022 Plan'!O65</f>
        <v>0</v>
      </c>
      <c r="H78" s="96">
        <f>'2017 - 2022 Plan'!P65</f>
        <v>0</v>
      </c>
      <c r="I78" s="96">
        <f>'2017 - 2022 Plan'!Q65</f>
        <v>0</v>
      </c>
      <c r="J78" s="96">
        <f>'2017 - 2022 Plan'!R65</f>
        <v>0</v>
      </c>
      <c r="K78" s="96">
        <f>'2017 - 2022 Plan'!S65</f>
        <v>0</v>
      </c>
      <c r="L78" s="96">
        <f>'2017 - 2022 Plan'!T65</f>
        <v>0</v>
      </c>
      <c r="M78" s="96">
        <f>'2017 - 2022 Plan'!U53</f>
        <v>1392.3000000000002</v>
      </c>
      <c r="N78" s="96">
        <f>'2017 - 2022 Plan'!U65</f>
        <v>70</v>
      </c>
      <c r="O78" s="96">
        <f>'2017 - 2022 Plan'!V65</f>
        <v>102.9</v>
      </c>
      <c r="P78" s="96">
        <f>'2017 - 2022 Plan'!W65</f>
        <v>115.7625</v>
      </c>
      <c r="Q78" s="96">
        <f>'2017 - 2022 Plan'!X65</f>
        <v>138.91500000000002</v>
      </c>
      <c r="R78" s="98">
        <f>'2017 - 2022 Plan'!Z65</f>
        <v>0</v>
      </c>
      <c r="S78" s="96">
        <f>'2017 - 2022 Plan'!AA65</f>
        <v>0</v>
      </c>
      <c r="T78" s="96">
        <f>'2017 - 2022 Plan'!AB65</f>
        <v>0</v>
      </c>
      <c r="U78" s="96">
        <f>'2017 - 2022 Plan'!AC65</f>
        <v>68.25</v>
      </c>
      <c r="V78" s="96">
        <f>'2017 - 2022 Plan'!AD65</f>
        <v>161</v>
      </c>
      <c r="W78" s="96">
        <f>'2017 - 2022 Plan'!AE65</f>
        <v>187.5</v>
      </c>
      <c r="X78" s="96">
        <f>'2017 - 2022 Plan'!AF65</f>
        <v>126.75</v>
      </c>
      <c r="Y78" s="96">
        <f>'2017 - 2022 Plan'!AG65</f>
        <v>209.29999999999998</v>
      </c>
      <c r="Z78" s="96">
        <f>'2017 - 2022 Plan'!AH65</f>
        <v>227.5</v>
      </c>
      <c r="AA78" s="96">
        <f>'2017 - 2022 Plan'!AI65</f>
        <v>126.75</v>
      </c>
      <c r="AB78" s="96">
        <f>'2017 - 2022 Plan'!AJ65</f>
        <v>209.29999999999998</v>
      </c>
      <c r="AC78" s="96">
        <f>'2017 - 2022 Plan'!AK65</f>
        <v>243.75</v>
      </c>
      <c r="AD78" s="98">
        <f>'2017 - 2022 Plan'!AL65</f>
        <v>226.03750000000002</v>
      </c>
      <c r="AE78" s="96">
        <f>'2017 - 2022 Plan'!AM65</f>
        <v>187.78500000000005</v>
      </c>
      <c r="AF78" s="96">
        <f>'2017 - 2022 Plan'!AN65</f>
        <v>275.8186080000001</v>
      </c>
      <c r="AG78" s="96">
        <f>'2017 - 2022 Plan'!AO65</f>
        <v>271.60020576000005</v>
      </c>
      <c r="AH78" s="96">
        <f>'2017 - 2022 Plan'!AP65</f>
        <v>321.71482437120017</v>
      </c>
      <c r="AI78" s="96">
        <f>'2017 - 2022 Plan'!AQ65</f>
        <v>442.1759181120002</v>
      </c>
      <c r="AJ78" s="96">
        <f>'2017 - 2022 Plan'!AR65</f>
        <v>413.87665935283223</v>
      </c>
      <c r="AK78" s="96">
        <f>'2017 - 2022 Plan'!AS65</f>
        <v>467.61695173649235</v>
      </c>
      <c r="AL78" s="96">
        <f>'2017 - 2022 Plan'!AT65</f>
        <v>519.88002281292381</v>
      </c>
      <c r="AM78" s="96">
        <f>'2017 - 2022 Plan'!AU65</f>
        <v>521.36539430667494</v>
      </c>
      <c r="AN78" s="96">
        <f>'2017 - 2022 Plan'!AV65</f>
        <v>606.38805860899436</v>
      </c>
      <c r="AO78" s="97">
        <f>'2017 - 2022 Plan'!AW65</f>
        <v>673.61050624907716</v>
      </c>
    </row>
    <row r="79" spans="1:89" x14ac:dyDescent="0.2">
      <c r="A79" s="142" t="s">
        <v>60</v>
      </c>
      <c r="B79" s="96" t="e">
        <f t="shared" si="87"/>
        <v>#REF!</v>
      </c>
      <c r="C79" s="96" t="e">
        <f t="shared" si="88"/>
        <v>#REF!</v>
      </c>
      <c r="D79" s="97" t="e">
        <f t="shared" si="89"/>
        <v>#REF!</v>
      </c>
      <c r="E79" s="77"/>
      <c r="F79" s="98" t="e">
        <f>'2017 - 2022 Plan'!#REF!</f>
        <v>#REF!</v>
      </c>
      <c r="G79" s="96" t="e">
        <f>'2017 - 2022 Plan'!#REF!</f>
        <v>#REF!</v>
      </c>
      <c r="H79" s="96" t="e">
        <f>'2017 - 2022 Plan'!#REF!</f>
        <v>#REF!</v>
      </c>
      <c r="I79" s="96" t="e">
        <f>'2017 - 2022 Plan'!#REF!</f>
        <v>#REF!</v>
      </c>
      <c r="J79" s="96" t="e">
        <f>'2017 - 2022 Plan'!#REF!</f>
        <v>#REF!</v>
      </c>
      <c r="K79" s="96" t="e">
        <f>'2017 - 2022 Plan'!#REF!</f>
        <v>#REF!</v>
      </c>
      <c r="L79" s="96" t="e">
        <f>'2017 - 2022 Plan'!#REF!</f>
        <v>#REF!</v>
      </c>
      <c r="M79" s="96" t="e">
        <f>'2017 - 2022 Plan'!#REF!</f>
        <v>#REF!</v>
      </c>
      <c r="N79" s="96" t="e">
        <f>'2017 - 2022 Plan'!#REF!</f>
        <v>#REF!</v>
      </c>
      <c r="O79" s="96" t="e">
        <f>'2017 - 2022 Plan'!#REF!</f>
        <v>#REF!</v>
      </c>
      <c r="P79" s="96" t="e">
        <f>'2017 - 2022 Plan'!#REF!</f>
        <v>#REF!</v>
      </c>
      <c r="Q79" s="96" t="e">
        <f>'2017 - 2022 Plan'!#REF!</f>
        <v>#REF!</v>
      </c>
      <c r="R79" s="98" t="e">
        <f>'2017 - 2022 Plan'!#REF!</f>
        <v>#REF!</v>
      </c>
      <c r="S79" s="96" t="e">
        <f>'2017 - 2022 Plan'!#REF!</f>
        <v>#REF!</v>
      </c>
      <c r="T79" s="96" t="e">
        <f>'2017 - 2022 Plan'!#REF!</f>
        <v>#REF!</v>
      </c>
      <c r="U79" s="96" t="e">
        <f>'2017 - 2022 Plan'!#REF!</f>
        <v>#REF!</v>
      </c>
      <c r="V79" s="96" t="e">
        <f>'2017 - 2022 Plan'!#REF!</f>
        <v>#REF!</v>
      </c>
      <c r="W79" s="96" t="e">
        <f>'2017 - 2022 Plan'!#REF!</f>
        <v>#REF!</v>
      </c>
      <c r="X79" s="96" t="e">
        <f>'2017 - 2022 Plan'!#REF!</f>
        <v>#REF!</v>
      </c>
      <c r="Y79" s="96" t="e">
        <f>'2017 - 2022 Plan'!#REF!</f>
        <v>#REF!</v>
      </c>
      <c r="Z79" s="96" t="e">
        <f>'2017 - 2022 Plan'!#REF!</f>
        <v>#REF!</v>
      </c>
      <c r="AA79" s="96" t="e">
        <f>'2017 - 2022 Plan'!#REF!</f>
        <v>#REF!</v>
      </c>
      <c r="AB79" s="96" t="e">
        <f>'2017 - 2022 Plan'!#REF!</f>
        <v>#REF!</v>
      </c>
      <c r="AC79" s="96" t="e">
        <f>'2017 - 2022 Plan'!#REF!</f>
        <v>#REF!</v>
      </c>
      <c r="AD79" s="98" t="e">
        <f>'2017 - 2022 Plan'!#REF!</f>
        <v>#REF!</v>
      </c>
      <c r="AE79" s="96" t="e">
        <f>'2017 - 2022 Plan'!#REF!</f>
        <v>#REF!</v>
      </c>
      <c r="AF79" s="96" t="e">
        <f>'2017 - 2022 Plan'!#REF!</f>
        <v>#REF!</v>
      </c>
      <c r="AG79" s="96" t="e">
        <f>'2017 - 2022 Plan'!#REF!</f>
        <v>#REF!</v>
      </c>
      <c r="AH79" s="96" t="e">
        <f>'2017 - 2022 Plan'!#REF!</f>
        <v>#REF!</v>
      </c>
      <c r="AI79" s="96" t="e">
        <f>'2017 - 2022 Plan'!#REF!</f>
        <v>#REF!</v>
      </c>
      <c r="AJ79" s="96" t="e">
        <f>'2017 - 2022 Plan'!#REF!</f>
        <v>#REF!</v>
      </c>
      <c r="AK79" s="96" t="e">
        <f>'2017 - 2022 Plan'!#REF!</f>
        <v>#REF!</v>
      </c>
      <c r="AL79" s="96" t="e">
        <f>'2017 - 2022 Plan'!#REF!</f>
        <v>#REF!</v>
      </c>
      <c r="AM79" s="96" t="e">
        <f>'2017 - 2022 Plan'!#REF!</f>
        <v>#REF!</v>
      </c>
      <c r="AN79" s="96" t="e">
        <f>'2017 - 2022 Plan'!#REF!</f>
        <v>#REF!</v>
      </c>
      <c r="AO79" s="97" t="e">
        <f>'2017 - 2022 Plan'!#REF!</f>
        <v>#REF!</v>
      </c>
    </row>
    <row r="80" spans="1:89" x14ac:dyDescent="0.2">
      <c r="A80" s="142" t="s">
        <v>43</v>
      </c>
      <c r="B80" s="96" t="e">
        <f t="shared" si="87"/>
        <v>#REF!</v>
      </c>
      <c r="C80" s="96" t="e">
        <f t="shared" si="88"/>
        <v>#REF!</v>
      </c>
      <c r="D80" s="97" t="e">
        <f t="shared" si="89"/>
        <v>#REF!</v>
      </c>
      <c r="E80" s="77"/>
      <c r="F80" s="98" t="e">
        <f>'2017 - 2022 Plan'!#REF!</f>
        <v>#REF!</v>
      </c>
      <c r="G80" s="96" t="e">
        <f>'2017 - 2022 Plan'!#REF!</f>
        <v>#REF!</v>
      </c>
      <c r="H80" s="96" t="e">
        <f>'2017 - 2022 Plan'!#REF!</f>
        <v>#REF!</v>
      </c>
      <c r="I80" s="96" t="e">
        <f>'2017 - 2022 Plan'!#REF!</f>
        <v>#REF!</v>
      </c>
      <c r="J80" s="96" t="e">
        <f>'2017 - 2022 Plan'!#REF!</f>
        <v>#REF!</v>
      </c>
      <c r="K80" s="96" t="e">
        <f>'2017 - 2022 Plan'!#REF!</f>
        <v>#REF!</v>
      </c>
      <c r="L80" s="96" t="e">
        <f>'2017 - 2022 Plan'!#REF!</f>
        <v>#REF!</v>
      </c>
      <c r="M80" s="96" t="e">
        <f>'2017 - 2022 Plan'!#REF!</f>
        <v>#REF!</v>
      </c>
      <c r="N80" s="96" t="e">
        <f>'2017 - 2022 Plan'!#REF!</f>
        <v>#REF!</v>
      </c>
      <c r="O80" s="96" t="e">
        <f>'2017 - 2022 Plan'!#REF!</f>
        <v>#REF!</v>
      </c>
      <c r="P80" s="96" t="e">
        <f>'2017 - 2022 Plan'!#REF!</f>
        <v>#REF!</v>
      </c>
      <c r="Q80" s="96" t="e">
        <f>'2017 - 2022 Plan'!#REF!</f>
        <v>#REF!</v>
      </c>
      <c r="R80" s="98" t="e">
        <f>'2017 - 2022 Plan'!#REF!</f>
        <v>#REF!</v>
      </c>
      <c r="S80" s="96" t="e">
        <f>'2017 - 2022 Plan'!#REF!</f>
        <v>#REF!</v>
      </c>
      <c r="T80" s="96" t="e">
        <f>'2017 - 2022 Plan'!#REF!</f>
        <v>#REF!</v>
      </c>
      <c r="U80" s="96" t="e">
        <f>'2017 - 2022 Plan'!#REF!</f>
        <v>#REF!</v>
      </c>
      <c r="V80" s="96" t="e">
        <f>'2017 - 2022 Plan'!#REF!</f>
        <v>#REF!</v>
      </c>
      <c r="W80" s="96" t="e">
        <f>'2017 - 2022 Plan'!#REF!</f>
        <v>#REF!</v>
      </c>
      <c r="X80" s="96" t="e">
        <f>'2017 - 2022 Plan'!#REF!</f>
        <v>#REF!</v>
      </c>
      <c r="Y80" s="96" t="e">
        <f>'2017 - 2022 Plan'!#REF!</f>
        <v>#REF!</v>
      </c>
      <c r="Z80" s="96" t="e">
        <f>'2017 - 2022 Plan'!#REF!</f>
        <v>#REF!</v>
      </c>
      <c r="AA80" s="96" t="e">
        <f>'2017 - 2022 Plan'!#REF!</f>
        <v>#REF!</v>
      </c>
      <c r="AB80" s="96" t="e">
        <f>'2017 - 2022 Plan'!#REF!</f>
        <v>#REF!</v>
      </c>
      <c r="AC80" s="96" t="e">
        <f>'2017 - 2022 Plan'!#REF!</f>
        <v>#REF!</v>
      </c>
      <c r="AD80" s="98" t="e">
        <f>'2017 - 2022 Plan'!#REF!</f>
        <v>#REF!</v>
      </c>
      <c r="AE80" s="96" t="e">
        <f>'2017 - 2022 Plan'!#REF!</f>
        <v>#REF!</v>
      </c>
      <c r="AF80" s="96" t="e">
        <f>'2017 - 2022 Plan'!#REF!</f>
        <v>#REF!</v>
      </c>
      <c r="AG80" s="96" t="e">
        <f>'2017 - 2022 Plan'!#REF!</f>
        <v>#REF!</v>
      </c>
      <c r="AH80" s="96" t="e">
        <f>'2017 - 2022 Plan'!#REF!</f>
        <v>#REF!</v>
      </c>
      <c r="AI80" s="96" t="e">
        <f>'2017 - 2022 Plan'!#REF!</f>
        <v>#REF!</v>
      </c>
      <c r="AJ80" s="96" t="e">
        <f>'2017 - 2022 Plan'!#REF!</f>
        <v>#REF!</v>
      </c>
      <c r="AK80" s="96" t="e">
        <f>'2017 - 2022 Plan'!#REF!</f>
        <v>#REF!</v>
      </c>
      <c r="AL80" s="96" t="e">
        <f>'2017 - 2022 Plan'!#REF!</f>
        <v>#REF!</v>
      </c>
      <c r="AM80" s="96" t="e">
        <f>'2017 - 2022 Plan'!#REF!</f>
        <v>#REF!</v>
      </c>
      <c r="AN80" s="96" t="e">
        <f>'2017 - 2022 Plan'!#REF!</f>
        <v>#REF!</v>
      </c>
      <c r="AO80" s="97" t="e">
        <f>'2017 - 2022 Plan'!#REF!</f>
        <v>#REF!</v>
      </c>
    </row>
    <row r="81" spans="1:41" x14ac:dyDescent="0.2">
      <c r="A81" s="142" t="s">
        <v>105</v>
      </c>
      <c r="B81" s="96">
        <f t="shared" si="87"/>
        <v>0</v>
      </c>
      <c r="C81" s="96">
        <f t="shared" si="88"/>
        <v>2400</v>
      </c>
      <c r="D81" s="97">
        <f>SUM(AD81:AO81)</f>
        <v>5350</v>
      </c>
      <c r="E81" s="77"/>
      <c r="F81" s="98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8">
        <f>'2017 - 2022 Plan'!Z85</f>
        <v>0</v>
      </c>
      <c r="S81" s="98">
        <f>'2017 - 2022 Plan'!AA85</f>
        <v>0</v>
      </c>
      <c r="T81" s="98">
        <f>'2017 - 2022 Plan'!AB85</f>
        <v>0</v>
      </c>
      <c r="U81" s="98">
        <f>'2017 - 2022 Plan'!AC85</f>
        <v>0</v>
      </c>
      <c r="V81" s="98">
        <f>'2017 - 2022 Plan'!AD85</f>
        <v>0</v>
      </c>
      <c r="W81" s="98">
        <f>'2017 - 2022 Plan'!AE85</f>
        <v>0</v>
      </c>
      <c r="X81" s="98">
        <f>'2017 - 2022 Plan'!AF85</f>
        <v>400</v>
      </c>
      <c r="Y81" s="98">
        <f>'2017 - 2022 Plan'!AG85</f>
        <v>400</v>
      </c>
      <c r="Z81" s="98">
        <f>'2017 - 2022 Plan'!AH85</f>
        <v>400</v>
      </c>
      <c r="AA81" s="98">
        <f>'2017 - 2022 Plan'!AI85</f>
        <v>400</v>
      </c>
      <c r="AB81" s="98">
        <f>'2017 - 2022 Plan'!AJ85</f>
        <v>400</v>
      </c>
      <c r="AC81" s="98">
        <f>'2017 - 2022 Plan'!AK85</f>
        <v>400</v>
      </c>
      <c r="AD81" s="98">
        <f>'2017 - 2022 Plan'!AL85</f>
        <v>400</v>
      </c>
      <c r="AE81" s="98">
        <f>'2017 - 2022 Plan'!AM85</f>
        <v>400</v>
      </c>
      <c r="AF81" s="98">
        <f>'2017 - 2022 Plan'!AN85</f>
        <v>400</v>
      </c>
      <c r="AG81" s="98">
        <f>'2017 - 2022 Plan'!AO85</f>
        <v>400</v>
      </c>
      <c r="AH81" s="98">
        <f>'2017 - 2022 Plan'!AP85</f>
        <v>400</v>
      </c>
      <c r="AI81" s="98">
        <f>'2017 - 2022 Plan'!AQ85</f>
        <v>450</v>
      </c>
      <c r="AJ81" s="98">
        <f>'2017 - 2022 Plan'!AR85</f>
        <v>450</v>
      </c>
      <c r="AK81" s="98">
        <f>'2017 - 2022 Plan'!AS85</f>
        <v>450</v>
      </c>
      <c r="AL81" s="98">
        <f>'2017 - 2022 Plan'!AT85</f>
        <v>500</v>
      </c>
      <c r="AM81" s="98">
        <f>'2017 - 2022 Plan'!AU85</f>
        <v>500</v>
      </c>
      <c r="AN81" s="98">
        <f>'2017 - 2022 Plan'!AV85</f>
        <v>500</v>
      </c>
      <c r="AO81" s="98">
        <f>'2017 - 2022 Plan'!AW85</f>
        <v>500</v>
      </c>
    </row>
    <row r="82" spans="1:41" s="77" customFormat="1" x14ac:dyDescent="0.2">
      <c r="A82" s="143" t="s">
        <v>72</v>
      </c>
      <c r="B82" s="110">
        <f t="shared" ref="B82" si="90">SUM(F82:Q82)</f>
        <v>0</v>
      </c>
      <c r="C82" s="110">
        <f t="shared" ref="C82" si="91">SUM(R82:AC82)</f>
        <v>0</v>
      </c>
      <c r="D82" s="111">
        <f>SUM(AD82:AO82)</f>
        <v>0</v>
      </c>
      <c r="E82" s="75"/>
      <c r="F82" s="112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2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2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1"/>
    </row>
    <row r="84" spans="1:41" s="150" customFormat="1" x14ac:dyDescent="0.2">
      <c r="A84" s="165" t="s">
        <v>49</v>
      </c>
      <c r="B84" s="166" t="e">
        <f t="shared" ref="B84:B88" si="92">SUM(F74:Q74)/SUM(F54:Q54)</f>
        <v>#REF!</v>
      </c>
      <c r="C84" s="166" t="e">
        <f t="shared" ref="C84:C91" si="93">SUM(R74:AC74)/SUM(R54:AC54)</f>
        <v>#REF!</v>
      </c>
      <c r="D84" s="167" t="e">
        <f t="shared" ref="D84:D91" si="94">SUM(AD74:AO74)/SUM(AD54:AO54)</f>
        <v>#REF!</v>
      </c>
      <c r="E84" s="168"/>
      <c r="F84" s="169" t="e">
        <f t="shared" ref="F84:AO84" si="95">F74/F54</f>
        <v>#REF!</v>
      </c>
      <c r="G84" s="166" t="e">
        <f t="shared" si="95"/>
        <v>#REF!</v>
      </c>
      <c r="H84" s="166" t="e">
        <f t="shared" si="95"/>
        <v>#REF!</v>
      </c>
      <c r="I84" s="166" t="e">
        <f t="shared" si="95"/>
        <v>#REF!</v>
      </c>
      <c r="J84" s="166" t="e">
        <f t="shared" si="95"/>
        <v>#REF!</v>
      </c>
      <c r="K84" s="166" t="e">
        <f t="shared" si="95"/>
        <v>#REF!</v>
      </c>
      <c r="L84" s="166" t="e">
        <f t="shared" si="95"/>
        <v>#REF!</v>
      </c>
      <c r="M84" s="166" t="e">
        <f t="shared" si="95"/>
        <v>#REF!</v>
      </c>
      <c r="N84" s="166" t="e">
        <f t="shared" si="95"/>
        <v>#REF!</v>
      </c>
      <c r="O84" s="166" t="e">
        <f t="shared" si="95"/>
        <v>#REF!</v>
      </c>
      <c r="P84" s="166" t="e">
        <f t="shared" si="95"/>
        <v>#REF!</v>
      </c>
      <c r="Q84" s="166" t="e">
        <f t="shared" si="95"/>
        <v>#REF!</v>
      </c>
      <c r="R84" s="169" t="e">
        <f t="shared" si="95"/>
        <v>#REF!</v>
      </c>
      <c r="S84" s="166" t="e">
        <f t="shared" si="95"/>
        <v>#REF!</v>
      </c>
      <c r="T84" s="166" t="e">
        <f t="shared" si="95"/>
        <v>#REF!</v>
      </c>
      <c r="U84" s="166" t="e">
        <f t="shared" si="95"/>
        <v>#REF!</v>
      </c>
      <c r="V84" s="166" t="e">
        <f t="shared" si="95"/>
        <v>#REF!</v>
      </c>
      <c r="W84" s="166" t="e">
        <f t="shared" si="95"/>
        <v>#REF!</v>
      </c>
      <c r="X84" s="166" t="e">
        <f t="shared" si="95"/>
        <v>#REF!</v>
      </c>
      <c r="Y84" s="166" t="e">
        <f t="shared" si="95"/>
        <v>#REF!</v>
      </c>
      <c r="Z84" s="166" t="e">
        <f t="shared" si="95"/>
        <v>#REF!</v>
      </c>
      <c r="AA84" s="166" t="e">
        <f t="shared" si="95"/>
        <v>#REF!</v>
      </c>
      <c r="AB84" s="166" t="e">
        <f t="shared" si="95"/>
        <v>#REF!</v>
      </c>
      <c r="AC84" s="166" t="e">
        <f t="shared" si="95"/>
        <v>#REF!</v>
      </c>
      <c r="AD84" s="169" t="e">
        <f t="shared" si="95"/>
        <v>#REF!</v>
      </c>
      <c r="AE84" s="166" t="e">
        <f t="shared" si="95"/>
        <v>#REF!</v>
      </c>
      <c r="AF84" s="166" t="e">
        <f t="shared" si="95"/>
        <v>#REF!</v>
      </c>
      <c r="AG84" s="166" t="e">
        <f t="shared" si="95"/>
        <v>#REF!</v>
      </c>
      <c r="AH84" s="166" t="e">
        <f t="shared" si="95"/>
        <v>#REF!</v>
      </c>
      <c r="AI84" s="166" t="e">
        <f t="shared" si="95"/>
        <v>#REF!</v>
      </c>
      <c r="AJ84" s="166" t="e">
        <f t="shared" si="95"/>
        <v>#REF!</v>
      </c>
      <c r="AK84" s="166" t="e">
        <f t="shared" si="95"/>
        <v>#REF!</v>
      </c>
      <c r="AL84" s="166" t="e">
        <f t="shared" si="95"/>
        <v>#REF!</v>
      </c>
      <c r="AM84" s="166" t="e">
        <f t="shared" si="95"/>
        <v>#REF!</v>
      </c>
      <c r="AN84" s="166" t="e">
        <f t="shared" si="95"/>
        <v>#REF!</v>
      </c>
      <c r="AO84" s="167" t="e">
        <f t="shared" si="95"/>
        <v>#REF!</v>
      </c>
    </row>
    <row r="85" spans="1:41" s="148" customFormat="1" x14ac:dyDescent="0.2">
      <c r="A85" s="170" t="s">
        <v>31</v>
      </c>
      <c r="B85" s="134">
        <f t="shared" si="92"/>
        <v>5.7602471238485169</v>
      </c>
      <c r="C85" s="134">
        <f t="shared" si="93"/>
        <v>4.9788458262350934</v>
      </c>
      <c r="D85" s="135" t="e">
        <f t="shared" si="94"/>
        <v>#DIV/0!</v>
      </c>
      <c r="E85" s="149"/>
      <c r="F85" s="154">
        <f t="shared" ref="F85:AO85" si="96">F75/F55</f>
        <v>3.2</v>
      </c>
      <c r="G85" s="134">
        <f t="shared" si="96"/>
        <v>3.8</v>
      </c>
      <c r="H85" s="134">
        <f t="shared" si="96"/>
        <v>4.8</v>
      </c>
      <c r="I85" s="134">
        <f t="shared" si="96"/>
        <v>4.8</v>
      </c>
      <c r="J85" s="134">
        <f t="shared" si="96"/>
        <v>5.2</v>
      </c>
      <c r="K85" s="134">
        <f t="shared" si="96"/>
        <v>5.8</v>
      </c>
      <c r="L85" s="134">
        <f t="shared" si="96"/>
        <v>5.8</v>
      </c>
      <c r="M85" s="134">
        <f t="shared" si="96"/>
        <v>6.96</v>
      </c>
      <c r="N85" s="134">
        <f t="shared" si="96"/>
        <v>7.6560000000000006</v>
      </c>
      <c r="O85" s="134">
        <f t="shared" si="96"/>
        <v>6.1248000000000005</v>
      </c>
      <c r="P85" s="134">
        <f t="shared" si="96"/>
        <v>6.737280000000001</v>
      </c>
      <c r="Q85" s="134">
        <f t="shared" si="96"/>
        <v>6.9000000000000012</v>
      </c>
      <c r="R85" s="154">
        <f t="shared" si="96"/>
        <v>3.75</v>
      </c>
      <c r="S85" s="134">
        <f t="shared" si="96"/>
        <v>2.72</v>
      </c>
      <c r="T85" s="134">
        <f t="shared" si="96"/>
        <v>5</v>
      </c>
      <c r="U85" s="134">
        <f t="shared" si="96"/>
        <v>5.3</v>
      </c>
      <c r="V85" s="134">
        <f t="shared" si="96"/>
        <v>5.5</v>
      </c>
      <c r="W85" s="134">
        <f t="shared" si="96"/>
        <v>5.8580000000000005</v>
      </c>
      <c r="X85" s="134">
        <f t="shared" si="96"/>
        <v>5.8580000000000005</v>
      </c>
      <c r="Y85" s="134" t="e">
        <f t="shared" si="96"/>
        <v>#DIV/0!</v>
      </c>
      <c r="Z85" s="134" t="e">
        <f t="shared" si="96"/>
        <v>#DIV/0!</v>
      </c>
      <c r="AA85" s="134" t="e">
        <f t="shared" si="96"/>
        <v>#DIV/0!</v>
      </c>
      <c r="AB85" s="134" t="e">
        <f t="shared" si="96"/>
        <v>#DIV/0!</v>
      </c>
      <c r="AC85" s="134" t="e">
        <f t="shared" si="96"/>
        <v>#DIV/0!</v>
      </c>
      <c r="AD85" s="154" t="e">
        <f t="shared" si="96"/>
        <v>#DIV/0!</v>
      </c>
      <c r="AE85" s="134" t="e">
        <f t="shared" si="96"/>
        <v>#DIV/0!</v>
      </c>
      <c r="AF85" s="134" t="e">
        <f t="shared" si="96"/>
        <v>#DIV/0!</v>
      </c>
      <c r="AG85" s="134" t="e">
        <f t="shared" si="96"/>
        <v>#DIV/0!</v>
      </c>
      <c r="AH85" s="134" t="e">
        <f t="shared" si="96"/>
        <v>#DIV/0!</v>
      </c>
      <c r="AI85" s="134" t="e">
        <f t="shared" si="96"/>
        <v>#DIV/0!</v>
      </c>
      <c r="AJ85" s="134" t="e">
        <f t="shared" si="96"/>
        <v>#DIV/0!</v>
      </c>
      <c r="AK85" s="134" t="e">
        <f t="shared" si="96"/>
        <v>#DIV/0!</v>
      </c>
      <c r="AL85" s="134" t="e">
        <f t="shared" si="96"/>
        <v>#DIV/0!</v>
      </c>
      <c r="AM85" s="134" t="e">
        <f t="shared" si="96"/>
        <v>#DIV/0!</v>
      </c>
      <c r="AN85" s="134" t="e">
        <f t="shared" si="96"/>
        <v>#DIV/0!</v>
      </c>
      <c r="AO85" s="135" t="e">
        <f t="shared" si="96"/>
        <v>#DIV/0!</v>
      </c>
    </row>
    <row r="86" spans="1:41" s="148" customFormat="1" x14ac:dyDescent="0.2">
      <c r="A86" s="170" t="s">
        <v>40</v>
      </c>
      <c r="B86" s="134" t="e">
        <f t="shared" si="92"/>
        <v>#REF!</v>
      </c>
      <c r="C86" s="134"/>
      <c r="D86" s="135"/>
      <c r="E86" s="149"/>
      <c r="F86" s="154" t="e">
        <f t="shared" ref="F86:L86" si="97">F76/F56</f>
        <v>#REF!</v>
      </c>
      <c r="G86" s="134" t="e">
        <f t="shared" si="97"/>
        <v>#REF!</v>
      </c>
      <c r="H86" s="134" t="e">
        <f t="shared" si="97"/>
        <v>#REF!</v>
      </c>
      <c r="I86" s="134" t="e">
        <f t="shared" si="97"/>
        <v>#REF!</v>
      </c>
      <c r="J86" s="134" t="e">
        <f t="shared" si="97"/>
        <v>#REF!</v>
      </c>
      <c r="K86" s="134" t="e">
        <f t="shared" si="97"/>
        <v>#REF!</v>
      </c>
      <c r="L86" s="134" t="e">
        <f t="shared" si="97"/>
        <v>#REF!</v>
      </c>
      <c r="M86" s="134"/>
      <c r="N86" s="134"/>
      <c r="O86" s="134"/>
      <c r="P86" s="134"/>
      <c r="Q86" s="134"/>
      <c r="R86" s="15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5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5"/>
    </row>
    <row r="87" spans="1:41" s="148" customFormat="1" x14ac:dyDescent="0.2">
      <c r="A87" s="170" t="s">
        <v>41</v>
      </c>
      <c r="B87" s="134">
        <f t="shared" si="92"/>
        <v>1.9605572904155657</v>
      </c>
      <c r="C87" s="134">
        <f t="shared" si="93"/>
        <v>2.202325362750321</v>
      </c>
      <c r="D87" s="135">
        <f t="shared" si="94"/>
        <v>2.3462068965517249</v>
      </c>
      <c r="E87" s="149"/>
      <c r="F87" s="154"/>
      <c r="G87" s="134"/>
      <c r="H87" s="134"/>
      <c r="I87" s="134"/>
      <c r="J87" s="134"/>
      <c r="K87" s="134"/>
      <c r="L87" s="134"/>
      <c r="M87" s="134">
        <f t="shared" ref="M87:AO87" si="98">M77/M57</f>
        <v>1.8</v>
      </c>
      <c r="N87" s="134">
        <f t="shared" si="98"/>
        <v>2</v>
      </c>
      <c r="O87" s="134">
        <f t="shared" si="98"/>
        <v>1.9000000000000001</v>
      </c>
      <c r="P87" s="134">
        <f t="shared" si="98"/>
        <v>2</v>
      </c>
      <c r="Q87" s="134">
        <f t="shared" si="98"/>
        <v>2.2000000000000002</v>
      </c>
      <c r="R87" s="154">
        <f t="shared" si="98"/>
        <v>2</v>
      </c>
      <c r="S87" s="134">
        <f t="shared" si="98"/>
        <v>1</v>
      </c>
      <c r="T87" s="134">
        <f t="shared" si="98"/>
        <v>2</v>
      </c>
      <c r="U87" s="134">
        <f t="shared" si="98"/>
        <v>2.1</v>
      </c>
      <c r="V87" s="134">
        <f t="shared" si="98"/>
        <v>2.2999999999999998</v>
      </c>
      <c r="W87" s="134">
        <f t="shared" si="98"/>
        <v>2.5</v>
      </c>
      <c r="X87" s="134">
        <f t="shared" si="98"/>
        <v>2.1</v>
      </c>
      <c r="Y87" s="134">
        <f t="shared" si="98"/>
        <v>2.2999999999999998</v>
      </c>
      <c r="Z87" s="134">
        <f t="shared" si="98"/>
        <v>2.5</v>
      </c>
      <c r="AA87" s="134">
        <f t="shared" si="98"/>
        <v>2.1</v>
      </c>
      <c r="AB87" s="134">
        <f t="shared" si="98"/>
        <v>2.2999999999999998</v>
      </c>
      <c r="AC87" s="134">
        <f t="shared" si="98"/>
        <v>2.5</v>
      </c>
      <c r="AD87" s="154">
        <f t="shared" si="98"/>
        <v>2.16</v>
      </c>
      <c r="AE87" s="134">
        <f t="shared" si="98"/>
        <v>1.08</v>
      </c>
      <c r="AF87" s="134">
        <f t="shared" si="98"/>
        <v>2.16</v>
      </c>
      <c r="AG87" s="134">
        <f t="shared" si="98"/>
        <v>2.2680000000000002</v>
      </c>
      <c r="AH87" s="134">
        <f t="shared" si="98"/>
        <v>2.484</v>
      </c>
      <c r="AI87" s="134">
        <f t="shared" si="98"/>
        <v>2.6999999999999997</v>
      </c>
      <c r="AJ87" s="134">
        <f t="shared" si="98"/>
        <v>2.2680000000000002</v>
      </c>
      <c r="AK87" s="134">
        <f t="shared" si="98"/>
        <v>2.484</v>
      </c>
      <c r="AL87" s="134">
        <f t="shared" si="98"/>
        <v>2.7</v>
      </c>
      <c r="AM87" s="134">
        <f t="shared" si="98"/>
        <v>2.2680000000000002</v>
      </c>
      <c r="AN87" s="134">
        <f t="shared" si="98"/>
        <v>2.484</v>
      </c>
      <c r="AO87" s="135">
        <f t="shared" si="98"/>
        <v>2.6999999999999997</v>
      </c>
    </row>
    <row r="88" spans="1:41" s="148" customFormat="1" x14ac:dyDescent="0.2">
      <c r="A88" s="170" t="s">
        <v>42</v>
      </c>
      <c r="B88" s="134">
        <f t="shared" si="92"/>
        <v>9.1773953605648018</v>
      </c>
      <c r="C88" s="134">
        <f t="shared" si="93"/>
        <v>2.1371232876712329</v>
      </c>
      <c r="D88" s="135">
        <f t="shared" si="94"/>
        <v>4.3440317783058839</v>
      </c>
      <c r="E88" s="149"/>
      <c r="F88" s="154"/>
      <c r="G88" s="134"/>
      <c r="H88" s="134"/>
      <c r="I88" s="134"/>
      <c r="J88" s="134"/>
      <c r="K88" s="134"/>
      <c r="L88" s="134"/>
      <c r="M88" s="134"/>
      <c r="N88" s="134">
        <f t="shared" ref="N88:AO88" si="99">N78/N58</f>
        <v>2</v>
      </c>
      <c r="O88" s="134">
        <f t="shared" si="99"/>
        <v>2.1</v>
      </c>
      <c r="P88" s="134">
        <f t="shared" si="99"/>
        <v>2.2050000000000001</v>
      </c>
      <c r="Q88" s="134">
        <f t="shared" si="99"/>
        <v>2.3152500000000003</v>
      </c>
      <c r="R88" s="154" t="e">
        <f t="shared" si="99"/>
        <v>#DIV/0!</v>
      </c>
      <c r="S88" s="134" t="e">
        <f t="shared" si="99"/>
        <v>#DIV/0!</v>
      </c>
      <c r="T88" s="134" t="e">
        <f t="shared" si="99"/>
        <v>#DIV/0!</v>
      </c>
      <c r="U88" s="134">
        <f t="shared" si="99"/>
        <v>1.5</v>
      </c>
      <c r="V88" s="134">
        <f t="shared" si="99"/>
        <v>2.2999999999999998</v>
      </c>
      <c r="W88" s="134">
        <f t="shared" si="99"/>
        <v>2.5</v>
      </c>
      <c r="X88" s="134">
        <f t="shared" si="99"/>
        <v>1.5</v>
      </c>
      <c r="Y88" s="134">
        <f t="shared" si="99"/>
        <v>2.2999999999999998</v>
      </c>
      <c r="Z88" s="134">
        <f t="shared" si="99"/>
        <v>2.5</v>
      </c>
      <c r="AA88" s="134">
        <f t="shared" si="99"/>
        <v>1.5</v>
      </c>
      <c r="AB88" s="134">
        <f t="shared" si="99"/>
        <v>2.2999999999999998</v>
      </c>
      <c r="AC88" s="134">
        <f t="shared" si="99"/>
        <v>2.5</v>
      </c>
      <c r="AD88" s="154">
        <f t="shared" si="99"/>
        <v>2.6750000000000003</v>
      </c>
      <c r="AE88" s="134">
        <f t="shared" si="99"/>
        <v>2.8890000000000007</v>
      </c>
      <c r="AF88" s="134">
        <f t="shared" si="99"/>
        <v>3.1201200000000009</v>
      </c>
      <c r="AG88" s="134">
        <f t="shared" si="99"/>
        <v>3.3697296000000008</v>
      </c>
      <c r="AH88" s="134">
        <f t="shared" si="99"/>
        <v>3.6393079680000016</v>
      </c>
      <c r="AI88" s="134">
        <f t="shared" si="99"/>
        <v>3.930452605440002</v>
      </c>
      <c r="AJ88" s="134">
        <f t="shared" si="99"/>
        <v>4.2448888138752023</v>
      </c>
      <c r="AK88" s="134">
        <f t="shared" si="99"/>
        <v>4.5844799189852186</v>
      </c>
      <c r="AL88" s="134">
        <f t="shared" si="99"/>
        <v>4.951238312504036</v>
      </c>
      <c r="AM88" s="134">
        <f t="shared" si="99"/>
        <v>5.347337377504358</v>
      </c>
      <c r="AN88" s="134">
        <f t="shared" si="99"/>
        <v>5.7751243677047084</v>
      </c>
      <c r="AO88" s="135">
        <f t="shared" si="99"/>
        <v>6.2371343171210851</v>
      </c>
    </row>
    <row r="89" spans="1:41" s="148" customFormat="1" x14ac:dyDescent="0.2">
      <c r="A89" s="142" t="s">
        <v>60</v>
      </c>
      <c r="B89" s="134"/>
      <c r="C89" s="134"/>
      <c r="D89" s="135"/>
      <c r="E89" s="149"/>
      <c r="F89" s="15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5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5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5"/>
    </row>
    <row r="90" spans="1:41" s="148" customFormat="1" x14ac:dyDescent="0.2">
      <c r="A90" s="170" t="s">
        <v>43</v>
      </c>
      <c r="B90" s="134"/>
      <c r="C90" s="134"/>
      <c r="D90" s="135"/>
      <c r="E90" s="149"/>
      <c r="F90" s="15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5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5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5"/>
    </row>
    <row r="91" spans="1:41" s="149" customFormat="1" x14ac:dyDescent="0.2">
      <c r="A91" s="170" t="s">
        <v>105</v>
      </c>
      <c r="B91" s="134"/>
      <c r="C91" s="134">
        <f t="shared" si="93"/>
        <v>4.6599951070051375E-3</v>
      </c>
      <c r="D91" s="135">
        <f t="shared" si="94"/>
        <v>1.0300068923825696E-2</v>
      </c>
      <c r="F91" s="15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54">
        <f t="shared" ref="R91:AE91" si="100">R81/R61</f>
        <v>0</v>
      </c>
      <c r="S91" s="134">
        <f t="shared" si="100"/>
        <v>0</v>
      </c>
      <c r="T91" s="134">
        <f t="shared" si="100"/>
        <v>0</v>
      </c>
      <c r="U91" s="134">
        <f t="shared" si="100"/>
        <v>0</v>
      </c>
      <c r="V91" s="134">
        <f t="shared" si="100"/>
        <v>0</v>
      </c>
      <c r="W91" s="134">
        <f t="shared" si="100"/>
        <v>0</v>
      </c>
      <c r="X91" s="134">
        <f t="shared" si="100"/>
        <v>9.3168425220692703E-3</v>
      </c>
      <c r="Y91" s="134">
        <f t="shared" si="100"/>
        <v>9.3101201005492979E-3</v>
      </c>
      <c r="Z91" s="134">
        <f t="shared" si="100"/>
        <v>9.3034073729503439E-3</v>
      </c>
      <c r="AA91" s="134">
        <f t="shared" si="100"/>
        <v>9.2969203951191164E-3</v>
      </c>
      <c r="AB91" s="134">
        <f t="shared" si="100"/>
        <v>9.2902266815310299E-3</v>
      </c>
      <c r="AC91" s="134">
        <f t="shared" si="100"/>
        <v>9.2837580652648192E-3</v>
      </c>
      <c r="AD91" s="154">
        <f t="shared" si="100"/>
        <v>9.2768681293195418E-3</v>
      </c>
      <c r="AE91" s="134">
        <f t="shared" si="100"/>
        <v>9.2702032492062384E-3</v>
      </c>
      <c r="AF91" s="134">
        <f t="shared" ref="AF91:AO91" si="101">AF81/AF61</f>
        <v>9.2641915834819465E-3</v>
      </c>
      <c r="AG91" s="134">
        <f t="shared" si="101"/>
        <v>9.2575448990927598E-3</v>
      </c>
      <c r="AH91" s="134">
        <f t="shared" si="101"/>
        <v>9.2511216985059434E-3</v>
      </c>
      <c r="AI91" s="134">
        <f t="shared" si="101"/>
        <v>1.0400055466962491E-2</v>
      </c>
      <c r="AJ91" s="134">
        <f t="shared" si="101"/>
        <v>1.0392849719393058E-2</v>
      </c>
      <c r="AK91" s="134">
        <f t="shared" si="101"/>
        <v>1.0385414262635588E-2</v>
      </c>
      <c r="AL91" s="134">
        <f t="shared" si="101"/>
        <v>1.1531099375014413E-2</v>
      </c>
      <c r="AM91" s="134">
        <f t="shared" si="101"/>
        <v>1.152312691571985E-2</v>
      </c>
      <c r="AN91" s="134">
        <f t="shared" si="101"/>
        <v>1.1514900280963566E-2</v>
      </c>
      <c r="AO91" s="135">
        <f t="shared" si="101"/>
        <v>1.1506950197919544E-2</v>
      </c>
    </row>
    <row r="92" spans="1:41" s="148" customFormat="1" x14ac:dyDescent="0.2">
      <c r="A92" s="171" t="s">
        <v>72</v>
      </c>
      <c r="B92" s="172"/>
      <c r="C92" s="172"/>
      <c r="D92" s="173"/>
      <c r="E92" s="174"/>
      <c r="F92" s="175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5"/>
      <c r="S92" s="172"/>
      <c r="T92" s="172"/>
      <c r="U92" s="172"/>
      <c r="V92" s="172"/>
      <c r="W92" s="172"/>
      <c r="X92" s="172"/>
      <c r="Y92" s="172"/>
      <c r="Z92" s="172"/>
      <c r="AA92" s="172"/>
      <c r="AB92" s="172"/>
      <c r="AC92" s="172"/>
      <c r="AD92" s="175"/>
      <c r="AE92" s="172"/>
      <c r="AF92" s="172"/>
      <c r="AG92" s="172"/>
      <c r="AH92" s="172"/>
      <c r="AI92" s="172"/>
      <c r="AJ92" s="172"/>
      <c r="AK92" s="172"/>
      <c r="AL92" s="172"/>
      <c r="AM92" s="172"/>
      <c r="AN92" s="172"/>
      <c r="AO92" s="173"/>
    </row>
    <row r="94" spans="1:41" s="81" customFormat="1" x14ac:dyDescent="0.2">
      <c r="A94" s="144" t="s">
        <v>50</v>
      </c>
      <c r="B94" s="145" t="e">
        <f>B24/B74</f>
        <v>#REF!</v>
      </c>
      <c r="C94" s="145" t="e">
        <f t="shared" ref="C94:D94" si="102">C24/C74</f>
        <v>#REF!</v>
      </c>
      <c r="D94" s="139" t="e">
        <f t="shared" si="102"/>
        <v>#REF!</v>
      </c>
      <c r="E94" s="146"/>
      <c r="F94" s="141" t="e">
        <f t="shared" ref="F94:AO94" si="103">F24/F74</f>
        <v>#REF!</v>
      </c>
      <c r="G94" s="145" t="e">
        <f t="shared" si="103"/>
        <v>#REF!</v>
      </c>
      <c r="H94" s="145" t="e">
        <f t="shared" si="103"/>
        <v>#REF!</v>
      </c>
      <c r="I94" s="145" t="e">
        <f t="shared" si="103"/>
        <v>#REF!</v>
      </c>
      <c r="J94" s="145" t="e">
        <f t="shared" si="103"/>
        <v>#REF!</v>
      </c>
      <c r="K94" s="145" t="e">
        <f t="shared" si="103"/>
        <v>#REF!</v>
      </c>
      <c r="L94" s="145" t="e">
        <f t="shared" si="103"/>
        <v>#REF!</v>
      </c>
      <c r="M94" s="145" t="e">
        <f t="shared" si="103"/>
        <v>#REF!</v>
      </c>
      <c r="N94" s="145" t="e">
        <f t="shared" si="103"/>
        <v>#REF!</v>
      </c>
      <c r="O94" s="145" t="e">
        <f t="shared" si="103"/>
        <v>#REF!</v>
      </c>
      <c r="P94" s="145" t="e">
        <f t="shared" si="103"/>
        <v>#REF!</v>
      </c>
      <c r="Q94" s="145" t="e">
        <f t="shared" si="103"/>
        <v>#REF!</v>
      </c>
      <c r="R94" s="141" t="e">
        <f t="shared" si="103"/>
        <v>#REF!</v>
      </c>
      <c r="S94" s="145" t="e">
        <f t="shared" si="103"/>
        <v>#REF!</v>
      </c>
      <c r="T94" s="145" t="e">
        <f t="shared" si="103"/>
        <v>#REF!</v>
      </c>
      <c r="U94" s="145" t="e">
        <f t="shared" si="103"/>
        <v>#REF!</v>
      </c>
      <c r="V94" s="145" t="e">
        <f t="shared" si="103"/>
        <v>#REF!</v>
      </c>
      <c r="W94" s="145" t="e">
        <f t="shared" si="103"/>
        <v>#REF!</v>
      </c>
      <c r="X94" s="145" t="e">
        <f t="shared" si="103"/>
        <v>#REF!</v>
      </c>
      <c r="Y94" s="145" t="e">
        <f t="shared" si="103"/>
        <v>#REF!</v>
      </c>
      <c r="Z94" s="145" t="e">
        <f t="shared" si="103"/>
        <v>#REF!</v>
      </c>
      <c r="AA94" s="145" t="e">
        <f t="shared" si="103"/>
        <v>#REF!</v>
      </c>
      <c r="AB94" s="145" t="e">
        <f t="shared" si="103"/>
        <v>#REF!</v>
      </c>
      <c r="AC94" s="145" t="e">
        <f t="shared" si="103"/>
        <v>#REF!</v>
      </c>
      <c r="AD94" s="141" t="e">
        <f>AD24/AD74</f>
        <v>#REF!</v>
      </c>
      <c r="AE94" s="145" t="e">
        <f t="shared" si="103"/>
        <v>#REF!</v>
      </c>
      <c r="AF94" s="145" t="e">
        <f t="shared" si="103"/>
        <v>#REF!</v>
      </c>
      <c r="AG94" s="145" t="e">
        <f t="shared" si="103"/>
        <v>#REF!</v>
      </c>
      <c r="AH94" s="145" t="e">
        <f t="shared" si="103"/>
        <v>#REF!</v>
      </c>
      <c r="AI94" s="145" t="e">
        <f t="shared" si="103"/>
        <v>#REF!</v>
      </c>
      <c r="AJ94" s="145" t="e">
        <f t="shared" si="103"/>
        <v>#REF!</v>
      </c>
      <c r="AK94" s="145" t="e">
        <f t="shared" si="103"/>
        <v>#REF!</v>
      </c>
      <c r="AL94" s="145" t="e">
        <f t="shared" si="103"/>
        <v>#REF!</v>
      </c>
      <c r="AM94" s="145" t="e">
        <f t="shared" si="103"/>
        <v>#REF!</v>
      </c>
      <c r="AN94" s="145" t="e">
        <f t="shared" si="103"/>
        <v>#REF!</v>
      </c>
      <c r="AO94" s="139" t="e">
        <f t="shared" si="103"/>
        <v>#REF!</v>
      </c>
    </row>
    <row r="95" spans="1:41" x14ac:dyDescent="0.2">
      <c r="A95" s="142" t="s">
        <v>31</v>
      </c>
      <c r="B95" s="96">
        <f t="shared" ref="B95:D95" si="104">B25/B75</f>
        <v>18.96878233743201</v>
      </c>
      <c r="C95" s="96">
        <f t="shared" si="104"/>
        <v>19.094228648806322</v>
      </c>
      <c r="D95" s="97" t="e">
        <f t="shared" si="104"/>
        <v>#DIV/0!</v>
      </c>
      <c r="E95" s="77"/>
      <c r="F95" s="98">
        <f t="shared" ref="F95:AO95" si="105">F25/F75</f>
        <v>16.776341911764707</v>
      </c>
      <c r="G95" s="96">
        <f t="shared" si="105"/>
        <v>19.891288016754686</v>
      </c>
      <c r="H95" s="96">
        <f t="shared" si="105"/>
        <v>20.474163783160321</v>
      </c>
      <c r="I95" s="96">
        <f t="shared" si="105"/>
        <v>20.59279411764706</v>
      </c>
      <c r="J95" s="96">
        <f t="shared" si="105"/>
        <v>22.807859728506788</v>
      </c>
      <c r="K95" s="96">
        <f t="shared" si="105"/>
        <v>21.193455882352943</v>
      </c>
      <c r="L95" s="96">
        <f t="shared" si="105"/>
        <v>18</v>
      </c>
      <c r="M95" s="96">
        <f t="shared" si="105"/>
        <v>18</v>
      </c>
      <c r="N95" s="96">
        <f t="shared" si="105"/>
        <v>18</v>
      </c>
      <c r="O95" s="96">
        <f t="shared" si="105"/>
        <v>18</v>
      </c>
      <c r="P95" s="96">
        <f t="shared" si="105"/>
        <v>18</v>
      </c>
      <c r="Q95" s="96">
        <f t="shared" si="105"/>
        <v>18</v>
      </c>
      <c r="R95" s="98">
        <f>R25/R75</f>
        <v>18.54</v>
      </c>
      <c r="S95" s="96">
        <f t="shared" si="105"/>
        <v>18.54</v>
      </c>
      <c r="T95" s="96">
        <f t="shared" si="105"/>
        <v>18.7</v>
      </c>
      <c r="U95" s="96">
        <f t="shared" si="105"/>
        <v>19</v>
      </c>
      <c r="V95" s="96">
        <f t="shared" si="105"/>
        <v>19.399999999999999</v>
      </c>
      <c r="W95" s="96">
        <f t="shared" si="105"/>
        <v>19.399999999999999</v>
      </c>
      <c r="X95" s="96">
        <f t="shared" si="105"/>
        <v>19.399999999999999</v>
      </c>
      <c r="Y95" s="96" t="e">
        <f t="shared" si="105"/>
        <v>#DIV/0!</v>
      </c>
      <c r="Z95" s="96" t="e">
        <f t="shared" si="105"/>
        <v>#DIV/0!</v>
      </c>
      <c r="AA95" s="96" t="e">
        <f t="shared" si="105"/>
        <v>#DIV/0!</v>
      </c>
      <c r="AB95" s="96" t="e">
        <f t="shared" si="105"/>
        <v>#DIV/0!</v>
      </c>
      <c r="AC95" s="96" t="e">
        <f t="shared" si="105"/>
        <v>#DIV/0!</v>
      </c>
      <c r="AD95" s="98" t="e">
        <f t="shared" si="105"/>
        <v>#DIV/0!</v>
      </c>
      <c r="AE95" s="96" t="e">
        <f t="shared" si="105"/>
        <v>#DIV/0!</v>
      </c>
      <c r="AF95" s="96" t="e">
        <f t="shared" si="105"/>
        <v>#DIV/0!</v>
      </c>
      <c r="AG95" s="96" t="e">
        <f t="shared" si="105"/>
        <v>#DIV/0!</v>
      </c>
      <c r="AH95" s="96" t="e">
        <f t="shared" si="105"/>
        <v>#DIV/0!</v>
      </c>
      <c r="AI95" s="96" t="e">
        <f t="shared" si="105"/>
        <v>#DIV/0!</v>
      </c>
      <c r="AJ95" s="96" t="e">
        <f t="shared" si="105"/>
        <v>#DIV/0!</v>
      </c>
      <c r="AK95" s="96" t="e">
        <f t="shared" si="105"/>
        <v>#DIV/0!</v>
      </c>
      <c r="AL95" s="96" t="e">
        <f t="shared" si="105"/>
        <v>#DIV/0!</v>
      </c>
      <c r="AM95" s="96" t="e">
        <f t="shared" si="105"/>
        <v>#DIV/0!</v>
      </c>
      <c r="AN95" s="96" t="e">
        <f t="shared" si="105"/>
        <v>#DIV/0!</v>
      </c>
      <c r="AO95" s="97" t="e">
        <f t="shared" si="105"/>
        <v>#DIV/0!</v>
      </c>
    </row>
    <row r="96" spans="1:41" x14ac:dyDescent="0.2">
      <c r="A96" s="142" t="s">
        <v>40</v>
      </c>
      <c r="B96" s="96" t="e">
        <f t="shared" ref="B96" si="106">B26/B76</f>
        <v>#REF!</v>
      </c>
      <c r="C96" s="96"/>
      <c r="D96" s="97"/>
      <c r="E96" s="77"/>
      <c r="F96" s="98" t="e">
        <f t="shared" ref="F96:L96" si="107">F26/F76</f>
        <v>#REF!</v>
      </c>
      <c r="G96" s="96" t="e">
        <f t="shared" si="107"/>
        <v>#REF!</v>
      </c>
      <c r="H96" s="96" t="e">
        <f t="shared" si="107"/>
        <v>#REF!</v>
      </c>
      <c r="I96" s="96" t="e">
        <f t="shared" si="107"/>
        <v>#REF!</v>
      </c>
      <c r="J96" s="96" t="e">
        <f t="shared" si="107"/>
        <v>#REF!</v>
      </c>
      <c r="K96" s="96" t="e">
        <f t="shared" si="107"/>
        <v>#REF!</v>
      </c>
      <c r="L96" s="96" t="e">
        <f t="shared" si="107"/>
        <v>#REF!</v>
      </c>
      <c r="M96" s="96"/>
      <c r="N96" s="96"/>
      <c r="O96" s="96"/>
      <c r="P96" s="96"/>
      <c r="Q96" s="96"/>
      <c r="R96" s="98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8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7"/>
    </row>
    <row r="97" spans="1:41" x14ac:dyDescent="0.2">
      <c r="A97" s="142" t="s">
        <v>41</v>
      </c>
      <c r="B97" s="96">
        <f t="shared" ref="B97:D97" si="108">B27/B77</f>
        <v>17</v>
      </c>
      <c r="C97" s="96">
        <f t="shared" si="108"/>
        <v>16.5</v>
      </c>
      <c r="D97" s="97">
        <f t="shared" si="108"/>
        <v>18.099999999999998</v>
      </c>
      <c r="E97" s="77"/>
      <c r="F97" s="98"/>
      <c r="G97" s="96"/>
      <c r="H97" s="96"/>
      <c r="I97" s="96"/>
      <c r="J97" s="96"/>
      <c r="K97" s="96"/>
      <c r="L97" s="96"/>
      <c r="M97" s="96">
        <f t="shared" ref="M97:AO97" si="109">M27/M77</f>
        <v>17</v>
      </c>
      <c r="N97" s="96">
        <f t="shared" si="109"/>
        <v>17</v>
      </c>
      <c r="O97" s="96">
        <f t="shared" si="109"/>
        <v>17</v>
      </c>
      <c r="P97" s="96">
        <f t="shared" si="109"/>
        <v>17</v>
      </c>
      <c r="Q97" s="96">
        <f t="shared" si="109"/>
        <v>17</v>
      </c>
      <c r="R97" s="98">
        <f t="shared" si="109"/>
        <v>16.5</v>
      </c>
      <c r="S97" s="96">
        <f t="shared" si="109"/>
        <v>16.5</v>
      </c>
      <c r="T97" s="96">
        <f t="shared" si="109"/>
        <v>16.5</v>
      </c>
      <c r="U97" s="96">
        <f t="shared" si="109"/>
        <v>16.5</v>
      </c>
      <c r="V97" s="96">
        <f t="shared" si="109"/>
        <v>16.5</v>
      </c>
      <c r="W97" s="96">
        <f t="shared" si="109"/>
        <v>16.5</v>
      </c>
      <c r="X97" s="96">
        <f t="shared" si="109"/>
        <v>16.5</v>
      </c>
      <c r="Y97" s="96">
        <f t="shared" si="109"/>
        <v>16.5</v>
      </c>
      <c r="Z97" s="96">
        <f t="shared" si="109"/>
        <v>16.5</v>
      </c>
      <c r="AA97" s="96">
        <f t="shared" si="109"/>
        <v>16.5</v>
      </c>
      <c r="AB97" s="96">
        <f t="shared" si="109"/>
        <v>16.5</v>
      </c>
      <c r="AC97" s="96">
        <f t="shared" si="109"/>
        <v>16.5</v>
      </c>
      <c r="AD97" s="98">
        <f t="shared" si="109"/>
        <v>18.100000000000001</v>
      </c>
      <c r="AE97" s="96">
        <f t="shared" si="109"/>
        <v>18.100000000000001</v>
      </c>
      <c r="AF97" s="96">
        <f t="shared" si="109"/>
        <v>18.100000000000001</v>
      </c>
      <c r="AG97" s="96">
        <f t="shared" si="109"/>
        <v>18.100000000000001</v>
      </c>
      <c r="AH97" s="96">
        <f t="shared" si="109"/>
        <v>18.100000000000001</v>
      </c>
      <c r="AI97" s="96">
        <f t="shared" si="109"/>
        <v>18.100000000000001</v>
      </c>
      <c r="AJ97" s="96">
        <f t="shared" si="109"/>
        <v>18.100000000000001</v>
      </c>
      <c r="AK97" s="96">
        <f t="shared" si="109"/>
        <v>18.100000000000001</v>
      </c>
      <c r="AL97" s="96">
        <f t="shared" si="109"/>
        <v>18.100000000000001</v>
      </c>
      <c r="AM97" s="96">
        <f t="shared" si="109"/>
        <v>18.100000000000001</v>
      </c>
      <c r="AN97" s="96">
        <f t="shared" si="109"/>
        <v>18.100000000000001</v>
      </c>
      <c r="AO97" s="97">
        <f t="shared" si="109"/>
        <v>18.100000000000001</v>
      </c>
    </row>
    <row r="98" spans="1:41" x14ac:dyDescent="0.2">
      <c r="A98" s="142" t="s">
        <v>42</v>
      </c>
      <c r="B98" s="96">
        <f t="shared" ref="B98:D98" si="110">B28/B78</f>
        <v>5.8768619041666259</v>
      </c>
      <c r="C98" s="96">
        <f t="shared" si="110"/>
        <v>16.500000000000004</v>
      </c>
      <c r="D98" s="97">
        <f t="shared" si="110"/>
        <v>17.486377355574678</v>
      </c>
      <c r="E98" s="77"/>
      <c r="F98" s="98"/>
      <c r="G98" s="96"/>
      <c r="H98" s="96"/>
      <c r="I98" s="96"/>
      <c r="J98" s="96"/>
      <c r="K98" s="96"/>
      <c r="L98" s="96"/>
      <c r="M98" s="96"/>
      <c r="N98" s="96">
        <f t="shared" ref="N98:AO98" si="111">N28/N78</f>
        <v>27.930000000000003</v>
      </c>
      <c r="O98" s="96">
        <f t="shared" si="111"/>
        <v>22.5</v>
      </c>
      <c r="P98" s="96">
        <f t="shared" si="111"/>
        <v>24</v>
      </c>
      <c r="Q98" s="96">
        <f t="shared" si="111"/>
        <v>26.25</v>
      </c>
      <c r="R98" s="98" t="e">
        <f t="shared" si="111"/>
        <v>#DIV/0!</v>
      </c>
      <c r="S98" s="96" t="e">
        <f t="shared" si="111"/>
        <v>#DIV/0!</v>
      </c>
      <c r="T98" s="96" t="e">
        <f t="shared" si="111"/>
        <v>#DIV/0!</v>
      </c>
      <c r="U98" s="96">
        <f t="shared" si="111"/>
        <v>16.5</v>
      </c>
      <c r="V98" s="96">
        <f t="shared" si="111"/>
        <v>16.5</v>
      </c>
      <c r="W98" s="96">
        <f t="shared" si="111"/>
        <v>16.5</v>
      </c>
      <c r="X98" s="96">
        <f t="shared" si="111"/>
        <v>16.5</v>
      </c>
      <c r="Y98" s="96">
        <f t="shared" si="111"/>
        <v>16.5</v>
      </c>
      <c r="Z98" s="96">
        <f t="shared" si="111"/>
        <v>16.5</v>
      </c>
      <c r="AA98" s="96">
        <f t="shared" si="111"/>
        <v>16.5</v>
      </c>
      <c r="AB98" s="96">
        <f t="shared" si="111"/>
        <v>16.5</v>
      </c>
      <c r="AC98" s="96">
        <f t="shared" si="111"/>
        <v>16.5</v>
      </c>
      <c r="AD98" s="98">
        <f t="shared" si="111"/>
        <v>16.995000000000001</v>
      </c>
      <c r="AE98" s="96">
        <f t="shared" si="111"/>
        <v>17.510000000000002</v>
      </c>
      <c r="AF98" s="96">
        <f t="shared" si="111"/>
        <v>17.510000000000002</v>
      </c>
      <c r="AG98" s="96">
        <f t="shared" si="111"/>
        <v>17.510000000000002</v>
      </c>
      <c r="AH98" s="96">
        <f t="shared" si="111"/>
        <v>17.510000000000002</v>
      </c>
      <c r="AI98" s="96">
        <f t="shared" si="111"/>
        <v>17.510000000000002</v>
      </c>
      <c r="AJ98" s="96">
        <f t="shared" si="111"/>
        <v>17.510000000000002</v>
      </c>
      <c r="AK98" s="96">
        <f t="shared" si="111"/>
        <v>17.510000000000002</v>
      </c>
      <c r="AL98" s="96">
        <f t="shared" si="111"/>
        <v>17.510000000000002</v>
      </c>
      <c r="AM98" s="96">
        <f t="shared" si="111"/>
        <v>17.510000000000002</v>
      </c>
      <c r="AN98" s="96">
        <f t="shared" si="111"/>
        <v>17.510000000000002</v>
      </c>
      <c r="AO98" s="97">
        <f t="shared" si="111"/>
        <v>17.510000000000002</v>
      </c>
    </row>
    <row r="99" spans="1:41" x14ac:dyDescent="0.2">
      <c r="A99" s="142" t="s">
        <v>60</v>
      </c>
      <c r="B99" s="96"/>
      <c r="C99" s="96"/>
      <c r="D99" s="97"/>
      <c r="E99" s="77"/>
      <c r="F99" s="98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8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8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7"/>
    </row>
    <row r="100" spans="1:41" x14ac:dyDescent="0.2">
      <c r="A100" s="142" t="s">
        <v>43</v>
      </c>
      <c r="B100" s="96"/>
      <c r="C100" s="96"/>
      <c r="D100" s="97"/>
      <c r="E100" s="77"/>
      <c r="F100" s="98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8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8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7"/>
    </row>
    <row r="101" spans="1:41" x14ac:dyDescent="0.2">
      <c r="A101" s="142" t="s">
        <v>105</v>
      </c>
      <c r="B101" s="96"/>
      <c r="C101" s="96">
        <f t="shared" ref="C101:D101" si="112">C31/C81</f>
        <v>1.8416666666666666E-3</v>
      </c>
      <c r="D101" s="97">
        <f t="shared" si="112"/>
        <v>1.6747663551401871E-3</v>
      </c>
      <c r="E101" s="77"/>
      <c r="F101" s="98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8" t="e">
        <f t="shared" ref="R101:AO101" si="113">R31/R81</f>
        <v>#DIV/0!</v>
      </c>
      <c r="S101" s="96" t="e">
        <f t="shared" si="113"/>
        <v>#DIV/0!</v>
      </c>
      <c r="T101" s="96" t="e">
        <f t="shared" si="113"/>
        <v>#DIV/0!</v>
      </c>
      <c r="U101" s="96" t="e">
        <f t="shared" si="113"/>
        <v>#DIV/0!</v>
      </c>
      <c r="V101" s="96" t="e">
        <f t="shared" si="113"/>
        <v>#DIV/0!</v>
      </c>
      <c r="W101" s="96" t="e">
        <f t="shared" si="113"/>
        <v>#DIV/0!</v>
      </c>
      <c r="X101" s="96">
        <f t="shared" si="113"/>
        <v>1.7499999999999998E-3</v>
      </c>
      <c r="Y101" s="96">
        <f t="shared" si="113"/>
        <v>1.8E-3</v>
      </c>
      <c r="Z101" s="96">
        <f t="shared" si="113"/>
        <v>1.8749999999999999E-3</v>
      </c>
      <c r="AA101" s="96">
        <f t="shared" si="113"/>
        <v>1.8749999999999999E-3</v>
      </c>
      <c r="AB101" s="96">
        <f t="shared" si="113"/>
        <v>1.8749999999999999E-3</v>
      </c>
      <c r="AC101" s="96">
        <f t="shared" si="113"/>
        <v>1.8749999999999999E-3</v>
      </c>
      <c r="AD101" s="98">
        <f t="shared" si="113"/>
        <v>1.6250000000000001E-3</v>
      </c>
      <c r="AE101" s="96">
        <f t="shared" si="113"/>
        <v>1.6250000000000001E-3</v>
      </c>
      <c r="AF101" s="96">
        <f t="shared" si="113"/>
        <v>1.7499999999999998E-3</v>
      </c>
      <c r="AG101" s="96">
        <f t="shared" si="113"/>
        <v>1.8749999999999999E-3</v>
      </c>
      <c r="AH101" s="96">
        <f t="shared" si="113"/>
        <v>1.8749999999999999E-3</v>
      </c>
      <c r="AI101" s="96">
        <f t="shared" si="113"/>
        <v>1.6666666666666668E-3</v>
      </c>
      <c r="AJ101" s="96">
        <f t="shared" si="113"/>
        <v>1.7111111111111112E-3</v>
      </c>
      <c r="AK101" s="96">
        <f t="shared" si="113"/>
        <v>1.7333333333333335E-3</v>
      </c>
      <c r="AL101" s="96">
        <f t="shared" si="113"/>
        <v>1.56E-3</v>
      </c>
      <c r="AM101" s="96">
        <f t="shared" si="113"/>
        <v>1.56E-3</v>
      </c>
      <c r="AN101" s="96">
        <f t="shared" si="113"/>
        <v>1.6000000000000001E-3</v>
      </c>
      <c r="AO101" s="97">
        <f t="shared" si="113"/>
        <v>1.6000000000000001E-3</v>
      </c>
    </row>
    <row r="102" spans="1:41" s="77" customFormat="1" x14ac:dyDescent="0.2">
      <c r="A102" s="143" t="s">
        <v>72</v>
      </c>
      <c r="B102" s="110"/>
      <c r="C102" s="110"/>
      <c r="D102" s="111"/>
      <c r="E102" s="75"/>
      <c r="F102" s="112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2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2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1"/>
    </row>
    <row r="104" spans="1:41" s="81" customFormat="1" x14ac:dyDescent="0.2">
      <c r="A104" s="144" t="s">
        <v>12</v>
      </c>
      <c r="B104" s="145" t="e">
        <f>B24/B54</f>
        <v>#REF!</v>
      </c>
      <c r="C104" s="145" t="e">
        <f t="shared" ref="C104:D104" si="114">C24/C54</f>
        <v>#REF!</v>
      </c>
      <c r="D104" s="139" t="e">
        <f t="shared" si="114"/>
        <v>#REF!</v>
      </c>
      <c r="E104" s="146"/>
      <c r="F104" s="141" t="e">
        <f t="shared" ref="F104:AO104" si="115">F24/F54</f>
        <v>#REF!</v>
      </c>
      <c r="G104" s="145" t="e">
        <f t="shared" si="115"/>
        <v>#REF!</v>
      </c>
      <c r="H104" s="145" t="e">
        <f t="shared" si="115"/>
        <v>#REF!</v>
      </c>
      <c r="I104" s="145" t="e">
        <f t="shared" si="115"/>
        <v>#REF!</v>
      </c>
      <c r="J104" s="145" t="e">
        <f t="shared" si="115"/>
        <v>#REF!</v>
      </c>
      <c r="K104" s="145" t="e">
        <f t="shared" si="115"/>
        <v>#REF!</v>
      </c>
      <c r="L104" s="145" t="e">
        <f t="shared" si="115"/>
        <v>#REF!</v>
      </c>
      <c r="M104" s="145" t="e">
        <f t="shared" si="115"/>
        <v>#REF!</v>
      </c>
      <c r="N104" s="145" t="e">
        <f t="shared" si="115"/>
        <v>#REF!</v>
      </c>
      <c r="O104" s="145" t="e">
        <f t="shared" si="115"/>
        <v>#REF!</v>
      </c>
      <c r="P104" s="145" t="e">
        <f t="shared" si="115"/>
        <v>#REF!</v>
      </c>
      <c r="Q104" s="145" t="e">
        <f t="shared" si="115"/>
        <v>#REF!</v>
      </c>
      <c r="R104" s="141" t="e">
        <f t="shared" si="115"/>
        <v>#REF!</v>
      </c>
      <c r="S104" s="145" t="e">
        <f t="shared" si="115"/>
        <v>#REF!</v>
      </c>
      <c r="T104" s="145" t="e">
        <f t="shared" si="115"/>
        <v>#REF!</v>
      </c>
      <c r="U104" s="145" t="e">
        <f t="shared" si="115"/>
        <v>#REF!</v>
      </c>
      <c r="V104" s="145" t="e">
        <f t="shared" si="115"/>
        <v>#REF!</v>
      </c>
      <c r="W104" s="145" t="e">
        <f t="shared" si="115"/>
        <v>#REF!</v>
      </c>
      <c r="X104" s="145" t="e">
        <f t="shared" si="115"/>
        <v>#REF!</v>
      </c>
      <c r="Y104" s="145" t="e">
        <f t="shared" si="115"/>
        <v>#REF!</v>
      </c>
      <c r="Z104" s="145" t="e">
        <f t="shared" si="115"/>
        <v>#REF!</v>
      </c>
      <c r="AA104" s="145" t="e">
        <f t="shared" si="115"/>
        <v>#REF!</v>
      </c>
      <c r="AB104" s="145" t="e">
        <f t="shared" si="115"/>
        <v>#REF!</v>
      </c>
      <c r="AC104" s="145" t="e">
        <f t="shared" si="115"/>
        <v>#REF!</v>
      </c>
      <c r="AD104" s="141" t="e">
        <f t="shared" si="115"/>
        <v>#REF!</v>
      </c>
      <c r="AE104" s="145" t="e">
        <f t="shared" si="115"/>
        <v>#REF!</v>
      </c>
      <c r="AF104" s="145" t="e">
        <f t="shared" si="115"/>
        <v>#REF!</v>
      </c>
      <c r="AG104" s="145" t="e">
        <f t="shared" si="115"/>
        <v>#REF!</v>
      </c>
      <c r="AH104" s="145" t="e">
        <f t="shared" si="115"/>
        <v>#REF!</v>
      </c>
      <c r="AI104" s="145" t="e">
        <f t="shared" si="115"/>
        <v>#REF!</v>
      </c>
      <c r="AJ104" s="145" t="e">
        <f t="shared" si="115"/>
        <v>#REF!</v>
      </c>
      <c r="AK104" s="145" t="e">
        <f t="shared" si="115"/>
        <v>#REF!</v>
      </c>
      <c r="AL104" s="145" t="e">
        <f t="shared" si="115"/>
        <v>#REF!</v>
      </c>
      <c r="AM104" s="145" t="e">
        <f t="shared" si="115"/>
        <v>#REF!</v>
      </c>
      <c r="AN104" s="145" t="e">
        <f t="shared" si="115"/>
        <v>#REF!</v>
      </c>
      <c r="AO104" s="139" t="e">
        <f t="shared" si="115"/>
        <v>#REF!</v>
      </c>
    </row>
    <row r="105" spans="1:41" x14ac:dyDescent="0.2">
      <c r="A105" s="142" t="s">
        <v>31</v>
      </c>
      <c r="B105" s="96">
        <f t="shared" ref="B105:D105" si="116">B25/B55</f>
        <v>109.26487390210129</v>
      </c>
      <c r="C105" s="96">
        <f t="shared" si="116"/>
        <v>95.067220613287901</v>
      </c>
      <c r="D105" s="97" t="e">
        <f t="shared" si="116"/>
        <v>#DIV/0!</v>
      </c>
      <c r="E105" s="77"/>
      <c r="F105" s="98">
        <f t="shared" ref="F105:AO105" si="117">F25/F55</f>
        <v>53.684294117647063</v>
      </c>
      <c r="G105" s="96">
        <f t="shared" si="117"/>
        <v>75.586894463667804</v>
      </c>
      <c r="H105" s="96">
        <f t="shared" si="117"/>
        <v>98.275986159169548</v>
      </c>
      <c r="I105" s="96">
        <f t="shared" si="117"/>
        <v>98.845411764705887</v>
      </c>
      <c r="J105" s="96">
        <f t="shared" si="117"/>
        <v>118.6008705882353</v>
      </c>
      <c r="K105" s="96">
        <f t="shared" si="117"/>
        <v>122.92204411764706</v>
      </c>
      <c r="L105" s="96">
        <f t="shared" si="117"/>
        <v>104.4</v>
      </c>
      <c r="M105" s="96">
        <f t="shared" si="117"/>
        <v>125.28</v>
      </c>
      <c r="N105" s="96">
        <f t="shared" si="117"/>
        <v>137.80800000000002</v>
      </c>
      <c r="O105" s="96">
        <f t="shared" si="117"/>
        <v>110.24639999999999</v>
      </c>
      <c r="P105" s="96">
        <f t="shared" si="117"/>
        <v>121.27104000000001</v>
      </c>
      <c r="Q105" s="96">
        <f t="shared" si="117"/>
        <v>124.20000000000002</v>
      </c>
      <c r="R105" s="98">
        <f t="shared" si="117"/>
        <v>69.525000000000006</v>
      </c>
      <c r="S105" s="96">
        <f t="shared" si="117"/>
        <v>50.428800000000003</v>
      </c>
      <c r="T105" s="96">
        <f t="shared" si="117"/>
        <v>93.5</v>
      </c>
      <c r="U105" s="96">
        <f t="shared" si="117"/>
        <v>100.69999999999999</v>
      </c>
      <c r="V105" s="96">
        <f t="shared" si="117"/>
        <v>106.69999999999999</v>
      </c>
      <c r="W105" s="96">
        <f t="shared" si="117"/>
        <v>113.6452</v>
      </c>
      <c r="X105" s="96">
        <f t="shared" si="117"/>
        <v>113.6452</v>
      </c>
      <c r="Y105" s="96" t="e">
        <f t="shared" si="117"/>
        <v>#DIV/0!</v>
      </c>
      <c r="Z105" s="96" t="e">
        <f t="shared" si="117"/>
        <v>#DIV/0!</v>
      </c>
      <c r="AA105" s="96" t="e">
        <f t="shared" si="117"/>
        <v>#DIV/0!</v>
      </c>
      <c r="AB105" s="96" t="e">
        <f t="shared" si="117"/>
        <v>#DIV/0!</v>
      </c>
      <c r="AC105" s="96" t="e">
        <f t="shared" si="117"/>
        <v>#DIV/0!</v>
      </c>
      <c r="AD105" s="98" t="e">
        <f t="shared" si="117"/>
        <v>#DIV/0!</v>
      </c>
      <c r="AE105" s="96" t="e">
        <f t="shared" si="117"/>
        <v>#DIV/0!</v>
      </c>
      <c r="AF105" s="96" t="e">
        <f t="shared" si="117"/>
        <v>#DIV/0!</v>
      </c>
      <c r="AG105" s="96" t="e">
        <f t="shared" si="117"/>
        <v>#DIV/0!</v>
      </c>
      <c r="AH105" s="96" t="e">
        <f t="shared" si="117"/>
        <v>#DIV/0!</v>
      </c>
      <c r="AI105" s="96" t="e">
        <f t="shared" si="117"/>
        <v>#DIV/0!</v>
      </c>
      <c r="AJ105" s="96" t="e">
        <f t="shared" si="117"/>
        <v>#DIV/0!</v>
      </c>
      <c r="AK105" s="96" t="e">
        <f t="shared" si="117"/>
        <v>#DIV/0!</v>
      </c>
      <c r="AL105" s="96" t="e">
        <f t="shared" si="117"/>
        <v>#DIV/0!</v>
      </c>
      <c r="AM105" s="96" t="e">
        <f t="shared" si="117"/>
        <v>#DIV/0!</v>
      </c>
      <c r="AN105" s="96" t="e">
        <f t="shared" si="117"/>
        <v>#DIV/0!</v>
      </c>
      <c r="AO105" s="97" t="e">
        <f t="shared" si="117"/>
        <v>#DIV/0!</v>
      </c>
    </row>
    <row r="106" spans="1:41" x14ac:dyDescent="0.2">
      <c r="A106" s="142" t="s">
        <v>40</v>
      </c>
      <c r="B106" s="96" t="e">
        <f t="shared" ref="B106" si="118">B26/B56</f>
        <v>#REF!</v>
      </c>
      <c r="C106" s="96"/>
      <c r="D106" s="97"/>
      <c r="E106" s="77"/>
      <c r="F106" s="98" t="e">
        <f t="shared" ref="F106:L106" si="119">F26/F56</f>
        <v>#REF!</v>
      </c>
      <c r="G106" s="96" t="e">
        <f t="shared" si="119"/>
        <v>#REF!</v>
      </c>
      <c r="H106" s="96" t="e">
        <f t="shared" si="119"/>
        <v>#REF!</v>
      </c>
      <c r="I106" s="96" t="e">
        <f t="shared" si="119"/>
        <v>#REF!</v>
      </c>
      <c r="J106" s="96" t="e">
        <f t="shared" si="119"/>
        <v>#REF!</v>
      </c>
      <c r="K106" s="96" t="e">
        <f t="shared" si="119"/>
        <v>#REF!</v>
      </c>
      <c r="L106" s="96" t="e">
        <f t="shared" si="119"/>
        <v>#REF!</v>
      </c>
      <c r="M106" s="96"/>
      <c r="N106" s="96"/>
      <c r="O106" s="96"/>
      <c r="P106" s="96"/>
      <c r="Q106" s="96"/>
      <c r="R106" s="98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8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7"/>
    </row>
    <row r="107" spans="1:41" x14ac:dyDescent="0.2">
      <c r="A107" s="142" t="s">
        <v>41</v>
      </c>
      <c r="B107" s="96">
        <f t="shared" ref="B107:D107" si="120">B27/B57</f>
        <v>33.32947393706462</v>
      </c>
      <c r="C107" s="96">
        <f t="shared" si="120"/>
        <v>36.338368485380293</v>
      </c>
      <c r="D107" s="97">
        <f t="shared" si="120"/>
        <v>42.466344827586212</v>
      </c>
      <c r="E107" s="77"/>
      <c r="F107" s="98"/>
      <c r="G107" s="96"/>
      <c r="H107" s="96"/>
      <c r="I107" s="96"/>
      <c r="J107" s="96"/>
      <c r="K107" s="96"/>
      <c r="L107" s="96"/>
      <c r="M107" s="96">
        <f t="shared" ref="M107:AO107" si="121">M27/M57</f>
        <v>30.600000000000005</v>
      </c>
      <c r="N107" s="96">
        <f t="shared" si="121"/>
        <v>34</v>
      </c>
      <c r="O107" s="96">
        <f t="shared" si="121"/>
        <v>32.299999999999997</v>
      </c>
      <c r="P107" s="96">
        <f t="shared" si="121"/>
        <v>34</v>
      </c>
      <c r="Q107" s="96">
        <f t="shared" si="121"/>
        <v>37.400000000000006</v>
      </c>
      <c r="R107" s="98">
        <f t="shared" si="121"/>
        <v>33</v>
      </c>
      <c r="S107" s="96">
        <f t="shared" si="121"/>
        <v>16.5</v>
      </c>
      <c r="T107" s="96">
        <f t="shared" si="121"/>
        <v>33</v>
      </c>
      <c r="U107" s="96">
        <f t="shared" si="121"/>
        <v>34.65</v>
      </c>
      <c r="V107" s="96">
        <f t="shared" si="121"/>
        <v>37.949999999999996</v>
      </c>
      <c r="W107" s="96">
        <f t="shared" si="121"/>
        <v>41.25</v>
      </c>
      <c r="X107" s="96">
        <f t="shared" si="121"/>
        <v>34.65</v>
      </c>
      <c r="Y107" s="96">
        <f t="shared" si="121"/>
        <v>37.949999999999996</v>
      </c>
      <c r="Z107" s="96">
        <f t="shared" si="121"/>
        <v>41.25</v>
      </c>
      <c r="AA107" s="96">
        <f t="shared" si="121"/>
        <v>34.650000000000006</v>
      </c>
      <c r="AB107" s="96">
        <f t="shared" si="121"/>
        <v>37.949999999999996</v>
      </c>
      <c r="AC107" s="96">
        <f t="shared" si="121"/>
        <v>41.25</v>
      </c>
      <c r="AD107" s="98">
        <f t="shared" si="121"/>
        <v>39.096000000000004</v>
      </c>
      <c r="AE107" s="96">
        <f t="shared" si="121"/>
        <v>19.548000000000002</v>
      </c>
      <c r="AF107" s="96">
        <f t="shared" si="121"/>
        <v>39.096000000000004</v>
      </c>
      <c r="AG107" s="96">
        <f t="shared" si="121"/>
        <v>41.05080000000001</v>
      </c>
      <c r="AH107" s="96">
        <f t="shared" si="121"/>
        <v>44.960400000000007</v>
      </c>
      <c r="AI107" s="96">
        <f t="shared" si="121"/>
        <v>48.870000000000005</v>
      </c>
      <c r="AJ107" s="96">
        <f t="shared" si="121"/>
        <v>41.05080000000001</v>
      </c>
      <c r="AK107" s="96">
        <f t="shared" si="121"/>
        <v>44.960400000000007</v>
      </c>
      <c r="AL107" s="96">
        <f t="shared" si="121"/>
        <v>48.870000000000005</v>
      </c>
      <c r="AM107" s="96">
        <f t="shared" si="121"/>
        <v>41.05080000000001</v>
      </c>
      <c r="AN107" s="96">
        <f t="shared" si="121"/>
        <v>44.960400000000007</v>
      </c>
      <c r="AO107" s="97">
        <f t="shared" si="121"/>
        <v>48.870000000000005</v>
      </c>
    </row>
    <row r="108" spans="1:41" x14ac:dyDescent="0.2">
      <c r="A108" s="142" t="s">
        <v>42</v>
      </c>
      <c r="B108" s="96">
        <f t="shared" ref="B108:D108" si="122">B28/B58</f>
        <v>53.934285173978822</v>
      </c>
      <c r="C108" s="96">
        <f t="shared" si="122"/>
        <v>35.262534246575342</v>
      </c>
      <c r="D108" s="97">
        <f t="shared" si="122"/>
        <v>75.961378920064817</v>
      </c>
      <c r="E108" s="77"/>
      <c r="F108" s="98"/>
      <c r="G108" s="96"/>
      <c r="H108" s="96"/>
      <c r="I108" s="96"/>
      <c r="J108" s="96"/>
      <c r="K108" s="96"/>
      <c r="L108" s="96"/>
      <c r="M108" s="96"/>
      <c r="N108" s="96">
        <f t="shared" ref="N108:AO108" si="123">N28/N58</f>
        <v>55.860000000000007</v>
      </c>
      <c r="O108" s="96">
        <f t="shared" si="123"/>
        <v>47.25</v>
      </c>
      <c r="P108" s="96">
        <f t="shared" si="123"/>
        <v>52.92</v>
      </c>
      <c r="Q108" s="96">
        <f t="shared" si="123"/>
        <v>60.775312500000013</v>
      </c>
      <c r="R108" s="98" t="e">
        <f t="shared" si="123"/>
        <v>#DIV/0!</v>
      </c>
      <c r="S108" s="96" t="e">
        <f t="shared" si="123"/>
        <v>#DIV/0!</v>
      </c>
      <c r="T108" s="96" t="e">
        <f t="shared" si="123"/>
        <v>#DIV/0!</v>
      </c>
      <c r="U108" s="96">
        <f t="shared" si="123"/>
        <v>24.75</v>
      </c>
      <c r="V108" s="96">
        <f t="shared" si="123"/>
        <v>37.950000000000003</v>
      </c>
      <c r="W108" s="96">
        <f t="shared" si="123"/>
        <v>41.25</v>
      </c>
      <c r="X108" s="96">
        <f t="shared" si="123"/>
        <v>24.75</v>
      </c>
      <c r="Y108" s="96">
        <f t="shared" si="123"/>
        <v>37.949999999999996</v>
      </c>
      <c r="Z108" s="96">
        <f t="shared" si="123"/>
        <v>41.25</v>
      </c>
      <c r="AA108" s="96">
        <f t="shared" si="123"/>
        <v>24.75</v>
      </c>
      <c r="AB108" s="96">
        <f t="shared" si="123"/>
        <v>37.949999999999996</v>
      </c>
      <c r="AC108" s="96">
        <f t="shared" si="123"/>
        <v>41.25</v>
      </c>
      <c r="AD108" s="98">
        <f t="shared" si="123"/>
        <v>45.461625000000012</v>
      </c>
      <c r="AE108" s="96">
        <f t="shared" si="123"/>
        <v>50.586390000000023</v>
      </c>
      <c r="AF108" s="96">
        <f t="shared" si="123"/>
        <v>54.63330120000002</v>
      </c>
      <c r="AG108" s="96">
        <f t="shared" si="123"/>
        <v>59.003965296000018</v>
      </c>
      <c r="AH108" s="96">
        <f t="shared" si="123"/>
        <v>63.724282519680031</v>
      </c>
      <c r="AI108" s="96">
        <f t="shared" si="123"/>
        <v>68.822225121254434</v>
      </c>
      <c r="AJ108" s="96">
        <f t="shared" si="123"/>
        <v>74.328003130954798</v>
      </c>
      <c r="AK108" s="96">
        <f t="shared" si="123"/>
        <v>80.274243381431177</v>
      </c>
      <c r="AL108" s="96">
        <f t="shared" si="123"/>
        <v>86.696182851945679</v>
      </c>
      <c r="AM108" s="96">
        <f t="shared" si="123"/>
        <v>93.631877480101323</v>
      </c>
      <c r="AN108" s="96">
        <f t="shared" si="123"/>
        <v>101.12242767850945</v>
      </c>
      <c r="AO108" s="97">
        <f t="shared" si="123"/>
        <v>109.21222189279021</v>
      </c>
    </row>
    <row r="109" spans="1:41" x14ac:dyDescent="0.2">
      <c r="A109" s="142" t="s">
        <v>60</v>
      </c>
      <c r="B109" s="96"/>
      <c r="C109" s="96"/>
      <c r="D109" s="97"/>
      <c r="E109" s="77"/>
      <c r="F109" s="98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8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8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7"/>
    </row>
    <row r="110" spans="1:41" x14ac:dyDescent="0.2">
      <c r="A110" s="142" t="s">
        <v>43</v>
      </c>
      <c r="B110" s="96"/>
      <c r="C110" s="96"/>
      <c r="D110" s="97"/>
      <c r="E110" s="77"/>
      <c r="F110" s="98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8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8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7"/>
    </row>
    <row r="111" spans="1:41" x14ac:dyDescent="0.2">
      <c r="A111" s="142" t="s">
        <v>105</v>
      </c>
      <c r="B111" s="96"/>
      <c r="C111" s="96">
        <f t="shared" ref="C111:D111" si="124">C31/C61</f>
        <v>8.5821576554011277E-6</v>
      </c>
      <c r="D111" s="97">
        <f t="shared" si="124"/>
        <v>1.7250208889248271E-5</v>
      </c>
      <c r="E111" s="77"/>
      <c r="F111" s="98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8">
        <f t="shared" ref="R111:AO111" si="125">R31/R61</f>
        <v>0</v>
      </c>
      <c r="S111" s="96">
        <f t="shared" si="125"/>
        <v>0</v>
      </c>
      <c r="T111" s="96">
        <f t="shared" si="125"/>
        <v>0</v>
      </c>
      <c r="U111" s="96">
        <f t="shared" si="125"/>
        <v>0</v>
      </c>
      <c r="V111" s="96">
        <f t="shared" si="125"/>
        <v>0</v>
      </c>
      <c r="W111" s="96">
        <f t="shared" si="125"/>
        <v>0</v>
      </c>
      <c r="X111" s="96">
        <f t="shared" si="125"/>
        <v>1.6304474413621223E-5</v>
      </c>
      <c r="Y111" s="96">
        <f t="shared" si="125"/>
        <v>1.6758216180988734E-5</v>
      </c>
      <c r="Z111" s="96">
        <f t="shared" si="125"/>
        <v>1.7443888824281894E-5</v>
      </c>
      <c r="AA111" s="96">
        <f t="shared" si="125"/>
        <v>1.7431725740848344E-5</v>
      </c>
      <c r="AB111" s="96">
        <f t="shared" si="125"/>
        <v>1.741917502787068E-5</v>
      </c>
      <c r="AC111" s="96">
        <f t="shared" si="125"/>
        <v>1.7407046372371537E-5</v>
      </c>
      <c r="AD111" s="98">
        <f t="shared" si="125"/>
        <v>1.5074910710144255E-5</v>
      </c>
      <c r="AE111" s="96">
        <f t="shared" si="125"/>
        <v>1.5064080279960139E-5</v>
      </c>
      <c r="AF111" s="96">
        <f t="shared" si="125"/>
        <v>1.6212335271093406E-5</v>
      </c>
      <c r="AG111" s="96">
        <f t="shared" si="125"/>
        <v>1.7357896685798926E-5</v>
      </c>
      <c r="AH111" s="96">
        <f t="shared" si="125"/>
        <v>1.7345853184698645E-5</v>
      </c>
      <c r="AI111" s="96">
        <f t="shared" si="125"/>
        <v>1.7333425778270817E-5</v>
      </c>
      <c r="AJ111" s="96">
        <f t="shared" si="125"/>
        <v>1.7783320630961454E-5</v>
      </c>
      <c r="AK111" s="96">
        <f t="shared" si="125"/>
        <v>1.8001384721901684E-5</v>
      </c>
      <c r="AL111" s="96">
        <f t="shared" si="125"/>
        <v>1.7988515025022485E-5</v>
      </c>
      <c r="AM111" s="96">
        <f t="shared" si="125"/>
        <v>1.7976077988522967E-5</v>
      </c>
      <c r="AN111" s="96">
        <f t="shared" si="125"/>
        <v>1.8423840449541707E-5</v>
      </c>
      <c r="AO111" s="97">
        <f t="shared" si="125"/>
        <v>1.8411120316671272E-5</v>
      </c>
    </row>
    <row r="112" spans="1:41" s="77" customFormat="1" x14ac:dyDescent="0.2">
      <c r="A112" s="143" t="s">
        <v>72</v>
      </c>
      <c r="B112" s="110"/>
      <c r="C112" s="110"/>
      <c r="D112" s="111"/>
      <c r="E112" s="75"/>
      <c r="F112" s="112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2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2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1"/>
    </row>
    <row r="114" spans="1:41" s="81" customFormat="1" x14ac:dyDescent="0.2">
      <c r="A114" s="144" t="s">
        <v>13</v>
      </c>
      <c r="B114" s="145" t="e">
        <f t="shared" ref="B114:B118" si="126">SUM(F24:Q24)/SUM(F44:Q44)</f>
        <v>#REF!</v>
      </c>
      <c r="C114" s="145" t="e">
        <f t="shared" ref="C114:C121" si="127">SUM(R24:AC24)/SUM(R44:AC44)</f>
        <v>#REF!</v>
      </c>
      <c r="D114" s="139" t="e">
        <f t="shared" ref="D114:D121" si="128">SUM(AD24:AO24)/SUM(AD44:AO44)</f>
        <v>#REF!</v>
      </c>
      <c r="E114" s="146"/>
      <c r="F114" s="141" t="e">
        <f t="shared" ref="F114:F116" si="129">F24/F44</f>
        <v>#REF!</v>
      </c>
      <c r="G114" s="145" t="e">
        <f t="shared" ref="G114:AO114" si="130">G24/G44</f>
        <v>#REF!</v>
      </c>
      <c r="H114" s="145" t="e">
        <f t="shared" si="130"/>
        <v>#REF!</v>
      </c>
      <c r="I114" s="145" t="e">
        <f t="shared" si="130"/>
        <v>#REF!</v>
      </c>
      <c r="J114" s="145" t="e">
        <f t="shared" si="130"/>
        <v>#REF!</v>
      </c>
      <c r="K114" s="145" t="e">
        <f t="shared" si="130"/>
        <v>#REF!</v>
      </c>
      <c r="L114" s="145" t="e">
        <f t="shared" si="130"/>
        <v>#REF!</v>
      </c>
      <c r="M114" s="145" t="e">
        <f t="shared" si="130"/>
        <v>#REF!</v>
      </c>
      <c r="N114" s="145" t="e">
        <f t="shared" si="130"/>
        <v>#REF!</v>
      </c>
      <c r="O114" s="145" t="e">
        <f t="shared" si="130"/>
        <v>#REF!</v>
      </c>
      <c r="P114" s="145" t="e">
        <f t="shared" si="130"/>
        <v>#REF!</v>
      </c>
      <c r="Q114" s="145" t="e">
        <f t="shared" si="130"/>
        <v>#REF!</v>
      </c>
      <c r="R114" s="141" t="e">
        <f t="shared" si="130"/>
        <v>#REF!</v>
      </c>
      <c r="S114" s="145" t="e">
        <f t="shared" si="130"/>
        <v>#REF!</v>
      </c>
      <c r="T114" s="145" t="e">
        <f t="shared" si="130"/>
        <v>#REF!</v>
      </c>
      <c r="U114" s="145" t="e">
        <f t="shared" si="130"/>
        <v>#REF!</v>
      </c>
      <c r="V114" s="145" t="e">
        <f t="shared" si="130"/>
        <v>#REF!</v>
      </c>
      <c r="W114" s="145" t="e">
        <f t="shared" si="130"/>
        <v>#REF!</v>
      </c>
      <c r="X114" s="145" t="e">
        <f t="shared" si="130"/>
        <v>#REF!</v>
      </c>
      <c r="Y114" s="145" t="e">
        <f t="shared" si="130"/>
        <v>#REF!</v>
      </c>
      <c r="Z114" s="145" t="e">
        <f t="shared" si="130"/>
        <v>#REF!</v>
      </c>
      <c r="AA114" s="145" t="e">
        <f t="shared" si="130"/>
        <v>#REF!</v>
      </c>
      <c r="AB114" s="145" t="e">
        <f t="shared" si="130"/>
        <v>#REF!</v>
      </c>
      <c r="AC114" s="145" t="e">
        <f t="shared" si="130"/>
        <v>#REF!</v>
      </c>
      <c r="AD114" s="141" t="e">
        <f t="shared" si="130"/>
        <v>#REF!</v>
      </c>
      <c r="AE114" s="145" t="e">
        <f t="shared" si="130"/>
        <v>#REF!</v>
      </c>
      <c r="AF114" s="145" t="e">
        <f t="shared" si="130"/>
        <v>#REF!</v>
      </c>
      <c r="AG114" s="145" t="e">
        <f t="shared" si="130"/>
        <v>#REF!</v>
      </c>
      <c r="AH114" s="145" t="e">
        <f t="shared" si="130"/>
        <v>#REF!</v>
      </c>
      <c r="AI114" s="145" t="e">
        <f t="shared" si="130"/>
        <v>#REF!</v>
      </c>
      <c r="AJ114" s="145" t="e">
        <f t="shared" si="130"/>
        <v>#REF!</v>
      </c>
      <c r="AK114" s="145" t="e">
        <f t="shared" si="130"/>
        <v>#REF!</v>
      </c>
      <c r="AL114" s="145" t="e">
        <f t="shared" si="130"/>
        <v>#REF!</v>
      </c>
      <c r="AM114" s="145" t="e">
        <f t="shared" si="130"/>
        <v>#REF!</v>
      </c>
      <c r="AN114" s="145" t="e">
        <f t="shared" si="130"/>
        <v>#REF!</v>
      </c>
      <c r="AO114" s="139" t="e">
        <f t="shared" si="130"/>
        <v>#REF!</v>
      </c>
    </row>
    <row r="115" spans="1:41" x14ac:dyDescent="0.2">
      <c r="A115" s="142" t="s">
        <v>31</v>
      </c>
      <c r="B115" s="96">
        <f t="shared" si="126"/>
        <v>88.95981816862745</v>
      </c>
      <c r="C115" s="96">
        <f t="shared" si="127"/>
        <v>78.048193706293702</v>
      </c>
      <c r="D115" s="97" t="e">
        <f t="shared" si="128"/>
        <v>#DIV/0!</v>
      </c>
      <c r="E115" s="77"/>
      <c r="F115" s="98">
        <f t="shared" si="129"/>
        <v>37.579005882352938</v>
      </c>
      <c r="G115" s="96">
        <f t="shared" ref="G115:U115" si="131">G25/G45</f>
        <v>51.399088235294116</v>
      </c>
      <c r="H115" s="96">
        <f t="shared" si="131"/>
        <v>83.534588235294109</v>
      </c>
      <c r="I115" s="96">
        <f t="shared" si="131"/>
        <v>69.191788235294112</v>
      </c>
      <c r="J115" s="96">
        <f t="shared" si="131"/>
        <v>88.950652941176472</v>
      </c>
      <c r="K115" s="96">
        <f t="shared" si="131"/>
        <v>98.337635294117646</v>
      </c>
      <c r="L115" s="96">
        <f t="shared" si="131"/>
        <v>88.740000000000009</v>
      </c>
      <c r="M115" s="96">
        <f t="shared" si="131"/>
        <v>108.9936</v>
      </c>
      <c r="N115" s="96">
        <f t="shared" si="131"/>
        <v>121.27104000000001</v>
      </c>
      <c r="O115" s="96">
        <f t="shared" si="131"/>
        <v>94.811903999999984</v>
      </c>
      <c r="P115" s="96">
        <f t="shared" si="131"/>
        <v>106.71851520000001</v>
      </c>
      <c r="Q115" s="96">
        <f t="shared" si="131"/>
        <v>117.99000000000002</v>
      </c>
      <c r="R115" s="98">
        <f t="shared" si="131"/>
        <v>57.0105</v>
      </c>
      <c r="S115" s="96">
        <f t="shared" si="131"/>
        <v>30.257280000000002</v>
      </c>
      <c r="T115" s="96">
        <f t="shared" si="131"/>
        <v>84.15</v>
      </c>
      <c r="U115" s="96">
        <f t="shared" si="131"/>
        <v>82.573999999999998</v>
      </c>
      <c r="V115" s="96">
        <f t="shared" ref="V115:AO115" si="132">V25/V45</f>
        <v>90.694999999999993</v>
      </c>
      <c r="W115" s="96">
        <f t="shared" si="132"/>
        <v>102.28068</v>
      </c>
      <c r="X115" s="96">
        <f t="shared" si="132"/>
        <v>96.598420000000004</v>
      </c>
      <c r="Y115" s="96" t="e">
        <f t="shared" si="132"/>
        <v>#DIV/0!</v>
      </c>
      <c r="Z115" s="96" t="e">
        <f t="shared" si="132"/>
        <v>#DIV/0!</v>
      </c>
      <c r="AA115" s="96" t="e">
        <f t="shared" si="132"/>
        <v>#DIV/0!</v>
      </c>
      <c r="AB115" s="96" t="e">
        <f t="shared" si="132"/>
        <v>#DIV/0!</v>
      </c>
      <c r="AC115" s="96" t="e">
        <f t="shared" si="132"/>
        <v>#DIV/0!</v>
      </c>
      <c r="AD115" s="98" t="e">
        <f t="shared" si="132"/>
        <v>#DIV/0!</v>
      </c>
      <c r="AE115" s="96" t="e">
        <f t="shared" si="132"/>
        <v>#DIV/0!</v>
      </c>
      <c r="AF115" s="96" t="e">
        <f t="shared" si="132"/>
        <v>#DIV/0!</v>
      </c>
      <c r="AG115" s="96" t="e">
        <f t="shared" si="132"/>
        <v>#DIV/0!</v>
      </c>
      <c r="AH115" s="96" t="e">
        <f t="shared" si="132"/>
        <v>#DIV/0!</v>
      </c>
      <c r="AI115" s="96" t="e">
        <f t="shared" si="132"/>
        <v>#DIV/0!</v>
      </c>
      <c r="AJ115" s="96" t="e">
        <f t="shared" si="132"/>
        <v>#DIV/0!</v>
      </c>
      <c r="AK115" s="96" t="e">
        <f t="shared" si="132"/>
        <v>#DIV/0!</v>
      </c>
      <c r="AL115" s="96" t="e">
        <f t="shared" si="132"/>
        <v>#DIV/0!</v>
      </c>
      <c r="AM115" s="96" t="e">
        <f t="shared" si="132"/>
        <v>#DIV/0!</v>
      </c>
      <c r="AN115" s="96" t="e">
        <f t="shared" si="132"/>
        <v>#DIV/0!</v>
      </c>
      <c r="AO115" s="97" t="e">
        <f t="shared" si="132"/>
        <v>#DIV/0!</v>
      </c>
    </row>
    <row r="116" spans="1:41" x14ac:dyDescent="0.2">
      <c r="A116" s="142" t="s">
        <v>40</v>
      </c>
      <c r="B116" s="96" t="e">
        <f t="shared" si="126"/>
        <v>#REF!</v>
      </c>
      <c r="C116" s="96"/>
      <c r="D116" s="97"/>
      <c r="E116" s="77"/>
      <c r="F116" s="98" t="e">
        <f t="shared" si="129"/>
        <v>#REF!</v>
      </c>
      <c r="G116" s="96" t="e">
        <f t="shared" ref="G116:L116" si="133">G26/G46</f>
        <v>#REF!</v>
      </c>
      <c r="H116" s="96" t="e">
        <f t="shared" si="133"/>
        <v>#REF!</v>
      </c>
      <c r="I116" s="96" t="e">
        <f t="shared" si="133"/>
        <v>#REF!</v>
      </c>
      <c r="J116" s="96" t="e">
        <f t="shared" si="133"/>
        <v>#REF!</v>
      </c>
      <c r="K116" s="96" t="e">
        <f t="shared" si="133"/>
        <v>#REF!</v>
      </c>
      <c r="L116" s="96" t="e">
        <f t="shared" si="133"/>
        <v>#REF!</v>
      </c>
      <c r="M116" s="96"/>
      <c r="N116" s="96"/>
      <c r="O116" s="96"/>
      <c r="P116" s="96"/>
      <c r="Q116" s="96"/>
      <c r="R116" s="98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8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7"/>
    </row>
    <row r="117" spans="1:41" x14ac:dyDescent="0.2">
      <c r="A117" s="142" t="s">
        <v>41</v>
      </c>
      <c r="B117" s="96">
        <f t="shared" si="126"/>
        <v>21.679781250000001</v>
      </c>
      <c r="C117" s="96">
        <f t="shared" si="127"/>
        <v>26.115337837837835</v>
      </c>
      <c r="D117" s="97">
        <f t="shared" si="128"/>
        <v>30.549492225000005</v>
      </c>
      <c r="E117" s="77"/>
      <c r="F117" s="98"/>
      <c r="G117" s="96"/>
      <c r="H117" s="96"/>
      <c r="I117" s="96"/>
      <c r="J117" s="96"/>
      <c r="K117" s="96"/>
      <c r="L117" s="96"/>
      <c r="M117" s="96">
        <f t="shared" ref="M117:U117" si="134">M27/M47</f>
        <v>19.890000000000004</v>
      </c>
      <c r="N117" s="96">
        <f t="shared" si="134"/>
        <v>23.12</v>
      </c>
      <c r="O117" s="96">
        <f t="shared" si="134"/>
        <v>21.964000000000002</v>
      </c>
      <c r="P117" s="96">
        <f t="shared" si="134"/>
        <v>22.1</v>
      </c>
      <c r="Q117" s="96">
        <f t="shared" si="134"/>
        <v>29.172000000000008</v>
      </c>
      <c r="R117" s="98">
        <f t="shared" si="134"/>
        <v>21.45</v>
      </c>
      <c r="S117" s="96">
        <f t="shared" si="134"/>
        <v>8.25</v>
      </c>
      <c r="T117" s="96">
        <f t="shared" si="134"/>
        <v>22.439999999999998</v>
      </c>
      <c r="U117" s="96">
        <f t="shared" si="134"/>
        <v>20.79</v>
      </c>
      <c r="V117" s="96">
        <f t="shared" ref="V117:AO117" si="135">V27/V47</f>
        <v>24.6675</v>
      </c>
      <c r="W117" s="96">
        <f t="shared" si="135"/>
        <v>30.9375</v>
      </c>
      <c r="X117" s="96">
        <f t="shared" si="135"/>
        <v>24.254999999999999</v>
      </c>
      <c r="Y117" s="96">
        <f t="shared" si="135"/>
        <v>30.36</v>
      </c>
      <c r="Z117" s="96">
        <f t="shared" si="135"/>
        <v>35.0625</v>
      </c>
      <c r="AA117" s="96">
        <f t="shared" si="135"/>
        <v>24.255000000000003</v>
      </c>
      <c r="AB117" s="96">
        <f t="shared" si="135"/>
        <v>30.359999999999996</v>
      </c>
      <c r="AC117" s="96">
        <f t="shared" si="135"/>
        <v>35.0625</v>
      </c>
      <c r="AD117" s="98">
        <f t="shared" si="135"/>
        <v>28.017171000000008</v>
      </c>
      <c r="AE117" s="96">
        <f t="shared" si="135"/>
        <v>10.775835000000002</v>
      </c>
      <c r="AF117" s="96">
        <f t="shared" si="135"/>
        <v>29.31027120000001</v>
      </c>
      <c r="AG117" s="96">
        <f t="shared" si="135"/>
        <v>27.155104200000007</v>
      </c>
      <c r="AH117" s="96">
        <f t="shared" si="135"/>
        <v>32.219746650000012</v>
      </c>
      <c r="AI117" s="96">
        <f t="shared" si="135"/>
        <v>40.40938125000001</v>
      </c>
      <c r="AJ117" s="96">
        <f t="shared" si="135"/>
        <v>29.418029550000014</v>
      </c>
      <c r="AK117" s="96">
        <f t="shared" si="135"/>
        <v>29.741304600000007</v>
      </c>
      <c r="AL117" s="96">
        <f t="shared" si="135"/>
        <v>35.021463750000009</v>
      </c>
      <c r="AM117" s="96">
        <f t="shared" si="135"/>
        <v>29.418029550000014</v>
      </c>
      <c r="AN117" s="96">
        <f t="shared" si="135"/>
        <v>34.698188700000003</v>
      </c>
      <c r="AO117" s="97">
        <f t="shared" si="135"/>
        <v>40.40938125000001</v>
      </c>
    </row>
    <row r="118" spans="1:41" x14ac:dyDescent="0.2">
      <c r="A118" s="142" t="s">
        <v>42</v>
      </c>
      <c r="B118" s="96">
        <f t="shared" si="126"/>
        <v>34.428355866731053</v>
      </c>
      <c r="C118" s="96">
        <f t="shared" si="127"/>
        <v>24.515857142857143</v>
      </c>
      <c r="D118" s="97">
        <f t="shared" si="128"/>
        <v>50.688581321718544</v>
      </c>
      <c r="E118" s="77"/>
      <c r="F118" s="98"/>
      <c r="G118" s="96"/>
      <c r="H118" s="96"/>
      <c r="I118" s="96"/>
      <c r="J118" s="96"/>
      <c r="K118" s="96"/>
      <c r="L118" s="96"/>
      <c r="M118" s="96"/>
      <c r="N118" s="96">
        <f t="shared" ref="N118:U118" si="136">N28/N48</f>
        <v>27.930000000000003</v>
      </c>
      <c r="O118" s="96">
        <f t="shared" si="136"/>
        <v>33.075000000000003</v>
      </c>
      <c r="P118" s="96">
        <f t="shared" si="136"/>
        <v>39.690000000000005</v>
      </c>
      <c r="Q118" s="96">
        <f t="shared" si="136"/>
        <v>36.465187500000006</v>
      </c>
      <c r="R118" s="98" t="e">
        <f t="shared" si="136"/>
        <v>#DIV/0!</v>
      </c>
      <c r="S118" s="96" t="e">
        <f t="shared" si="136"/>
        <v>#DIV/0!</v>
      </c>
      <c r="T118" s="96" t="e">
        <f t="shared" si="136"/>
        <v>#DIV/0!</v>
      </c>
      <c r="U118" s="96">
        <f t="shared" si="136"/>
        <v>16.087499999999999</v>
      </c>
      <c r="V118" s="96">
        <f t="shared" ref="V118:AO118" si="137">V28/V48</f>
        <v>26.565000000000001</v>
      </c>
      <c r="W118" s="96">
        <f t="shared" si="137"/>
        <v>30.9375</v>
      </c>
      <c r="X118" s="96">
        <f t="shared" si="137"/>
        <v>16.087499999999999</v>
      </c>
      <c r="Y118" s="96">
        <f t="shared" si="137"/>
        <v>26.564999999999998</v>
      </c>
      <c r="Z118" s="96">
        <f t="shared" si="137"/>
        <v>28.875</v>
      </c>
      <c r="AA118" s="96">
        <f t="shared" si="137"/>
        <v>16.087499999999999</v>
      </c>
      <c r="AB118" s="96">
        <f t="shared" si="137"/>
        <v>26.564999999999998</v>
      </c>
      <c r="AC118" s="96">
        <f t="shared" si="137"/>
        <v>30.9375</v>
      </c>
      <c r="AD118" s="98">
        <f t="shared" si="137"/>
        <v>29.550056250000008</v>
      </c>
      <c r="AE118" s="96">
        <f t="shared" si="137"/>
        <v>25.293195000000011</v>
      </c>
      <c r="AF118" s="96">
        <f t="shared" si="137"/>
        <v>37.150644816000018</v>
      </c>
      <c r="AG118" s="96">
        <f t="shared" si="137"/>
        <v>36.582458483520007</v>
      </c>
      <c r="AH118" s="96">
        <f t="shared" si="137"/>
        <v>43.332512113382421</v>
      </c>
      <c r="AI118" s="96">
        <f t="shared" si="137"/>
        <v>51.616668840940825</v>
      </c>
      <c r="AJ118" s="96">
        <f t="shared" si="137"/>
        <v>48.313202035120618</v>
      </c>
      <c r="AK118" s="96">
        <f t="shared" si="137"/>
        <v>54.586485499373211</v>
      </c>
      <c r="AL118" s="96">
        <f t="shared" si="137"/>
        <v>60.687327996361979</v>
      </c>
      <c r="AM118" s="96">
        <f t="shared" si="137"/>
        <v>60.860720362065862</v>
      </c>
      <c r="AN118" s="96">
        <f t="shared" si="137"/>
        <v>70.785699374956621</v>
      </c>
      <c r="AO118" s="97">
        <f t="shared" si="137"/>
        <v>78.632799762808943</v>
      </c>
    </row>
    <row r="119" spans="1:41" x14ac:dyDescent="0.2">
      <c r="A119" s="142" t="s">
        <v>60</v>
      </c>
      <c r="B119" s="96"/>
      <c r="C119" s="96"/>
      <c r="D119" s="97"/>
      <c r="E119" s="77"/>
      <c r="F119" s="98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8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8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7"/>
    </row>
    <row r="120" spans="1:41" x14ac:dyDescent="0.2">
      <c r="A120" s="142" t="s">
        <v>43</v>
      </c>
      <c r="B120" s="96"/>
      <c r="C120" s="96"/>
      <c r="D120" s="97"/>
      <c r="E120" s="77"/>
      <c r="F120" s="98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8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8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7"/>
    </row>
    <row r="121" spans="1:41" x14ac:dyDescent="0.2">
      <c r="A121" s="142" t="s">
        <v>105</v>
      </c>
      <c r="B121" s="96"/>
      <c r="C121" s="96">
        <f t="shared" si="127"/>
        <v>1.9626998223801063E-3</v>
      </c>
      <c r="D121" s="97">
        <f t="shared" si="128"/>
        <v>8.9600000000000009E-4</v>
      </c>
      <c r="E121" s="77"/>
      <c r="F121" s="98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8" t="e">
        <f t="shared" ref="R121:U121" si="138">R31/R51</f>
        <v>#DIV/0!</v>
      </c>
      <c r="S121" s="96" t="e">
        <f t="shared" si="138"/>
        <v>#DIV/0!</v>
      </c>
      <c r="T121" s="96" t="e">
        <f t="shared" si="138"/>
        <v>#DIV/0!</v>
      </c>
      <c r="U121" s="96" t="e">
        <f t="shared" si="138"/>
        <v>#DIV/0!</v>
      </c>
      <c r="V121" s="96">
        <f t="shared" ref="V121:AO121" si="139">V31/V51</f>
        <v>0</v>
      </c>
      <c r="W121" s="96">
        <f t="shared" si="139"/>
        <v>0</v>
      </c>
      <c r="X121" s="96">
        <f t="shared" si="139"/>
        <v>2.4866785079928951E-3</v>
      </c>
      <c r="Y121" s="96">
        <f t="shared" si="139"/>
        <v>2.5577264653641207E-3</v>
      </c>
      <c r="Z121" s="96">
        <f t="shared" si="139"/>
        <v>2.6642984014209592E-3</v>
      </c>
      <c r="AA121" s="96">
        <f t="shared" si="139"/>
        <v>2.6642984014209592E-3</v>
      </c>
      <c r="AB121" s="96">
        <f t="shared" si="139"/>
        <v>2.6642984014209592E-3</v>
      </c>
      <c r="AC121" s="96">
        <f t="shared" si="139"/>
        <v>2.6642984014209592E-3</v>
      </c>
      <c r="AD121" s="98">
        <f t="shared" si="139"/>
        <v>7.7999999999999999E-4</v>
      </c>
      <c r="AE121" s="96">
        <f t="shared" si="139"/>
        <v>7.7999999999999999E-4</v>
      </c>
      <c r="AF121" s="96">
        <f t="shared" si="139"/>
        <v>8.3999999999999993E-4</v>
      </c>
      <c r="AG121" s="96">
        <f t="shared" si="139"/>
        <v>8.9999999999999998E-4</v>
      </c>
      <c r="AH121" s="96">
        <f t="shared" si="139"/>
        <v>8.9999999999999998E-4</v>
      </c>
      <c r="AI121" s="96">
        <f t="shared" si="139"/>
        <v>8.9999999999999998E-4</v>
      </c>
      <c r="AJ121" s="96">
        <f t="shared" si="139"/>
        <v>9.2400000000000002E-4</v>
      </c>
      <c r="AK121" s="96">
        <f t="shared" si="139"/>
        <v>9.3599999999999998E-4</v>
      </c>
      <c r="AL121" s="96">
        <f t="shared" si="139"/>
        <v>9.3599999999999998E-4</v>
      </c>
      <c r="AM121" s="96">
        <f t="shared" si="139"/>
        <v>9.3599999999999998E-4</v>
      </c>
      <c r="AN121" s="96">
        <f t="shared" si="139"/>
        <v>9.6000000000000002E-4</v>
      </c>
      <c r="AO121" s="97">
        <f t="shared" si="139"/>
        <v>9.6000000000000002E-4</v>
      </c>
    </row>
    <row r="122" spans="1:41" s="77" customFormat="1" x14ac:dyDescent="0.2">
      <c r="A122" s="143" t="s">
        <v>72</v>
      </c>
      <c r="B122" s="110"/>
      <c r="C122" s="110"/>
      <c r="D122" s="111"/>
      <c r="E122" s="75"/>
      <c r="F122" s="112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2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2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1"/>
    </row>
  </sheetData>
  <pageMargins left="0.7" right="0.7" top="0.75" bottom="0.75" header="0.3" footer="0.3"/>
  <ignoredErrors>
    <ignoredError sqref="B16:C2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2:O23"/>
  <sheetViews>
    <sheetView workbookViewId="0">
      <selection activeCell="B15" sqref="B15"/>
    </sheetView>
  </sheetViews>
  <sheetFormatPr defaultColWidth="8.7109375" defaultRowHeight="12" x14ac:dyDescent="0.2"/>
  <cols>
    <col min="1" max="1" width="10" style="72" bestFit="1" customWidth="1"/>
    <col min="2" max="2" width="15.42578125" style="72" bestFit="1" customWidth="1"/>
    <col min="3" max="3" width="12.5703125" style="72" bestFit="1" customWidth="1"/>
    <col min="4" max="4" width="4.28515625" style="72" bestFit="1" customWidth="1"/>
    <col min="5" max="5" width="12.5703125" style="72" bestFit="1" customWidth="1"/>
    <col min="6" max="6" width="4.28515625" style="72" bestFit="1" customWidth="1"/>
    <col min="7" max="7" width="12.5703125" style="72" bestFit="1" customWidth="1"/>
    <col min="8" max="8" width="4.28515625" style="72" bestFit="1" customWidth="1"/>
    <col min="9" max="9" width="14.140625" style="72" bestFit="1" customWidth="1"/>
    <col min="10" max="10" width="4.28515625" style="72" bestFit="1" customWidth="1"/>
    <col min="11" max="11" width="14.140625" style="72" bestFit="1" customWidth="1"/>
    <col min="12" max="12" width="4.28515625" style="72" bestFit="1" customWidth="1"/>
    <col min="13" max="13" width="14.140625" style="72" bestFit="1" customWidth="1"/>
    <col min="14" max="14" width="4.28515625" style="72" bestFit="1" customWidth="1"/>
    <col min="15" max="15" width="21.42578125" style="72" bestFit="1" customWidth="1"/>
    <col min="16" max="16384" width="8.7109375" style="72"/>
  </cols>
  <sheetData>
    <row r="2" spans="1:15" x14ac:dyDescent="0.2">
      <c r="C2" s="498">
        <f>'2016-2018 Plan_B'!C3</f>
        <v>2017</v>
      </c>
      <c r="D2" s="498"/>
      <c r="E2" s="498">
        <f>'2016-2018 Plan_B'!D3</f>
        <v>2018</v>
      </c>
      <c r="F2" s="498"/>
      <c r="G2" s="498">
        <f>'2016-2018 Plan_B'!E3</f>
        <v>2019</v>
      </c>
      <c r="H2" s="498"/>
      <c r="I2" s="498">
        <f>'2016-2018 Plan_B'!F3</f>
        <v>2020</v>
      </c>
      <c r="J2" s="498"/>
      <c r="K2" s="498">
        <f>'2016-2018 Plan_B'!G3</f>
        <v>2021</v>
      </c>
      <c r="L2" s="498"/>
      <c r="M2" s="498">
        <f>'2016-2018 Plan_B'!H3</f>
        <v>2022</v>
      </c>
    </row>
    <row r="3" spans="1:15" x14ac:dyDescent="0.2">
      <c r="B3" s="72" t="s">
        <v>154</v>
      </c>
      <c r="C3" s="73">
        <f>'2016-2018 Plan_C (2)'!C13</f>
        <v>273090.42831931764</v>
      </c>
      <c r="D3" s="73"/>
      <c r="E3" s="73">
        <f>'2016-2018 Plan_C (2)'!D13</f>
        <v>484897.49165375368</v>
      </c>
      <c r="F3" s="73"/>
      <c r="G3" s="73">
        <f>'2016-2018 Plan_C (2)'!E13</f>
        <v>714320.49233765842</v>
      </c>
      <c r="H3" s="73"/>
      <c r="I3" s="73">
        <f>'2016-2018 Plan_C (2)'!F13</f>
        <v>954434.46765063249</v>
      </c>
      <c r="J3" s="73"/>
      <c r="K3" s="73">
        <f>'2016-2018 Plan_C (2)'!G13</f>
        <v>1145879.3385236373</v>
      </c>
      <c r="L3" s="73"/>
      <c r="M3" s="73">
        <f>'2016-2018 Plan_C (2)'!H13</f>
        <v>1405720.9008124026</v>
      </c>
    </row>
    <row r="4" spans="1:15" x14ac:dyDescent="0.2">
      <c r="E4" s="74">
        <f>(E3-C3)/C3</f>
        <v>0.77559314194188989</v>
      </c>
      <c r="G4" s="74">
        <f>(G3-E3)/E3</f>
        <v>0.47313711584989332</v>
      </c>
      <c r="I4" s="74">
        <f>(I3-G3)/G3</f>
        <v>0.33614319887028032</v>
      </c>
      <c r="K4" s="74">
        <f>(K3-I3)/I3</f>
        <v>0.20058461566696326</v>
      </c>
      <c r="M4" s="74">
        <f>(M3-K3)/K3</f>
        <v>0.22676171351823821</v>
      </c>
    </row>
    <row r="5" spans="1:15" x14ac:dyDescent="0.2">
      <c r="A5" s="499" t="s">
        <v>162</v>
      </c>
      <c r="B5" s="499" t="s">
        <v>155</v>
      </c>
      <c r="C5" s="499"/>
      <c r="D5" s="499"/>
      <c r="E5" s="499"/>
      <c r="F5" s="499"/>
      <c r="G5" s="499"/>
      <c r="H5" s="499"/>
      <c r="I5" s="499"/>
      <c r="J5" s="499"/>
      <c r="K5" s="499"/>
      <c r="L5" s="499"/>
      <c r="M5" s="499"/>
      <c r="O5" s="72" t="s">
        <v>64</v>
      </c>
    </row>
    <row r="6" spans="1:15" x14ac:dyDescent="0.2">
      <c r="A6" s="72" t="s">
        <v>163</v>
      </c>
      <c r="B6" s="72" t="str">
        <f>'2016-2018 Plan_C (2)'!A19</f>
        <v xml:space="preserve">VP Bank / SHB </v>
      </c>
      <c r="C6" s="73">
        <f>'2016-2018 Plan_C (2)'!C28</f>
        <v>160858.15331931764</v>
      </c>
      <c r="D6" s="500">
        <f>C6/$C$3</f>
        <v>0.58902889533437008</v>
      </c>
      <c r="E6" s="73">
        <f>'2016-2018 Plan_C (2)'!D28</f>
        <v>241399.34104124858</v>
      </c>
      <c r="F6" s="500">
        <f>E6/$E$3</f>
        <v>0.49783582137731991</v>
      </c>
      <c r="G6" s="73">
        <f>'2016-2018 Plan_C (2)'!E28</f>
        <v>337457.05122717697</v>
      </c>
      <c r="H6" s="500">
        <f>G6/$G$3</f>
        <v>0.47241687008422184</v>
      </c>
      <c r="I6" s="73">
        <f>'2016-2018 Plan_C (2)'!F28</f>
        <v>472510.53172459337</v>
      </c>
      <c r="J6" s="500">
        <f>I6/$I$3</f>
        <v>0.49506859584366381</v>
      </c>
      <c r="K6" s="73">
        <f>'2016-2018 Plan_C (2)'!G28</f>
        <v>588589.84488867316</v>
      </c>
      <c r="L6" s="500">
        <f>K6/$K$3</f>
        <v>0.5136577867326052</v>
      </c>
      <c r="M6" s="73">
        <f>'2016-2018 Plan_C (2)'!H28</f>
        <v>734598.80095478799</v>
      </c>
      <c r="N6" s="500">
        <f>M6/$M$3</f>
        <v>0.52257798865354022</v>
      </c>
    </row>
    <row r="7" spans="1:15" x14ac:dyDescent="0.2">
      <c r="A7" s="72" t="s">
        <v>164</v>
      </c>
      <c r="B7" s="72" t="str">
        <f>'2016-2018 Plan_C (2)'!A57</f>
        <v>EXIMBANK</v>
      </c>
      <c r="C7" s="73">
        <f>'2016-2018 Plan_C (2)'!C66</f>
        <v>49262.399999999994</v>
      </c>
      <c r="D7" s="500">
        <f t="shared" ref="D7:D10" si="0">C7/$C$3</f>
        <v>0.18038859986113731</v>
      </c>
      <c r="E7" s="73">
        <f>'2016-2018 Plan_C (2)'!D66</f>
        <v>88715.725421400028</v>
      </c>
      <c r="F7" s="500">
        <f t="shared" ref="F7:F10" si="1">E7/$E$3</f>
        <v>0.18295769095202591</v>
      </c>
      <c r="G7" s="73">
        <f>'2016-2018 Plan_C (2)'!E66</f>
        <v>115371.03170923195</v>
      </c>
      <c r="H7" s="500">
        <f t="shared" ref="H7:H10" si="2">G7/$G$3</f>
        <v>0.16151158051153347</v>
      </c>
      <c r="I7" s="73">
        <f>'2016-2018 Plan_C (2)'!F66</f>
        <v>146390.65678238732</v>
      </c>
      <c r="J7" s="500">
        <f t="shared" ref="J7:J10" si="3">I7/$I$3</f>
        <v>0.15337947417461995</v>
      </c>
      <c r="K7" s="73">
        <f>'2016-2018 Plan_C (2)'!G66</f>
        <v>99864.60228325674</v>
      </c>
      <c r="L7" s="500">
        <f t="shared" ref="L7:L10" si="4">K7/$K$3</f>
        <v>8.7151062878857141E-2</v>
      </c>
      <c r="M7" s="73"/>
      <c r="N7" s="500"/>
    </row>
    <row r="8" spans="1:15" x14ac:dyDescent="0.2">
      <c r="A8" s="72" t="s">
        <v>163</v>
      </c>
      <c r="B8" s="72" t="str">
        <f>'2016-2018 Plan_C (2)'!A70</f>
        <v>SEA BANK</v>
      </c>
      <c r="C8" s="73">
        <f>'2016-2018 Plan_C (2)'!C79</f>
        <v>33844.875</v>
      </c>
      <c r="D8" s="500">
        <f t="shared" si="0"/>
        <v>0.12393284967287851</v>
      </c>
      <c r="E8" s="73">
        <f>'2016-2018 Plan_C (2)'!D79</f>
        <v>86170.588246921528</v>
      </c>
      <c r="F8" s="500">
        <f t="shared" si="1"/>
        <v>0.17770887606169053</v>
      </c>
      <c r="G8" s="73">
        <f>'2016-2018 Plan_C (2)'!E79</f>
        <v>140778.07483086691</v>
      </c>
      <c r="H8" s="500">
        <f t="shared" si="2"/>
        <v>0.19707970909550959</v>
      </c>
      <c r="I8" s="73">
        <f>'2016-2018 Plan_C (2)'!F79</f>
        <v>181493.71808589227</v>
      </c>
      <c r="J8" s="500">
        <f t="shared" si="3"/>
        <v>0.19015838618301809</v>
      </c>
      <c r="K8" s="73">
        <f>'2016-2018 Plan_C (2)'!G79</f>
        <v>219365.89147020105</v>
      </c>
      <c r="L8" s="500">
        <f t="shared" si="4"/>
        <v>0.19143890992295429</v>
      </c>
      <c r="M8" s="73">
        <f>'2016-2018 Plan_C (2)'!H79</f>
        <v>260820.14821913018</v>
      </c>
      <c r="N8" s="500">
        <f t="shared" ref="N8:N10" si="5">M8/$M$3</f>
        <v>0.18554191523252975</v>
      </c>
    </row>
    <row r="9" spans="1:15" x14ac:dyDescent="0.2">
      <c r="A9" s="72" t="s">
        <v>163</v>
      </c>
      <c r="B9" s="72" t="str">
        <f>'2016-2018 Plan_C (2)'!A111</f>
        <v>Credit Life</v>
      </c>
      <c r="C9" s="73">
        <f>'2016-2018 Plan_C (2)'!C112</f>
        <v>19000</v>
      </c>
      <c r="D9" s="500">
        <f t="shared" si="0"/>
        <v>6.9574023948520775E-2</v>
      </c>
      <c r="E9" s="73">
        <f>'2016-2018 Plan_C (2)'!D112</f>
        <v>25000</v>
      </c>
      <c r="F9" s="500">
        <f t="shared" si="1"/>
        <v>5.1557288767852656E-2</v>
      </c>
      <c r="G9" s="73">
        <f>'2016-2018 Plan_C (2)'!E112</f>
        <v>35000</v>
      </c>
      <c r="H9" s="500">
        <f t="shared" si="2"/>
        <v>4.8997614341792596E-2</v>
      </c>
      <c r="I9" s="73">
        <f>'2016-2018 Plan_C (2)'!F112</f>
        <v>49000</v>
      </c>
      <c r="J9" s="500">
        <f t="shared" si="3"/>
        <v>5.1339302655964314E-2</v>
      </c>
      <c r="K9" s="73">
        <f>'2016-2018 Plan_C (2)'!G112</f>
        <v>59780</v>
      </c>
      <c r="L9" s="500">
        <f t="shared" si="4"/>
        <v>5.2169541757355678E-2</v>
      </c>
      <c r="M9" s="73">
        <f>'2016-2018 Plan_C (2)'!H112</f>
        <v>71736</v>
      </c>
      <c r="N9" s="500">
        <f t="shared" si="5"/>
        <v>5.1031467170006437E-2</v>
      </c>
    </row>
    <row r="10" spans="1:15" x14ac:dyDescent="0.2">
      <c r="A10" s="72" t="s">
        <v>163</v>
      </c>
      <c r="B10" s="72" t="str">
        <f>'2016-2018 Plan_C (2)'!A118</f>
        <v>Non Excl New Bank Dist</v>
      </c>
      <c r="C10" s="73">
        <f>'2016-2018 Plan_C (2)'!C127</f>
        <v>10125</v>
      </c>
      <c r="D10" s="500">
        <f t="shared" si="0"/>
        <v>3.7075631183093302E-2</v>
      </c>
      <c r="E10" s="73">
        <f>'2016-2018 Plan_C (2)'!D127</f>
        <v>43611.836944183502</v>
      </c>
      <c r="F10" s="500">
        <f t="shared" si="1"/>
        <v>8.9940322841110934E-2</v>
      </c>
      <c r="G10" s="73">
        <f>'2016-2018 Plan_C (2)'!E127</f>
        <v>85714.334570382562</v>
      </c>
      <c r="H10" s="500">
        <f t="shared" si="2"/>
        <v>0.11999422596694244</v>
      </c>
      <c r="I10" s="73">
        <f>'2016-2018 Plan_C (2)'!F127</f>
        <v>105039.56105775948</v>
      </c>
      <c r="J10" s="500">
        <f t="shared" si="3"/>
        <v>0.11005424114273381</v>
      </c>
      <c r="K10" s="73">
        <f>'2016-2018 Plan_C (2)'!G127</f>
        <v>178278.99988150623</v>
      </c>
      <c r="L10" s="500">
        <f t="shared" si="4"/>
        <v>0.15558269870822763</v>
      </c>
      <c r="M10" s="73">
        <f>'2016-2018 Plan_C (2)'!H127</f>
        <v>338565.9516384842</v>
      </c>
      <c r="N10" s="500">
        <f t="shared" si="5"/>
        <v>0.24084862894392348</v>
      </c>
    </row>
    <row r="11" spans="1:15" x14ac:dyDescent="0.2">
      <c r="C11" s="73"/>
      <c r="D11" s="500"/>
      <c r="E11" s="73"/>
      <c r="F11" s="500"/>
      <c r="G11" s="73"/>
      <c r="H11" s="500"/>
      <c r="I11" s="73"/>
      <c r="J11" s="500"/>
      <c r="K11" s="73"/>
      <c r="L11" s="500"/>
      <c r="M11" s="73"/>
      <c r="N11" s="500"/>
    </row>
    <row r="12" spans="1:15" x14ac:dyDescent="0.2">
      <c r="C12" s="73"/>
      <c r="D12" s="500"/>
      <c r="E12" s="73"/>
      <c r="F12" s="500"/>
      <c r="G12" s="73"/>
      <c r="H12" s="500"/>
      <c r="I12" s="73"/>
      <c r="J12" s="500"/>
      <c r="K12" s="73"/>
      <c r="L12" s="500"/>
      <c r="M12" s="73"/>
      <c r="N12" s="500"/>
    </row>
    <row r="13" spans="1:15" x14ac:dyDescent="0.2">
      <c r="C13" s="73"/>
      <c r="D13" s="500"/>
      <c r="E13" s="73"/>
      <c r="F13" s="500"/>
      <c r="G13" s="73"/>
      <c r="H13" s="500"/>
      <c r="I13" s="73"/>
      <c r="J13" s="500"/>
      <c r="K13" s="73"/>
      <c r="L13" s="500"/>
      <c r="M13" s="73"/>
      <c r="N13" s="500"/>
    </row>
    <row r="14" spans="1:15" x14ac:dyDescent="0.2">
      <c r="C14" s="73"/>
      <c r="D14" s="500"/>
      <c r="E14" s="73"/>
      <c r="F14" s="500"/>
      <c r="G14" s="73"/>
      <c r="H14" s="500"/>
      <c r="I14" s="73"/>
      <c r="J14" s="500"/>
      <c r="K14" s="73"/>
      <c r="L14" s="500"/>
      <c r="M14" s="73"/>
      <c r="N14" s="500"/>
    </row>
    <row r="15" spans="1:15" x14ac:dyDescent="0.2">
      <c r="C15" s="73"/>
      <c r="D15" s="500"/>
      <c r="E15" s="73"/>
      <c r="F15" s="500"/>
      <c r="G15" s="73"/>
      <c r="H15" s="500"/>
      <c r="I15" s="73"/>
      <c r="J15" s="500"/>
      <c r="K15" s="73"/>
      <c r="L15" s="500"/>
      <c r="M15" s="73"/>
      <c r="N15" s="500"/>
    </row>
    <row r="17" spans="2:14" x14ac:dyDescent="0.2">
      <c r="B17" s="72" t="s">
        <v>165</v>
      </c>
      <c r="C17" s="147">
        <f>SUM(C7:C9)</f>
        <v>102107.27499999999</v>
      </c>
      <c r="D17" s="74">
        <f>C17/C3</f>
        <v>0.3738954734825366</v>
      </c>
      <c r="E17" s="147">
        <f>SUM(E7:E9)</f>
        <v>199886.31366832156</v>
      </c>
      <c r="F17" s="74">
        <f>E17/E3</f>
        <v>0.41222385578156912</v>
      </c>
      <c r="G17" s="147">
        <f>SUM(G7:G9)</f>
        <v>291149.10654009884</v>
      </c>
      <c r="H17" s="74">
        <f>G17/G3</f>
        <v>0.40758890394883562</v>
      </c>
      <c r="I17" s="147">
        <f>SUM(I7:I9)</f>
        <v>376884.37486827956</v>
      </c>
      <c r="J17" s="74">
        <f>I17/I3</f>
        <v>0.39487716301360232</v>
      </c>
      <c r="K17" s="147">
        <f>SUM(K7:K9)</f>
        <v>379010.49375345779</v>
      </c>
      <c r="L17" s="74">
        <f>K17/K3</f>
        <v>0.33075951455916713</v>
      </c>
      <c r="M17" s="147">
        <f>SUM(M7:M9)</f>
        <v>332556.14821913018</v>
      </c>
      <c r="N17" s="74">
        <f>M17/M3</f>
        <v>0.2365733824025362</v>
      </c>
    </row>
    <row r="18" spans="2:14" x14ac:dyDescent="0.2">
      <c r="B18" s="72" t="s">
        <v>166</v>
      </c>
      <c r="C18" s="147">
        <f>C3-C17</f>
        <v>170983.15331931764</v>
      </c>
      <c r="D18" s="74">
        <f>C18/C3</f>
        <v>0.6261045265174634</v>
      </c>
      <c r="E18" s="147">
        <f>E3-E17</f>
        <v>285011.17798543209</v>
      </c>
      <c r="F18" s="74">
        <f>E18/E3</f>
        <v>0.58777614421843083</v>
      </c>
      <c r="G18" s="147">
        <f>G3-G17</f>
        <v>423171.38579755957</v>
      </c>
      <c r="H18" s="74">
        <f>G18/G3</f>
        <v>0.59241109605116438</v>
      </c>
      <c r="I18" s="147">
        <f>I3-I17</f>
        <v>577550.09278235293</v>
      </c>
      <c r="J18" s="74">
        <f>I18/I3</f>
        <v>0.60512283698639768</v>
      </c>
      <c r="K18" s="147">
        <f>K3-K17</f>
        <v>766868.84477017948</v>
      </c>
      <c r="L18" s="74">
        <f>K18/K3</f>
        <v>0.66924048544083292</v>
      </c>
      <c r="M18" s="147">
        <f>M3-M17</f>
        <v>1073164.7525932724</v>
      </c>
      <c r="N18" s="74">
        <f>M18/M3</f>
        <v>0.76342661759746377</v>
      </c>
    </row>
    <row r="20" spans="2:14" x14ac:dyDescent="0.2">
      <c r="B20" s="72" t="s">
        <v>174</v>
      </c>
      <c r="C20" s="73">
        <f>'2017 - 2022 Plan'!C14</f>
        <v>300394.43128571426</v>
      </c>
      <c r="D20" s="73"/>
      <c r="E20" s="73">
        <f>'2017 - 2022 Plan'!D14</f>
        <v>460554.5370303808</v>
      </c>
      <c r="F20" s="73"/>
      <c r="G20" s="73">
        <f>'2017 - 2022 Plan'!E14</f>
        <v>679383.15773013525</v>
      </c>
      <c r="H20" s="73"/>
      <c r="I20" s="73">
        <f>'2017 - 2022 Plan'!F14</f>
        <v>905403.90521470178</v>
      </c>
      <c r="J20" s="73"/>
      <c r="K20" s="73">
        <f>'2017 - 2022 Plan'!G14</f>
        <v>1085900.7752905958</v>
      </c>
      <c r="L20" s="73"/>
      <c r="M20" s="73">
        <f>'2017 - 2022 Plan'!H14</f>
        <v>1334182.8839040962</v>
      </c>
    </row>
    <row r="21" spans="2:14" x14ac:dyDescent="0.2">
      <c r="B21" s="72" t="s">
        <v>175</v>
      </c>
      <c r="C21" s="73">
        <f>'Plan B Summary'!C3</f>
        <v>378097.61986055784</v>
      </c>
      <c r="D21" s="73"/>
      <c r="E21" s="73">
        <f>'Plan B Summary'!E3</f>
        <v>590739.72807660978</v>
      </c>
      <c r="F21" s="73"/>
      <c r="G21" s="73">
        <f>'Plan B Summary'!G3</f>
        <v>836714.36250713235</v>
      </c>
      <c r="H21" s="73"/>
      <c r="I21" s="73">
        <f>'Plan B Summary'!I3</f>
        <v>1042638.7476100777</v>
      </c>
      <c r="J21" s="73"/>
      <c r="K21" s="73">
        <f>'Plan B Summary'!K3</f>
        <v>1302185.6460452131</v>
      </c>
      <c r="L21" s="73"/>
      <c r="M21" s="73">
        <f>'Plan B Summary'!M3</f>
        <v>1629414.2465645939</v>
      </c>
    </row>
    <row r="22" spans="2:14" x14ac:dyDescent="0.2">
      <c r="B22" s="72" t="s">
        <v>176</v>
      </c>
      <c r="C22" s="73">
        <f>C3</f>
        <v>273090.42831931764</v>
      </c>
      <c r="D22" s="73"/>
      <c r="E22" s="73">
        <f t="shared" ref="E22:M22" si="6">E3</f>
        <v>484897.49165375368</v>
      </c>
      <c r="F22" s="73"/>
      <c r="G22" s="73">
        <f t="shared" si="6"/>
        <v>714320.49233765842</v>
      </c>
      <c r="H22" s="73"/>
      <c r="I22" s="73">
        <f t="shared" si="6"/>
        <v>954434.46765063249</v>
      </c>
      <c r="J22" s="73"/>
      <c r="K22" s="73">
        <f t="shared" si="6"/>
        <v>1145879.3385236373</v>
      </c>
      <c r="L22" s="73"/>
      <c r="M22" s="73">
        <f t="shared" si="6"/>
        <v>1405720.9008124026</v>
      </c>
      <c r="N22" s="147"/>
    </row>
    <row r="23" spans="2:14" x14ac:dyDescent="0.2">
      <c r="B23" s="72" t="s">
        <v>177</v>
      </c>
      <c r="C23" s="74">
        <f>C22/C20</f>
        <v>0.90910616135747546</v>
      </c>
      <c r="D23" s="74"/>
      <c r="E23" s="74">
        <f>E22/E20</f>
        <v>1.0528557481603249</v>
      </c>
      <c r="F23" s="74"/>
      <c r="G23" s="74">
        <f>G22/G20</f>
        <v>1.0514250820174158</v>
      </c>
      <c r="H23" s="74"/>
      <c r="I23" s="74">
        <f>I22/I20</f>
        <v>1.0541532482393081</v>
      </c>
      <c r="J23" s="74"/>
      <c r="K23" s="74">
        <f>K22/K20</f>
        <v>1.0552339261540638</v>
      </c>
      <c r="L23" s="74"/>
      <c r="M23" s="74">
        <f>M22/M20</f>
        <v>1.053619348420189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E130"/>
  <sheetViews>
    <sheetView showGridLines="0" zoomScale="90" zoomScaleNormal="9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13" sqref="C13"/>
    </sheetView>
  </sheetViews>
  <sheetFormatPr defaultColWidth="9" defaultRowHeight="12" x14ac:dyDescent="0.2"/>
  <cols>
    <col min="1" max="1" width="21" style="72" bestFit="1" customWidth="1"/>
    <col min="2" max="2" width="10.42578125" style="84" bestFit="1" customWidth="1"/>
    <col min="3" max="3" width="11.28515625" style="84" bestFit="1" customWidth="1"/>
    <col min="4" max="5" width="10" style="84" bestFit="1" customWidth="1"/>
    <col min="6" max="8" width="10.42578125" style="84" bestFit="1" customWidth="1"/>
    <col min="9" max="9" width="9.140625" style="84" customWidth="1"/>
    <col min="10" max="10" width="4.42578125" style="84" customWidth="1"/>
    <col min="11" max="12" width="10.42578125" style="85" customWidth="1"/>
    <col min="13" max="13" width="4.42578125" style="84" customWidth="1"/>
    <col min="14" max="24" width="8.42578125" style="96" hidden="1" customWidth="1"/>
    <col min="25" max="28" width="8.42578125" style="96" customWidth="1"/>
    <col min="29" max="29" width="11.140625" style="96" customWidth="1"/>
    <col min="30" max="30" width="11.140625" style="96" bestFit="1" customWidth="1"/>
    <col min="31" max="31" width="10.85546875" style="96" bestFit="1" customWidth="1"/>
    <col min="32" max="32" width="10.5703125" style="96" bestFit="1" customWidth="1"/>
    <col min="33" max="33" width="11.140625" style="96" bestFit="1" customWidth="1"/>
    <col min="34" max="34" width="10.85546875" style="96" bestFit="1" customWidth="1"/>
    <col min="35" max="35" width="11.140625" style="96" bestFit="1" customWidth="1"/>
    <col min="36" max="36" width="10.42578125" style="96" bestFit="1" customWidth="1"/>
    <col min="37" max="37" width="11.42578125" style="96" bestFit="1" customWidth="1"/>
    <col min="38" max="49" width="8.42578125" style="96" customWidth="1"/>
    <col min="50" max="97" width="9" style="77" customWidth="1"/>
    <col min="98" max="16384" width="9" style="72"/>
  </cols>
  <sheetData>
    <row r="1" spans="1:98" x14ac:dyDescent="0.2">
      <c r="A1" s="72">
        <f>35/130</f>
        <v>0.26923076923076922</v>
      </c>
      <c r="B1" s="84">
        <f>SUM(C1:H1)</f>
        <v>5777004.8454555953</v>
      </c>
      <c r="C1" s="84">
        <v>379653.31734505971</v>
      </c>
      <c r="D1" s="84">
        <v>589277.42444838176</v>
      </c>
      <c r="E1" s="84">
        <v>833801.57673029648</v>
      </c>
      <c r="F1" s="84">
        <v>1042600.1946998331</v>
      </c>
      <c r="G1" s="84">
        <v>1302333.2528909768</v>
      </c>
      <c r="H1" s="84">
        <v>1629339.0793410472</v>
      </c>
      <c r="AO1" s="306"/>
    </row>
    <row r="2" spans="1:98" x14ac:dyDescent="0.2">
      <c r="A2" s="81"/>
      <c r="B2" s="84">
        <f>SUM(C13:H13)</f>
        <v>4978343.119297402</v>
      </c>
      <c r="C2" s="412">
        <f>C13</f>
        <v>273090.42831931764</v>
      </c>
      <c r="D2" s="412">
        <f t="shared" ref="D2:H2" si="0">D13</f>
        <v>484897.49165375368</v>
      </c>
      <c r="E2" s="412">
        <f t="shared" si="0"/>
        <v>714320.49233765842</v>
      </c>
      <c r="F2" s="412">
        <f t="shared" si="0"/>
        <v>954434.46765063249</v>
      </c>
      <c r="G2" s="412">
        <f t="shared" si="0"/>
        <v>1145879.3385236373</v>
      </c>
      <c r="H2" s="84">
        <f t="shared" si="0"/>
        <v>1405720.9008124026</v>
      </c>
    </row>
    <row r="3" spans="1:98" s="94" customFormat="1" x14ac:dyDescent="0.2">
      <c r="A3" s="299" t="s">
        <v>33</v>
      </c>
      <c r="B3" s="300">
        <v>2016</v>
      </c>
      <c r="C3" s="300">
        <v>2017</v>
      </c>
      <c r="D3" s="300">
        <v>2018</v>
      </c>
      <c r="E3" s="300">
        <v>2019</v>
      </c>
      <c r="F3" s="300">
        <v>2020</v>
      </c>
      <c r="G3" s="300">
        <v>2021</v>
      </c>
      <c r="H3" s="301">
        <v>2022</v>
      </c>
      <c r="I3" s="286"/>
      <c r="J3" s="89"/>
      <c r="K3" s="90" t="s">
        <v>52</v>
      </c>
      <c r="L3" s="90" t="s">
        <v>53</v>
      </c>
      <c r="M3" s="89"/>
      <c r="N3" s="366">
        <v>42385</v>
      </c>
      <c r="O3" s="366">
        <v>42416</v>
      </c>
      <c r="P3" s="366">
        <v>42445</v>
      </c>
      <c r="Q3" s="366">
        <v>42476</v>
      </c>
      <c r="R3" s="366">
        <v>42506</v>
      </c>
      <c r="S3" s="366">
        <v>42537</v>
      </c>
      <c r="T3" s="366">
        <v>42567</v>
      </c>
      <c r="U3" s="366">
        <v>42598</v>
      </c>
      <c r="V3" s="366">
        <v>42629</v>
      </c>
      <c r="W3" s="366">
        <v>42659</v>
      </c>
      <c r="X3" s="366">
        <v>42690</v>
      </c>
      <c r="Y3" s="366">
        <v>42720</v>
      </c>
      <c r="Z3" s="302">
        <v>42752</v>
      </c>
      <c r="AA3" s="303">
        <v>42783</v>
      </c>
      <c r="AB3" s="303">
        <v>42811</v>
      </c>
      <c r="AC3" s="303">
        <v>42842</v>
      </c>
      <c r="AD3" s="303">
        <v>42872</v>
      </c>
      <c r="AE3" s="303">
        <v>42903</v>
      </c>
      <c r="AF3" s="303">
        <v>42933</v>
      </c>
      <c r="AG3" s="303">
        <v>42964</v>
      </c>
      <c r="AH3" s="303">
        <v>42995</v>
      </c>
      <c r="AI3" s="303">
        <v>43025</v>
      </c>
      <c r="AJ3" s="303">
        <v>43056</v>
      </c>
      <c r="AK3" s="304">
        <v>43086</v>
      </c>
      <c r="AL3" s="302">
        <v>43118</v>
      </c>
      <c r="AM3" s="303">
        <v>43149</v>
      </c>
      <c r="AN3" s="303">
        <v>43177</v>
      </c>
      <c r="AO3" s="303">
        <v>43208</v>
      </c>
      <c r="AP3" s="303">
        <v>43238</v>
      </c>
      <c r="AQ3" s="303">
        <v>43269</v>
      </c>
      <c r="AR3" s="303">
        <v>43299</v>
      </c>
      <c r="AS3" s="303">
        <v>43330</v>
      </c>
      <c r="AT3" s="303">
        <v>43361</v>
      </c>
      <c r="AU3" s="303">
        <v>43391</v>
      </c>
      <c r="AV3" s="303">
        <v>43422</v>
      </c>
      <c r="AW3" s="304">
        <v>43452</v>
      </c>
      <c r="AX3" s="302">
        <v>43483</v>
      </c>
      <c r="AY3" s="303">
        <v>43514</v>
      </c>
      <c r="AZ3" s="303">
        <v>43542</v>
      </c>
      <c r="BA3" s="303">
        <v>43573</v>
      </c>
      <c r="BB3" s="303">
        <v>43603</v>
      </c>
      <c r="BC3" s="303">
        <v>43634</v>
      </c>
      <c r="BD3" s="303">
        <v>43664</v>
      </c>
      <c r="BE3" s="303">
        <v>43695</v>
      </c>
      <c r="BF3" s="303">
        <v>43726</v>
      </c>
      <c r="BG3" s="303">
        <v>43756</v>
      </c>
      <c r="BH3" s="303">
        <v>43787</v>
      </c>
      <c r="BI3" s="304">
        <v>43817</v>
      </c>
      <c r="BJ3" s="302">
        <v>43848</v>
      </c>
      <c r="BK3" s="303">
        <v>43879</v>
      </c>
      <c r="BL3" s="303">
        <v>43908</v>
      </c>
      <c r="BM3" s="303">
        <v>43939</v>
      </c>
      <c r="BN3" s="303">
        <v>43969</v>
      </c>
      <c r="BO3" s="303">
        <v>44000</v>
      </c>
      <c r="BP3" s="303">
        <v>44030</v>
      </c>
      <c r="BQ3" s="303">
        <v>44061</v>
      </c>
      <c r="BR3" s="303">
        <v>44092</v>
      </c>
      <c r="BS3" s="303">
        <v>44122</v>
      </c>
      <c r="BT3" s="303">
        <v>44153</v>
      </c>
      <c r="BU3" s="304">
        <v>44183</v>
      </c>
      <c r="BV3" s="302">
        <v>44214</v>
      </c>
      <c r="BW3" s="303">
        <v>44245</v>
      </c>
      <c r="BX3" s="303">
        <v>44273</v>
      </c>
      <c r="BY3" s="303">
        <v>44304</v>
      </c>
      <c r="BZ3" s="303">
        <v>44334</v>
      </c>
      <c r="CA3" s="303">
        <v>44365</v>
      </c>
      <c r="CB3" s="303">
        <v>44395</v>
      </c>
      <c r="CC3" s="303">
        <v>44426</v>
      </c>
      <c r="CD3" s="303">
        <v>44457</v>
      </c>
      <c r="CE3" s="303">
        <v>44487</v>
      </c>
      <c r="CF3" s="303">
        <v>44518</v>
      </c>
      <c r="CG3" s="304">
        <v>44548</v>
      </c>
      <c r="CH3" s="366">
        <v>44579</v>
      </c>
      <c r="CI3" s="366">
        <v>44610</v>
      </c>
      <c r="CJ3" s="366">
        <v>44638</v>
      </c>
      <c r="CK3" s="366">
        <v>44669</v>
      </c>
      <c r="CL3" s="366">
        <v>44699</v>
      </c>
      <c r="CM3" s="366">
        <v>44730</v>
      </c>
      <c r="CN3" s="366">
        <v>44760</v>
      </c>
      <c r="CO3" s="366">
        <v>44791</v>
      </c>
      <c r="CP3" s="366">
        <v>44822</v>
      </c>
      <c r="CQ3" s="366">
        <v>44852</v>
      </c>
      <c r="CR3" s="366">
        <v>44883</v>
      </c>
      <c r="CS3" s="366">
        <v>44913</v>
      </c>
      <c r="CT3" s="93"/>
    </row>
    <row r="4" spans="1:98" x14ac:dyDescent="0.2">
      <c r="A4" s="95" t="s">
        <v>5</v>
      </c>
      <c r="B4" s="96">
        <f>AVERAGE(N4:Y4)</f>
        <v>287</v>
      </c>
      <c r="C4" s="96">
        <f>AVERAGE(Z4:AK4)</f>
        <v>493.33333333333331</v>
      </c>
      <c r="D4" s="96">
        <f>AVERAGE(AL4:AW4)</f>
        <v>687.08333333333337</v>
      </c>
      <c r="E4" s="96">
        <f>AVERAGE(AX4:BI4)</f>
        <v>794.20833333333337</v>
      </c>
      <c r="F4" s="96">
        <f>AVERAGE(BJ4:BU4)</f>
        <v>936.66666666666663</v>
      </c>
      <c r="G4" s="96">
        <f>AVERAGE(BV4:CG4)</f>
        <v>972.74999999999989</v>
      </c>
      <c r="H4" s="97">
        <f>AVERAGE(CH4:CS4)</f>
        <v>937.46725000000004</v>
      </c>
      <c r="I4" s="96"/>
      <c r="K4" s="85">
        <f>C4/B4-1</f>
        <v>0.71893147502903587</v>
      </c>
      <c r="L4" s="85">
        <f>D4/C4-1</f>
        <v>0.39273648648648662</v>
      </c>
      <c r="N4" s="96">
        <f t="shared" ref="N4:U4" si="1">N20+N44+N58+N71+N84+N98+N112</f>
        <v>242</v>
      </c>
      <c r="O4" s="96">
        <f t="shared" si="1"/>
        <v>242</v>
      </c>
      <c r="P4" s="96">
        <f t="shared" si="1"/>
        <v>242</v>
      </c>
      <c r="Q4" s="96">
        <f t="shared" si="1"/>
        <v>242</v>
      </c>
      <c r="R4" s="96">
        <f t="shared" si="1"/>
        <v>242</v>
      </c>
      <c r="S4" s="96">
        <f t="shared" si="1"/>
        <v>242</v>
      </c>
      <c r="T4" s="96">
        <f t="shared" si="1"/>
        <v>232</v>
      </c>
      <c r="U4" s="96">
        <f t="shared" si="1"/>
        <v>302</v>
      </c>
      <c r="V4" s="96">
        <f>V20+V44+V58+U71+V84+V98+V112</f>
        <v>332</v>
      </c>
      <c r="W4" s="96">
        <f>W20+W44+W58+V71+W84+W98+W112</f>
        <v>352</v>
      </c>
      <c r="X4" s="96">
        <f>X20+X44+X58+W71+X84+X98+X112</f>
        <v>372</v>
      </c>
      <c r="Y4" s="96">
        <f>Y20+Y44+Y58+X71+Y84+Y98+Y112</f>
        <v>402</v>
      </c>
      <c r="Z4" s="98">
        <f>Z20+Z44+Z58+Z71+Z84+Z98+Z112+Z119</f>
        <v>430</v>
      </c>
      <c r="AA4" s="96">
        <f t="shared" ref="AA4:CL4" si="2">AA20+AA44+AA58+AA71+AA84+AA98+AA112+AA119</f>
        <v>430</v>
      </c>
      <c r="AB4" s="96">
        <f t="shared" si="2"/>
        <v>430</v>
      </c>
      <c r="AC4" s="96">
        <f t="shared" si="2"/>
        <v>450</v>
      </c>
      <c r="AD4" s="96">
        <f t="shared" si="2"/>
        <v>450</v>
      </c>
      <c r="AE4" s="96">
        <f t="shared" si="2"/>
        <v>450</v>
      </c>
      <c r="AF4" s="96">
        <f t="shared" si="2"/>
        <v>480</v>
      </c>
      <c r="AG4" s="96">
        <f t="shared" si="2"/>
        <v>550</v>
      </c>
      <c r="AH4" s="96">
        <f t="shared" si="2"/>
        <v>550</v>
      </c>
      <c r="AI4" s="96">
        <f t="shared" si="2"/>
        <v>550</v>
      </c>
      <c r="AJ4" s="96">
        <f t="shared" si="2"/>
        <v>575</v>
      </c>
      <c r="AK4" s="97">
        <f t="shared" si="2"/>
        <v>575</v>
      </c>
      <c r="AL4" s="98">
        <f t="shared" si="2"/>
        <v>645</v>
      </c>
      <c r="AM4" s="96">
        <f t="shared" si="2"/>
        <v>645</v>
      </c>
      <c r="AN4" s="96">
        <f t="shared" si="2"/>
        <v>645</v>
      </c>
      <c r="AO4" s="96">
        <f t="shared" si="2"/>
        <v>670</v>
      </c>
      <c r="AP4" s="96">
        <f t="shared" si="2"/>
        <v>670</v>
      </c>
      <c r="AQ4" s="96">
        <f t="shared" si="2"/>
        <v>710</v>
      </c>
      <c r="AR4" s="96">
        <f t="shared" si="2"/>
        <v>710</v>
      </c>
      <c r="AS4" s="96">
        <f t="shared" si="2"/>
        <v>710</v>
      </c>
      <c r="AT4" s="96">
        <f t="shared" si="2"/>
        <v>710</v>
      </c>
      <c r="AU4" s="96">
        <f t="shared" si="2"/>
        <v>710</v>
      </c>
      <c r="AV4" s="96">
        <f t="shared" si="2"/>
        <v>710</v>
      </c>
      <c r="AW4" s="97">
        <f t="shared" si="2"/>
        <v>710</v>
      </c>
      <c r="AX4" s="98">
        <f t="shared" si="2"/>
        <v>740</v>
      </c>
      <c r="AY4" s="96">
        <f t="shared" si="2"/>
        <v>755.5</v>
      </c>
      <c r="AZ4" s="96">
        <f t="shared" si="2"/>
        <v>755.5</v>
      </c>
      <c r="BA4" s="96">
        <f t="shared" si="2"/>
        <v>775.5</v>
      </c>
      <c r="BB4" s="96">
        <f t="shared" si="2"/>
        <v>775.5</v>
      </c>
      <c r="BC4" s="96">
        <f t="shared" si="2"/>
        <v>775.5</v>
      </c>
      <c r="BD4" s="96">
        <f t="shared" si="2"/>
        <v>775.5</v>
      </c>
      <c r="BE4" s="96">
        <f t="shared" si="2"/>
        <v>785.5</v>
      </c>
      <c r="BF4" s="96">
        <f t="shared" si="2"/>
        <v>810.5</v>
      </c>
      <c r="BG4" s="96">
        <f t="shared" si="2"/>
        <v>860.5</v>
      </c>
      <c r="BH4" s="96">
        <f t="shared" si="2"/>
        <v>860.5</v>
      </c>
      <c r="BI4" s="97">
        <f t="shared" si="2"/>
        <v>860.5</v>
      </c>
      <c r="BJ4" s="98">
        <f t="shared" si="2"/>
        <v>898</v>
      </c>
      <c r="BK4" s="96">
        <f t="shared" si="2"/>
        <v>898</v>
      </c>
      <c r="BL4" s="96">
        <f t="shared" si="2"/>
        <v>898</v>
      </c>
      <c r="BM4" s="96">
        <f t="shared" si="2"/>
        <v>898</v>
      </c>
      <c r="BN4" s="96">
        <f t="shared" si="2"/>
        <v>928</v>
      </c>
      <c r="BO4" s="96">
        <f t="shared" si="2"/>
        <v>938</v>
      </c>
      <c r="BP4" s="96">
        <f t="shared" si="2"/>
        <v>957</v>
      </c>
      <c r="BQ4" s="96">
        <f t="shared" si="2"/>
        <v>957</v>
      </c>
      <c r="BR4" s="96">
        <f t="shared" si="2"/>
        <v>967</v>
      </c>
      <c r="BS4" s="96">
        <f t="shared" si="2"/>
        <v>967</v>
      </c>
      <c r="BT4" s="96">
        <f t="shared" si="2"/>
        <v>967</v>
      </c>
      <c r="BU4" s="97">
        <f t="shared" si="2"/>
        <v>967</v>
      </c>
      <c r="BV4" s="98">
        <f t="shared" si="2"/>
        <v>1088</v>
      </c>
      <c r="BW4" s="96">
        <f t="shared" si="2"/>
        <v>1088</v>
      </c>
      <c r="BX4" s="96">
        <f t="shared" si="2"/>
        <v>1088</v>
      </c>
      <c r="BY4" s="96">
        <f t="shared" si="2"/>
        <v>1088</v>
      </c>
      <c r="BZ4" s="96">
        <f t="shared" si="2"/>
        <v>1088</v>
      </c>
      <c r="CA4" s="96">
        <f t="shared" si="2"/>
        <v>1108</v>
      </c>
      <c r="CB4" s="96">
        <f t="shared" si="2"/>
        <v>828</v>
      </c>
      <c r="CC4" s="96">
        <f t="shared" si="2"/>
        <v>859.4</v>
      </c>
      <c r="CD4" s="96">
        <f t="shared" si="2"/>
        <v>859.4</v>
      </c>
      <c r="CE4" s="96">
        <f t="shared" si="2"/>
        <v>859.4</v>
      </c>
      <c r="CF4" s="96">
        <f t="shared" si="2"/>
        <v>859.4</v>
      </c>
      <c r="CG4" s="97">
        <f t="shared" si="2"/>
        <v>859.4</v>
      </c>
      <c r="CH4" s="96">
        <f t="shared" si="2"/>
        <v>909.4</v>
      </c>
      <c r="CI4" s="96">
        <f t="shared" si="2"/>
        <v>921.37</v>
      </c>
      <c r="CJ4" s="96">
        <f t="shared" si="2"/>
        <v>921.37</v>
      </c>
      <c r="CK4" s="96">
        <f t="shared" si="2"/>
        <v>921.37</v>
      </c>
      <c r="CL4" s="96">
        <f t="shared" si="2"/>
        <v>921.37</v>
      </c>
      <c r="CM4" s="96">
        <f t="shared" ref="CM4:CS4" si="3">CM20+CM44+CM58+CM71+CM84+CM98+CM112+CM119</f>
        <v>941.37</v>
      </c>
      <c r="CN4" s="96">
        <f t="shared" si="3"/>
        <v>941.37</v>
      </c>
      <c r="CO4" s="96">
        <f t="shared" si="3"/>
        <v>946.39740000000006</v>
      </c>
      <c r="CP4" s="96">
        <f t="shared" si="3"/>
        <v>956.39740000000006</v>
      </c>
      <c r="CQ4" s="96">
        <f t="shared" si="3"/>
        <v>956.39740000000006</v>
      </c>
      <c r="CR4" s="96">
        <f t="shared" si="3"/>
        <v>956.39740000000006</v>
      </c>
      <c r="CS4" s="96">
        <f t="shared" si="3"/>
        <v>956.39740000000006</v>
      </c>
    </row>
    <row r="5" spans="1:98" x14ac:dyDescent="0.2">
      <c r="A5" s="95" t="s">
        <v>8</v>
      </c>
      <c r="B5" s="96">
        <f>AVERAGE(N5:Y5)</f>
        <v>295</v>
      </c>
      <c r="C5" s="96">
        <f>AVERAGE(Z5:AK5)</f>
        <v>1135.6666666666672</v>
      </c>
      <c r="D5" s="96">
        <f>AVERAGE(AL5:AW5)</f>
        <v>1558.6333333333334</v>
      </c>
      <c r="E5" s="96">
        <f>AVERAGE(AX5:BI5)</f>
        <v>2034.9625000000003</v>
      </c>
      <c r="F5" s="96">
        <f>AVERAGE(BJ5:BU5)</f>
        <v>2642.1666666666665</v>
      </c>
      <c r="G5" s="96">
        <f>AVERAGE(BV5:CG5)</f>
        <v>3031.6108333333336</v>
      </c>
      <c r="H5" s="97">
        <f>AVERAGE(CH5:CS5)</f>
        <v>3330.3705250000003</v>
      </c>
      <c r="I5" s="96"/>
      <c r="K5" s="85">
        <f t="shared" ref="K5:L15" si="4">C5/B5-1</f>
        <v>2.8497175141242956</v>
      </c>
      <c r="L5" s="85">
        <f t="shared" si="4"/>
        <v>0.3724390959788666</v>
      </c>
      <c r="N5" s="96">
        <f t="shared" ref="N5:U5" si="5">N21+N45+N59+N72+N85+N99+N114+N33</f>
        <v>250</v>
      </c>
      <c r="O5" s="96">
        <f t="shared" si="5"/>
        <v>250</v>
      </c>
      <c r="P5" s="96">
        <f t="shared" si="5"/>
        <v>250</v>
      </c>
      <c r="Q5" s="96">
        <f t="shared" si="5"/>
        <v>250</v>
      </c>
      <c r="R5" s="96">
        <f t="shared" si="5"/>
        <v>250</v>
      </c>
      <c r="S5" s="96">
        <f t="shared" si="5"/>
        <v>250</v>
      </c>
      <c r="T5" s="96">
        <f t="shared" si="5"/>
        <v>240</v>
      </c>
      <c r="U5" s="96">
        <f t="shared" si="5"/>
        <v>310</v>
      </c>
      <c r="V5" s="96">
        <f>V21+V45+V59+U72+V85+V99+V114+V33</f>
        <v>340</v>
      </c>
      <c r="W5" s="96">
        <f>W21+W45+W59+V72+W85+W99+W114+W33</f>
        <v>360</v>
      </c>
      <c r="X5" s="96">
        <f>X21+X45+X59+W72+X85+X99+X114+X33</f>
        <v>380</v>
      </c>
      <c r="Y5" s="96">
        <f>Y21+Y45+Y59+X72+Y85+Y99+Y114+Y33</f>
        <v>410</v>
      </c>
      <c r="Z5" s="98">
        <f>Z21+Z45+Z59+Z72+Z85+Z99+Z114+Z33+Z120</f>
        <v>1072.3333333333335</v>
      </c>
      <c r="AA5" s="96">
        <f t="shared" ref="AA5:CL5" si="6">AA21+AA45+AA59+AA72+AA85+AA99+AA114+AA33+AA120</f>
        <v>1072.3333333333335</v>
      </c>
      <c r="AB5" s="96">
        <f t="shared" si="6"/>
        <v>1072.3333333333335</v>
      </c>
      <c r="AC5" s="96">
        <f t="shared" si="6"/>
        <v>1092.3333333333335</v>
      </c>
      <c r="AD5" s="96">
        <f t="shared" si="6"/>
        <v>1092.3333333333335</v>
      </c>
      <c r="AE5" s="96">
        <f t="shared" si="6"/>
        <v>1092.3333333333335</v>
      </c>
      <c r="AF5" s="96">
        <f t="shared" si="6"/>
        <v>1122.3333333333335</v>
      </c>
      <c r="AG5" s="96">
        <f t="shared" si="6"/>
        <v>1192.3333333333335</v>
      </c>
      <c r="AH5" s="96">
        <f t="shared" si="6"/>
        <v>1192.3333333333335</v>
      </c>
      <c r="AI5" s="96">
        <f t="shared" si="6"/>
        <v>1192.3333333333335</v>
      </c>
      <c r="AJ5" s="96">
        <f t="shared" si="6"/>
        <v>1217.3333333333335</v>
      </c>
      <c r="AK5" s="97">
        <f t="shared" si="6"/>
        <v>1217.3333333333335</v>
      </c>
      <c r="AL5" s="98">
        <f t="shared" si="6"/>
        <v>1515.7333333333336</v>
      </c>
      <c r="AM5" s="96">
        <f t="shared" si="6"/>
        <v>1515.7333333333336</v>
      </c>
      <c r="AN5" s="96">
        <f t="shared" si="6"/>
        <v>1515.7333333333336</v>
      </c>
      <c r="AO5" s="96">
        <f t="shared" si="6"/>
        <v>1540.7333333333336</v>
      </c>
      <c r="AP5" s="96">
        <f t="shared" si="6"/>
        <v>1540.7333333333336</v>
      </c>
      <c r="AQ5" s="96">
        <f t="shared" si="6"/>
        <v>1582.1333333333334</v>
      </c>
      <c r="AR5" s="96">
        <f t="shared" si="6"/>
        <v>1582.1333333333334</v>
      </c>
      <c r="AS5" s="96">
        <f t="shared" si="6"/>
        <v>1582.1333333333334</v>
      </c>
      <c r="AT5" s="96">
        <f t="shared" si="6"/>
        <v>1582.1333333333334</v>
      </c>
      <c r="AU5" s="96">
        <f t="shared" si="6"/>
        <v>1582.1333333333334</v>
      </c>
      <c r="AV5" s="96">
        <f t="shared" si="6"/>
        <v>1582.1333333333334</v>
      </c>
      <c r="AW5" s="97">
        <f t="shared" si="6"/>
        <v>1582.1333333333334</v>
      </c>
      <c r="AX5" s="98">
        <f t="shared" si="6"/>
        <v>1975.8666666666668</v>
      </c>
      <c r="AY5" s="96">
        <f t="shared" si="6"/>
        <v>1992.9166666666667</v>
      </c>
      <c r="AZ5" s="96">
        <f t="shared" si="6"/>
        <v>1992.9166666666667</v>
      </c>
      <c r="BA5" s="96">
        <f t="shared" si="6"/>
        <v>2014.5166666666669</v>
      </c>
      <c r="BB5" s="96">
        <f t="shared" si="6"/>
        <v>2014.5166666666669</v>
      </c>
      <c r="BC5" s="96">
        <f t="shared" si="6"/>
        <v>2014.5166666666669</v>
      </c>
      <c r="BD5" s="96">
        <f t="shared" si="6"/>
        <v>2014.5166666666669</v>
      </c>
      <c r="BE5" s="96">
        <f t="shared" si="6"/>
        <v>2025.3166666666668</v>
      </c>
      <c r="BF5" s="96">
        <f t="shared" si="6"/>
        <v>2052.8166666666666</v>
      </c>
      <c r="BG5" s="96">
        <f t="shared" si="6"/>
        <v>2107.2166666666667</v>
      </c>
      <c r="BH5" s="96">
        <f t="shared" si="6"/>
        <v>2107.2166666666667</v>
      </c>
      <c r="BI5" s="97">
        <f t="shared" si="6"/>
        <v>2107.2166666666667</v>
      </c>
      <c r="BJ5" s="98">
        <f t="shared" si="6"/>
        <v>2601.0333333333333</v>
      </c>
      <c r="BK5" s="96">
        <f t="shared" si="6"/>
        <v>2601.0333333333333</v>
      </c>
      <c r="BL5" s="96">
        <f t="shared" si="6"/>
        <v>2601.0333333333333</v>
      </c>
      <c r="BM5" s="96">
        <f t="shared" si="6"/>
        <v>2601.0333333333333</v>
      </c>
      <c r="BN5" s="96">
        <f t="shared" si="6"/>
        <v>2631.9333333333334</v>
      </c>
      <c r="BO5" s="96">
        <f t="shared" si="6"/>
        <v>2642.6333333333337</v>
      </c>
      <c r="BP5" s="96">
        <f t="shared" si="6"/>
        <v>2663.5333333333333</v>
      </c>
      <c r="BQ5" s="96">
        <f t="shared" si="6"/>
        <v>2666.8333333333335</v>
      </c>
      <c r="BR5" s="96">
        <f t="shared" si="6"/>
        <v>2674.2333333333331</v>
      </c>
      <c r="BS5" s="96">
        <f t="shared" si="6"/>
        <v>2674.2333333333331</v>
      </c>
      <c r="BT5" s="96">
        <f t="shared" si="6"/>
        <v>2674.2333333333331</v>
      </c>
      <c r="BU5" s="97">
        <f t="shared" si="6"/>
        <v>2674.2333333333331</v>
      </c>
      <c r="BV5" s="98">
        <f t="shared" si="6"/>
        <v>3158.4466666666667</v>
      </c>
      <c r="BW5" s="96">
        <f t="shared" si="6"/>
        <v>3158.4466666666667</v>
      </c>
      <c r="BX5" s="96">
        <f t="shared" si="6"/>
        <v>3158.4466666666667</v>
      </c>
      <c r="BY5" s="96">
        <f t="shared" si="6"/>
        <v>3158.4466666666667</v>
      </c>
      <c r="BZ5" s="96">
        <f t="shared" si="6"/>
        <v>3158.4466666666667</v>
      </c>
      <c r="CA5" s="96">
        <f t="shared" si="6"/>
        <v>3180.4466666666667</v>
      </c>
      <c r="CB5" s="96">
        <f t="shared" si="6"/>
        <v>2872.4466666666667</v>
      </c>
      <c r="CC5" s="96">
        <f t="shared" si="6"/>
        <v>2905.3606666666669</v>
      </c>
      <c r="CD5" s="96">
        <f t="shared" si="6"/>
        <v>2905.3606666666669</v>
      </c>
      <c r="CE5" s="96">
        <f t="shared" si="6"/>
        <v>2909.0606666666667</v>
      </c>
      <c r="CF5" s="96">
        <f t="shared" si="6"/>
        <v>2909.0606666666667</v>
      </c>
      <c r="CG5" s="97">
        <f t="shared" si="6"/>
        <v>2905.3606666666669</v>
      </c>
      <c r="CH5" s="96">
        <f t="shared" si="6"/>
        <v>3302.5600000000004</v>
      </c>
      <c r="CI5" s="96">
        <f t="shared" si="6"/>
        <v>3313.3330000000005</v>
      </c>
      <c r="CJ5" s="96">
        <f t="shared" si="6"/>
        <v>3313.3330000000005</v>
      </c>
      <c r="CK5" s="96">
        <f t="shared" si="6"/>
        <v>3313.3330000000005</v>
      </c>
      <c r="CL5" s="96">
        <f t="shared" si="6"/>
        <v>3313.3330000000005</v>
      </c>
      <c r="CM5" s="96">
        <f t="shared" ref="CM5:CS5" si="7">CM21+CM45+CM59+CM72+CM85+CM99+CM114+CM33+CM120</f>
        <v>3334.7330000000002</v>
      </c>
      <c r="CN5" s="96">
        <f t="shared" si="7"/>
        <v>3334.7330000000002</v>
      </c>
      <c r="CO5" s="96">
        <f t="shared" si="7"/>
        <v>3339.2576600000002</v>
      </c>
      <c r="CP5" s="96">
        <f t="shared" si="7"/>
        <v>3349.95766</v>
      </c>
      <c r="CQ5" s="96">
        <f t="shared" si="7"/>
        <v>3349.95766</v>
      </c>
      <c r="CR5" s="96">
        <f t="shared" si="7"/>
        <v>3349.95766</v>
      </c>
      <c r="CS5" s="96">
        <f t="shared" si="7"/>
        <v>3349.95766</v>
      </c>
    </row>
    <row r="6" spans="1:98" x14ac:dyDescent="0.2">
      <c r="A6" s="95"/>
      <c r="B6" s="96"/>
      <c r="C6" s="96"/>
      <c r="D6" s="96"/>
      <c r="E6" s="96"/>
      <c r="F6" s="96"/>
      <c r="G6" s="100"/>
      <c r="H6" s="101"/>
      <c r="I6" s="96"/>
      <c r="Z6" s="98"/>
      <c r="AK6" s="97"/>
      <c r="AL6" s="98"/>
      <c r="AW6" s="97"/>
      <c r="AX6" s="98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7"/>
      <c r="BJ6" s="98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7"/>
      <c r="BV6" s="98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7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</row>
    <row r="7" spans="1:98" s="74" customFormat="1" x14ac:dyDescent="0.2">
      <c r="A7" s="99" t="s">
        <v>6</v>
      </c>
      <c r="B7" s="100">
        <f>SUM(N8:Y8)/SUM(N5:Y5)</f>
        <v>0.75499999999999989</v>
      </c>
      <c r="C7" s="100">
        <f>SUM(Z8:AK8)/SUM(Z5:AK5)</f>
        <v>0.30313839154681527</v>
      </c>
      <c r="D7" s="100">
        <f>SUM(AL8:AW8)/SUM(AL5:AW5)</f>
        <v>0.32923560972219257</v>
      </c>
      <c r="E7" s="100">
        <f>AVERAGE(AX7:BI7)</f>
        <v>0.3278349996807402</v>
      </c>
      <c r="F7" s="100">
        <f>AVERAGE(BJ7:BU7)</f>
        <v>0.29679645656410553</v>
      </c>
      <c r="G7" s="100">
        <f>AVERAGE(BK7:BV7)</f>
        <v>0.29700142179649641</v>
      </c>
      <c r="H7" s="101">
        <f>AVERAGE(CH7:CS7)</f>
        <v>0.21528639867198587</v>
      </c>
      <c r="I7" s="100"/>
      <c r="J7" s="85"/>
      <c r="K7" s="85">
        <f t="shared" si="4"/>
        <v>-0.5984921966267347</v>
      </c>
      <c r="L7" s="85">
        <f t="shared" si="4"/>
        <v>8.6090112315407419E-2</v>
      </c>
      <c r="M7" s="85"/>
      <c r="N7" s="100">
        <f>N8/N5</f>
        <v>0.69679999999999997</v>
      </c>
      <c r="O7" s="100">
        <f t="shared" ref="O7:BZ7" si="8">O8/O5</f>
        <v>0.67040000000000011</v>
      </c>
      <c r="P7" s="100">
        <f t="shared" si="8"/>
        <v>0.80200000000000005</v>
      </c>
      <c r="Q7" s="100">
        <f t="shared" si="8"/>
        <v>0.66800000000000004</v>
      </c>
      <c r="R7" s="100">
        <f t="shared" si="8"/>
        <v>0.72760000000000002</v>
      </c>
      <c r="S7" s="100">
        <f t="shared" si="8"/>
        <v>0.77760000000000007</v>
      </c>
      <c r="T7" s="100">
        <f t="shared" si="8"/>
        <v>0.68958333333333333</v>
      </c>
      <c r="U7" s="100">
        <f t="shared" si="8"/>
        <v>0.73677419354838714</v>
      </c>
      <c r="V7" s="100">
        <f t="shared" si="8"/>
        <v>0.78411764705882359</v>
      </c>
      <c r="W7" s="100">
        <f t="shared" si="8"/>
        <v>0.77861111111111114</v>
      </c>
      <c r="X7" s="100">
        <f t="shared" si="8"/>
        <v>0.79105263157894745</v>
      </c>
      <c r="Y7" s="100">
        <f t="shared" si="8"/>
        <v>0.84317073170731704</v>
      </c>
      <c r="Z7" s="102">
        <f t="shared" si="8"/>
        <v>0.25728940006216966</v>
      </c>
      <c r="AA7" s="100">
        <f t="shared" si="8"/>
        <v>0.18706869754429592</v>
      </c>
      <c r="AB7" s="100">
        <f t="shared" si="8"/>
        <v>0.2819086105066832</v>
      </c>
      <c r="AC7" s="100">
        <f t="shared" si="8"/>
        <v>0.27054012816600542</v>
      </c>
      <c r="AD7" s="100">
        <f t="shared" si="8"/>
        <v>0.2932804394263045</v>
      </c>
      <c r="AE7" s="100">
        <f t="shared" si="8"/>
        <v>0.3324534635337198</v>
      </c>
      <c r="AF7" s="100">
        <f t="shared" si="8"/>
        <v>0.2882566082566082</v>
      </c>
      <c r="AG7" s="100">
        <f t="shared" si="8"/>
        <v>0.32068213586804584</v>
      </c>
      <c r="AH7" s="100">
        <f t="shared" si="8"/>
        <v>0.34608610567514669</v>
      </c>
      <c r="AI7" s="100">
        <f t="shared" si="8"/>
        <v>0.31368744758177236</v>
      </c>
      <c r="AJ7" s="100">
        <f t="shared" si="8"/>
        <v>0.34510679079956186</v>
      </c>
      <c r="AK7" s="101">
        <f t="shared" si="8"/>
        <v>0.37843373493975901</v>
      </c>
      <c r="AL7" s="102">
        <f t="shared" si="8"/>
        <v>0.29550926944053485</v>
      </c>
      <c r="AM7" s="100">
        <f t="shared" si="8"/>
        <v>0.21775763106966925</v>
      </c>
      <c r="AN7" s="100">
        <f t="shared" si="8"/>
        <v>0.34367351337086555</v>
      </c>
      <c r="AO7" s="100">
        <f t="shared" si="8"/>
        <v>0.30034723724633289</v>
      </c>
      <c r="AP7" s="100">
        <f t="shared" si="8"/>
        <v>0.32712945134351606</v>
      </c>
      <c r="AQ7" s="100">
        <f t="shared" si="8"/>
        <v>0.38619990940502275</v>
      </c>
      <c r="AR7" s="100">
        <f t="shared" si="8"/>
        <v>0.32269546393055792</v>
      </c>
      <c r="AS7" s="100">
        <f t="shared" si="8"/>
        <v>0.33036596157087472</v>
      </c>
      <c r="AT7" s="100">
        <f t="shared" si="8"/>
        <v>0.36143556168885888</v>
      </c>
      <c r="AU7" s="100">
        <f t="shared" si="8"/>
        <v>0.32269546393055792</v>
      </c>
      <c r="AV7" s="100">
        <f t="shared" si="8"/>
        <v>0.35038987443114783</v>
      </c>
      <c r="AW7" s="101">
        <f t="shared" si="8"/>
        <v>0.38632884923310301</v>
      </c>
      <c r="AX7" s="102">
        <f t="shared" si="8"/>
        <v>0.30446094557827119</v>
      </c>
      <c r="AY7" s="100">
        <f t="shared" si="8"/>
        <v>0.21686688270959648</v>
      </c>
      <c r="AZ7" s="100">
        <f t="shared" si="8"/>
        <v>0.34977679280786117</v>
      </c>
      <c r="BA7" s="100">
        <f t="shared" si="8"/>
        <v>0.3009268476309454</v>
      </c>
      <c r="BB7" s="100">
        <f t="shared" si="8"/>
        <v>0.31390244765080128</v>
      </c>
      <c r="BC7" s="100">
        <f t="shared" si="8"/>
        <v>0.36071170297259064</v>
      </c>
      <c r="BD7" s="100">
        <f t="shared" si="8"/>
        <v>0.3120487958236467</v>
      </c>
      <c r="BE7" s="100">
        <f t="shared" si="8"/>
        <v>0.32818275331429653</v>
      </c>
      <c r="BF7" s="100">
        <f t="shared" si="8"/>
        <v>0.36735701353424971</v>
      </c>
      <c r="BG7" s="100">
        <f t="shared" si="8"/>
        <v>0.33143414962865708</v>
      </c>
      <c r="BH7" s="100">
        <f t="shared" si="8"/>
        <v>0.35310469576771891</v>
      </c>
      <c r="BI7" s="101">
        <f t="shared" si="8"/>
        <v>0.39524696875024712</v>
      </c>
      <c r="BJ7" s="102">
        <f t="shared" si="8"/>
        <v>0.27969420426650132</v>
      </c>
      <c r="BK7" s="100">
        <f t="shared" si="8"/>
        <v>0.22474022824262152</v>
      </c>
      <c r="BL7" s="100">
        <f t="shared" si="8"/>
        <v>0.30981225410413815</v>
      </c>
      <c r="BM7" s="100">
        <f t="shared" si="8"/>
        <v>0.27166720277838302</v>
      </c>
      <c r="BN7" s="100">
        <f t="shared" si="8"/>
        <v>0.29102930044580666</v>
      </c>
      <c r="BO7" s="100">
        <f t="shared" si="8"/>
        <v>0.33186105557587758</v>
      </c>
      <c r="BP7" s="100">
        <f t="shared" si="8"/>
        <v>0.28799587264008814</v>
      </c>
      <c r="BQ7" s="100">
        <f t="shared" si="8"/>
        <v>0.29163239797512658</v>
      </c>
      <c r="BR7" s="100">
        <f t="shared" si="8"/>
        <v>0.33373725803033893</v>
      </c>
      <c r="BS7" s="100">
        <f t="shared" si="8"/>
        <v>0.2925262095678513</v>
      </c>
      <c r="BT7" s="100">
        <f t="shared" si="8"/>
        <v>0.30587741247709627</v>
      </c>
      <c r="BU7" s="101">
        <f t="shared" si="8"/>
        <v>0.34098408266543695</v>
      </c>
      <c r="BV7" s="102">
        <f t="shared" si="8"/>
        <v>0.2821537870551919</v>
      </c>
      <c r="BW7" s="100">
        <f t="shared" si="8"/>
        <v>0.24213598744076756</v>
      </c>
      <c r="BX7" s="100">
        <f t="shared" si="8"/>
        <v>0.31778376767715588</v>
      </c>
      <c r="BY7" s="100">
        <f t="shared" si="8"/>
        <v>0.29096577316766514</v>
      </c>
      <c r="BZ7" s="100">
        <f t="shared" si="8"/>
        <v>0.29472049426685848</v>
      </c>
      <c r="CA7" s="100">
        <f t="shared" ref="CA7:CS7" si="9">CA8/CA5</f>
        <v>0.33582711903526097</v>
      </c>
      <c r="CB7" s="100">
        <f t="shared" si="9"/>
        <v>0.23321810014434985</v>
      </c>
      <c r="CC7" s="100">
        <f t="shared" si="9"/>
        <v>0.2318221822603321</v>
      </c>
      <c r="CD7" s="100">
        <f t="shared" si="9"/>
        <v>0.23838343306086382</v>
      </c>
      <c r="CE7" s="100">
        <f t="shared" si="9"/>
        <v>0.22589528899477518</v>
      </c>
      <c r="CF7" s="100">
        <f t="shared" si="9"/>
        <v>0.23657923256327185</v>
      </c>
      <c r="CG7" s="101">
        <f t="shared" si="9"/>
        <v>0.26706800973189554</v>
      </c>
      <c r="CH7" s="100">
        <f t="shared" si="9"/>
        <v>0.19792211947708149</v>
      </c>
      <c r="CI7" s="100">
        <f t="shared" si="9"/>
        <v>0.15702996705074521</v>
      </c>
      <c r="CJ7" s="100">
        <f t="shared" si="9"/>
        <v>0.23434836264898773</v>
      </c>
      <c r="CK7" s="100">
        <f t="shared" si="9"/>
        <v>0.20899577908999781</v>
      </c>
      <c r="CL7" s="100">
        <f t="shared" si="9"/>
        <v>0.21722131278503903</v>
      </c>
      <c r="CM7" s="100">
        <f t="shared" si="9"/>
        <v>0.24417165789077316</v>
      </c>
      <c r="CN7" s="100">
        <f t="shared" si="9"/>
        <v>0.21587323780876405</v>
      </c>
      <c r="CO7" s="100">
        <f t="shared" si="9"/>
        <v>0.21352284387662374</v>
      </c>
      <c r="CP7" s="100">
        <f t="shared" si="9"/>
        <v>0.22279589945623371</v>
      </c>
      <c r="CQ7" s="100">
        <f t="shared" si="9"/>
        <v>0.20867612655880552</v>
      </c>
      <c r="CR7" s="100">
        <f t="shared" si="9"/>
        <v>0.21830753299649047</v>
      </c>
      <c r="CS7" s="100">
        <f t="shared" si="9"/>
        <v>0.2445719444242892</v>
      </c>
    </row>
    <row r="8" spans="1:98" x14ac:dyDescent="0.2">
      <c r="A8" s="95" t="s">
        <v>7</v>
      </c>
      <c r="B8" s="96">
        <f>SUM(N8:Y8)</f>
        <v>2672.7</v>
      </c>
      <c r="C8" s="96">
        <f>SUM(Z8:AK8)</f>
        <v>4131.17</v>
      </c>
      <c r="D8" s="96">
        <f>SUM(AL8:AW8)</f>
        <v>6157.8911500000013</v>
      </c>
      <c r="E8" s="96">
        <f>SUM(AX8:BI8)</f>
        <v>8018.8522226699215</v>
      </c>
      <c r="F8" s="96">
        <f>SUM(BJ8:BU8)</f>
        <v>9416.9098472566093</v>
      </c>
      <c r="G8" s="96">
        <f>SUM(BV8:CG8)</f>
        <v>9734.9022379338185</v>
      </c>
      <c r="H8" s="97">
        <f>SUM(CH8:CS8)</f>
        <v>8605.7899226909703</v>
      </c>
      <c r="I8" s="96"/>
      <c r="K8" s="85">
        <f t="shared" si="4"/>
        <v>0.54569162270363325</v>
      </c>
      <c r="L8" s="85">
        <f t="shared" si="4"/>
        <v>0.49059253189774354</v>
      </c>
      <c r="N8" s="96">
        <f>N23+N48+N61+N74+N88+N102+N35+N122</f>
        <v>174.2</v>
      </c>
      <c r="O8" s="96">
        <f t="shared" ref="O8:BZ8" si="10">O23+O48+O61+O74+O88+O102+O35+O122</f>
        <v>167.60000000000002</v>
      </c>
      <c r="P8" s="96">
        <f t="shared" si="10"/>
        <v>200.5</v>
      </c>
      <c r="Q8" s="96">
        <f t="shared" si="10"/>
        <v>167</v>
      </c>
      <c r="R8" s="96">
        <f t="shared" si="10"/>
        <v>181.9</v>
      </c>
      <c r="S8" s="96">
        <f t="shared" si="10"/>
        <v>194.4</v>
      </c>
      <c r="T8" s="96">
        <f t="shared" si="10"/>
        <v>165.5</v>
      </c>
      <c r="U8" s="96">
        <f t="shared" si="10"/>
        <v>228.4</v>
      </c>
      <c r="V8" s="96">
        <f t="shared" si="10"/>
        <v>266.60000000000002</v>
      </c>
      <c r="W8" s="96">
        <f t="shared" si="10"/>
        <v>280.3</v>
      </c>
      <c r="X8" s="96">
        <f t="shared" si="10"/>
        <v>300.60000000000002</v>
      </c>
      <c r="Y8" s="96">
        <f t="shared" si="10"/>
        <v>345.7</v>
      </c>
      <c r="Z8" s="98">
        <f t="shared" si="10"/>
        <v>275.89999999999998</v>
      </c>
      <c r="AA8" s="96">
        <f t="shared" si="10"/>
        <v>200.60000000000002</v>
      </c>
      <c r="AB8" s="96">
        <f t="shared" si="10"/>
        <v>302.3</v>
      </c>
      <c r="AC8" s="96">
        <f t="shared" si="10"/>
        <v>295.52</v>
      </c>
      <c r="AD8" s="96">
        <f t="shared" si="10"/>
        <v>320.36</v>
      </c>
      <c r="AE8" s="96">
        <f t="shared" si="10"/>
        <v>363.15</v>
      </c>
      <c r="AF8" s="96">
        <f t="shared" si="10"/>
        <v>323.52</v>
      </c>
      <c r="AG8" s="96">
        <f t="shared" si="10"/>
        <v>382.36</v>
      </c>
      <c r="AH8" s="96">
        <f t="shared" si="10"/>
        <v>412.65</v>
      </c>
      <c r="AI8" s="96">
        <f t="shared" si="10"/>
        <v>374.02</v>
      </c>
      <c r="AJ8" s="96">
        <f t="shared" si="10"/>
        <v>420.11</v>
      </c>
      <c r="AK8" s="97">
        <f t="shared" si="10"/>
        <v>460.68</v>
      </c>
      <c r="AL8" s="98">
        <f t="shared" si="10"/>
        <v>447.91325000000006</v>
      </c>
      <c r="AM8" s="96">
        <f t="shared" si="10"/>
        <v>330.06250000000006</v>
      </c>
      <c r="AN8" s="96">
        <f t="shared" si="10"/>
        <v>520.91740000000004</v>
      </c>
      <c r="AO8" s="96">
        <f t="shared" si="10"/>
        <v>462.755</v>
      </c>
      <c r="AP8" s="96">
        <f t="shared" si="10"/>
        <v>504.01925000000006</v>
      </c>
      <c r="AQ8" s="96">
        <f t="shared" si="10"/>
        <v>611.01975000000004</v>
      </c>
      <c r="AR8" s="96">
        <f t="shared" si="10"/>
        <v>510.54725000000008</v>
      </c>
      <c r="AS8" s="96">
        <f t="shared" si="10"/>
        <v>522.68299999999999</v>
      </c>
      <c r="AT8" s="96">
        <f t="shared" si="10"/>
        <v>571.83924999999999</v>
      </c>
      <c r="AU8" s="96">
        <f t="shared" si="10"/>
        <v>510.54725000000008</v>
      </c>
      <c r="AV8" s="96">
        <f t="shared" si="10"/>
        <v>554.36350000000004</v>
      </c>
      <c r="AW8" s="97">
        <f t="shared" si="10"/>
        <v>611.22375000000011</v>
      </c>
      <c r="AX8" s="98">
        <f t="shared" si="10"/>
        <v>601.57423366992009</v>
      </c>
      <c r="AY8" s="96">
        <f t="shared" si="10"/>
        <v>432.19762500000002</v>
      </c>
      <c r="AZ8" s="96">
        <f t="shared" si="10"/>
        <v>697.07600000000002</v>
      </c>
      <c r="BA8" s="96">
        <f t="shared" si="10"/>
        <v>606.22215000000006</v>
      </c>
      <c r="BB8" s="96">
        <f t="shared" si="10"/>
        <v>632.36171250000007</v>
      </c>
      <c r="BC8" s="96">
        <f t="shared" si="10"/>
        <v>726.65973750000012</v>
      </c>
      <c r="BD8" s="96">
        <f t="shared" si="10"/>
        <v>628.62750000000005</v>
      </c>
      <c r="BE8" s="96">
        <f t="shared" si="10"/>
        <v>664.67400000000009</v>
      </c>
      <c r="BF8" s="96">
        <f t="shared" si="10"/>
        <v>754.11660000000006</v>
      </c>
      <c r="BG8" s="96">
        <f t="shared" si="10"/>
        <v>698.40356400000007</v>
      </c>
      <c r="BH8" s="96">
        <f t="shared" si="10"/>
        <v>744.06810000000007</v>
      </c>
      <c r="BI8" s="97">
        <f t="shared" si="10"/>
        <v>832.87099999999987</v>
      </c>
      <c r="BJ8" s="98">
        <f t="shared" si="10"/>
        <v>727.49394843731216</v>
      </c>
      <c r="BK8" s="96">
        <f t="shared" si="10"/>
        <v>584.556825</v>
      </c>
      <c r="BL8" s="96">
        <f t="shared" si="10"/>
        <v>805.83200000000011</v>
      </c>
      <c r="BM8" s="96">
        <f t="shared" si="10"/>
        <v>706.61545000000012</v>
      </c>
      <c r="BN8" s="96">
        <f t="shared" si="10"/>
        <v>765.96971682000003</v>
      </c>
      <c r="BO8" s="96">
        <f t="shared" si="10"/>
        <v>876.98708750000014</v>
      </c>
      <c r="BP8" s="96">
        <f t="shared" si="10"/>
        <v>767.08660663929606</v>
      </c>
      <c r="BQ8" s="96">
        <f t="shared" si="10"/>
        <v>777.73500000000013</v>
      </c>
      <c r="BR8" s="96">
        <f t="shared" si="10"/>
        <v>892.49130000000002</v>
      </c>
      <c r="BS8" s="96">
        <f t="shared" si="10"/>
        <v>782.28334050000012</v>
      </c>
      <c r="BT8" s="96">
        <f t="shared" si="10"/>
        <v>817.98757236000006</v>
      </c>
      <c r="BU8" s="97">
        <f t="shared" si="10"/>
        <v>911.87100000000021</v>
      </c>
      <c r="BV8" s="98">
        <f t="shared" si="10"/>
        <v>891.16768821184735</v>
      </c>
      <c r="BW8" s="96">
        <f t="shared" si="10"/>
        <v>764.77360241233418</v>
      </c>
      <c r="BX8" s="96">
        <f t="shared" si="10"/>
        <v>1003.7030817406875</v>
      </c>
      <c r="BY8" s="96">
        <f t="shared" si="10"/>
        <v>918.99987637550134</v>
      </c>
      <c r="BZ8" s="96">
        <f t="shared" si="10"/>
        <v>930.85896271551155</v>
      </c>
      <c r="CA8" s="96">
        <f t="shared" ref="CA8:CS8" si="11">CA23+CA48+CA61+CA74+CA88+CA102+CA35+CA122</f>
        <v>1068.0802413119657</v>
      </c>
      <c r="CB8" s="96">
        <f t="shared" si="11"/>
        <v>669.90655436597058</v>
      </c>
      <c r="CC8" s="96">
        <f t="shared" si="11"/>
        <v>673.52705000000003</v>
      </c>
      <c r="CD8" s="96">
        <f t="shared" si="11"/>
        <v>692.58985000000007</v>
      </c>
      <c r="CE8" s="96">
        <f t="shared" si="11"/>
        <v>657.1431</v>
      </c>
      <c r="CF8" s="96">
        <f t="shared" si="11"/>
        <v>688.22334000000001</v>
      </c>
      <c r="CG8" s="97">
        <f t="shared" si="11"/>
        <v>775.92889079999998</v>
      </c>
      <c r="CH8" s="96">
        <f t="shared" si="11"/>
        <v>653.64967490023037</v>
      </c>
      <c r="CI8" s="96">
        <f t="shared" si="11"/>
        <v>520.29257181814683</v>
      </c>
      <c r="CJ8" s="96">
        <f t="shared" si="11"/>
        <v>776.47416346085856</v>
      </c>
      <c r="CK8" s="96">
        <f t="shared" si="11"/>
        <v>692.47261171959985</v>
      </c>
      <c r="CL8" s="96">
        <f t="shared" si="11"/>
        <v>719.72654395399184</v>
      </c>
      <c r="CM8" s="96">
        <f t="shared" si="11"/>
        <v>814.24728523307169</v>
      </c>
      <c r="CN8" s="96">
        <f t="shared" si="11"/>
        <v>719.87960993773322</v>
      </c>
      <c r="CO8" s="96">
        <f t="shared" si="11"/>
        <v>713.00779199999999</v>
      </c>
      <c r="CP8" s="96">
        <f t="shared" si="11"/>
        <v>746.35682999999995</v>
      </c>
      <c r="CQ8" s="96">
        <f t="shared" si="11"/>
        <v>699.05618862480003</v>
      </c>
      <c r="CR8" s="96">
        <f t="shared" si="11"/>
        <v>731.32099239729598</v>
      </c>
      <c r="CS8" s="96">
        <f t="shared" si="11"/>
        <v>819.30565864524192</v>
      </c>
    </row>
    <row r="9" spans="1:98" s="148" customFormat="1" x14ac:dyDescent="0.2">
      <c r="A9" s="152" t="s">
        <v>9</v>
      </c>
      <c r="B9" s="134">
        <f>B12/B8</f>
        <v>4.4339226570509229</v>
      </c>
      <c r="C9" s="134">
        <f>C12/C8</f>
        <v>3.4542577040683264</v>
      </c>
      <c r="D9" s="134">
        <f t="shared" ref="D9" si="12">D12/D8</f>
        <v>3.976787980035839</v>
      </c>
      <c r="E9" s="134">
        <f>E12/E8</f>
        <v>4.2480918360462958</v>
      </c>
      <c r="F9" s="134">
        <f>F12/F8</f>
        <v>4.5516357871156155</v>
      </c>
      <c r="G9" s="134">
        <f>G12/G8</f>
        <v>5.0045222078513678</v>
      </c>
      <c r="H9" s="135">
        <f>H12/H8</f>
        <v>6.6785114444419307</v>
      </c>
      <c r="I9" s="134"/>
      <c r="J9" s="153"/>
      <c r="K9" s="85">
        <f t="shared" si="4"/>
        <v>-0.22094768645202034</v>
      </c>
      <c r="L9" s="85">
        <f t="shared" si="4"/>
        <v>0.15127136442428468</v>
      </c>
      <c r="M9" s="153"/>
      <c r="N9" s="134">
        <f>N12/N8</f>
        <v>2.8831228473019519</v>
      </c>
      <c r="O9" s="134">
        <f t="shared" ref="O9:BZ9" si="13">O12/O8</f>
        <v>3.427684964200477</v>
      </c>
      <c r="P9" s="134">
        <f t="shared" si="13"/>
        <v>4.2413965087281795</v>
      </c>
      <c r="Q9" s="134">
        <f t="shared" si="13"/>
        <v>4.1101796407185622</v>
      </c>
      <c r="R9" s="134">
        <f t="shared" si="13"/>
        <v>4.4343925233644859</v>
      </c>
      <c r="S9" s="134">
        <f t="shared" si="13"/>
        <v>5.0093168724279833</v>
      </c>
      <c r="T9" s="134">
        <f t="shared" si="13"/>
        <v>5.1909365558912386</v>
      </c>
      <c r="U9" s="134">
        <f t="shared" si="13"/>
        <v>5.1719964973730299</v>
      </c>
      <c r="V9" s="134">
        <f t="shared" si="13"/>
        <v>5.1921890472618157</v>
      </c>
      <c r="W9" s="134">
        <f t="shared" si="13"/>
        <v>4.1607144488048524</v>
      </c>
      <c r="X9" s="134">
        <f t="shared" si="13"/>
        <v>4.4205325615435793</v>
      </c>
      <c r="Y9" s="134">
        <f t="shared" si="13"/>
        <v>4.4458083236910619</v>
      </c>
      <c r="Z9" s="154">
        <f t="shared" si="13"/>
        <v>2.5195273649873147</v>
      </c>
      <c r="AA9" s="134">
        <f t="shared" si="13"/>
        <v>1.5457068793619142</v>
      </c>
      <c r="AB9" s="134">
        <f t="shared" si="13"/>
        <v>3.2464121733377436</v>
      </c>
      <c r="AC9" s="134">
        <f t="shared" si="13"/>
        <v>3.2950898754737419</v>
      </c>
      <c r="AD9" s="134">
        <f t="shared" si="13"/>
        <v>3.5887586465226615</v>
      </c>
      <c r="AE9" s="134">
        <f t="shared" si="13"/>
        <v>3.9855092936802978</v>
      </c>
      <c r="AF9" s="134">
        <f t="shared" si="13"/>
        <v>3.5928850148367961</v>
      </c>
      <c r="AG9" s="134">
        <f t="shared" si="13"/>
        <v>3.6424910524113394</v>
      </c>
      <c r="AH9" s="134">
        <f t="shared" si="13"/>
        <v>3.8531529450381679</v>
      </c>
      <c r="AI9" s="134">
        <f t="shared" si="13"/>
        <v>3.4924145198603287</v>
      </c>
      <c r="AJ9" s="134">
        <f t="shared" si="13"/>
        <v>3.5904685451917797</v>
      </c>
      <c r="AK9" s="135">
        <f t="shared" si="13"/>
        <v>3.8052235792898976</v>
      </c>
      <c r="AL9" s="154">
        <f t="shared" si="13"/>
        <v>2.694337295000762</v>
      </c>
      <c r="AM9" s="134">
        <f t="shared" si="13"/>
        <v>2.0319742182162468</v>
      </c>
      <c r="AN9" s="134">
        <f t="shared" si="13"/>
        <v>3.475137059349525</v>
      </c>
      <c r="AO9" s="134">
        <f t="shared" si="13"/>
        <v>3.4906299321239107</v>
      </c>
      <c r="AP9" s="134">
        <f t="shared" si="13"/>
        <v>3.7729766959083411</v>
      </c>
      <c r="AQ9" s="134">
        <f t="shared" si="13"/>
        <v>4.2023803893736664</v>
      </c>
      <c r="AR9" s="134">
        <f t="shared" si="13"/>
        <v>4.0636303853142994</v>
      </c>
      <c r="AS9" s="134">
        <f t="shared" si="13"/>
        <v>4.3461125951014088</v>
      </c>
      <c r="AT9" s="134">
        <f t="shared" si="13"/>
        <v>4.5682976559392658</v>
      </c>
      <c r="AU9" s="134">
        <f t="shared" si="13"/>
        <v>4.3889983819492668</v>
      </c>
      <c r="AV9" s="134">
        <f t="shared" si="13"/>
        <v>4.5980610708187175</v>
      </c>
      <c r="AW9" s="135">
        <f t="shared" si="13"/>
        <v>4.8553886393735501</v>
      </c>
      <c r="AX9" s="154">
        <f t="shared" si="13"/>
        <v>2.7896795450442347</v>
      </c>
      <c r="AY9" s="134">
        <f t="shared" si="13"/>
        <v>2.2430354702897781</v>
      </c>
      <c r="AZ9" s="134">
        <f t="shared" si="13"/>
        <v>3.5411361073053733</v>
      </c>
      <c r="BA9" s="134">
        <f t="shared" si="13"/>
        <v>3.6938340291418261</v>
      </c>
      <c r="BB9" s="134">
        <f t="shared" si="13"/>
        <v>4.0061746281962103</v>
      </c>
      <c r="BC9" s="134">
        <f t="shared" si="13"/>
        <v>4.6948785978211438</v>
      </c>
      <c r="BD9" s="134">
        <f t="shared" si="13"/>
        <v>4.2828161091251626</v>
      </c>
      <c r="BE9" s="134">
        <f t="shared" si="13"/>
        <v>4.5504328914594332</v>
      </c>
      <c r="BF9" s="134">
        <f t="shared" si="13"/>
        <v>4.9885050443428769</v>
      </c>
      <c r="BG9" s="134">
        <f t="shared" si="13"/>
        <v>4.5846101449448966</v>
      </c>
      <c r="BH9" s="134">
        <f t="shared" si="13"/>
        <v>4.8946308975146957</v>
      </c>
      <c r="BI9" s="135">
        <f t="shared" si="13"/>
        <v>5.333262138690781</v>
      </c>
      <c r="BJ9" s="154">
        <f t="shared" si="13"/>
        <v>2.9785558443882629</v>
      </c>
      <c r="BK9" s="134">
        <f t="shared" si="13"/>
        <v>2.4605319875295275</v>
      </c>
      <c r="BL9" s="134">
        <f t="shared" si="13"/>
        <v>3.8811089532110912</v>
      </c>
      <c r="BM9" s="134">
        <f t="shared" si="13"/>
        <v>3.8234823625016974</v>
      </c>
      <c r="BN9" s="134">
        <f t="shared" si="13"/>
        <v>4.257974294526198</v>
      </c>
      <c r="BO9" s="134">
        <f t="shared" si="13"/>
        <v>5.2258629282416322</v>
      </c>
      <c r="BP9" s="134">
        <f t="shared" si="13"/>
        <v>4.4211466658774246</v>
      </c>
      <c r="BQ9" s="134">
        <f t="shared" si="13"/>
        <v>4.8544658055223806</v>
      </c>
      <c r="BR9" s="134">
        <f t="shared" si="13"/>
        <v>5.5712962879173542</v>
      </c>
      <c r="BS9" s="134">
        <f t="shared" si="13"/>
        <v>4.768397170074687</v>
      </c>
      <c r="BT9" s="134">
        <f t="shared" si="13"/>
        <v>5.2450243156876155</v>
      </c>
      <c r="BU9" s="135">
        <f t="shared" si="13"/>
        <v>5.9477364400512283</v>
      </c>
      <c r="BV9" s="154">
        <f t="shared" si="13"/>
        <v>3.1937151601014389</v>
      </c>
      <c r="BW9" s="134">
        <f t="shared" si="13"/>
        <v>2.7007719671306316</v>
      </c>
      <c r="BX9" s="134">
        <f t="shared" si="13"/>
        <v>4.0562788208026239</v>
      </c>
      <c r="BY9" s="134">
        <f t="shared" si="13"/>
        <v>4.0129324332558092</v>
      </c>
      <c r="BZ9" s="134">
        <f t="shared" si="13"/>
        <v>4.4841938201419476</v>
      </c>
      <c r="CA9" s="134">
        <f t="shared" ref="CA9:CS9" si="14">CA12/CA8</f>
        <v>5.3953714828675432</v>
      </c>
      <c r="CB9" s="134">
        <f t="shared" si="14"/>
        <v>5.2144886520139728</v>
      </c>
      <c r="CC9" s="134">
        <f t="shared" si="14"/>
        <v>5.8334792573264869</v>
      </c>
      <c r="CD9" s="134">
        <f t="shared" si="14"/>
        <v>6.9722617186862914</v>
      </c>
      <c r="CE9" s="134">
        <f t="shared" si="14"/>
        <v>5.796085251287411</v>
      </c>
      <c r="CF9" s="134">
        <f t="shared" si="14"/>
        <v>6.409311392394021</v>
      </c>
      <c r="CG9" s="135">
        <f t="shared" si="14"/>
        <v>7.2685203199235326</v>
      </c>
      <c r="CH9" s="134">
        <f t="shared" si="14"/>
        <v>4.8572479677466811</v>
      </c>
      <c r="CI9" s="134">
        <f t="shared" si="14"/>
        <v>4.7115557759848681</v>
      </c>
      <c r="CJ9" s="134">
        <f t="shared" si="14"/>
        <v>6.9377717807298813</v>
      </c>
      <c r="CK9" s="134">
        <f t="shared" si="14"/>
        <v>6.0377895839537699</v>
      </c>
      <c r="CL9" s="134">
        <f t="shared" si="14"/>
        <v>6.8115885522703481</v>
      </c>
      <c r="CM9" s="134">
        <f t="shared" si="14"/>
        <v>7.9331086307825167</v>
      </c>
      <c r="CN9" s="134">
        <f t="shared" si="14"/>
        <v>7.0879015457478722</v>
      </c>
      <c r="CO9" s="134">
        <f t="shared" si="14"/>
        <v>6.5190056711440842</v>
      </c>
      <c r="CP9" s="134">
        <f t="shared" si="14"/>
        <v>7.4785618704042456</v>
      </c>
      <c r="CQ9" s="134">
        <f t="shared" si="14"/>
        <v>6.3047171288965238</v>
      </c>
      <c r="CR9" s="134">
        <f t="shared" si="14"/>
        <v>6.8115435598500085</v>
      </c>
      <c r="CS9" s="134">
        <f t="shared" si="14"/>
        <v>7.563176192649391</v>
      </c>
    </row>
    <row r="10" spans="1:98" s="148" customFormat="1" x14ac:dyDescent="0.2">
      <c r="A10" s="152" t="s">
        <v>10</v>
      </c>
      <c r="B10" s="134">
        <f>B13/B12</f>
        <v>17.948513277608932</v>
      </c>
      <c r="C10" s="134">
        <f t="shared" ref="C10:F10" si="15">C13/C12</f>
        <v>19.137212394610316</v>
      </c>
      <c r="D10" s="134">
        <f t="shared" si="15"/>
        <v>19.800925613389435</v>
      </c>
      <c r="E10" s="134">
        <f t="shared" si="15"/>
        <v>20.969448200946594</v>
      </c>
      <c r="F10" s="134">
        <f t="shared" si="15"/>
        <v>22.267435272808786</v>
      </c>
      <c r="G10" s="134">
        <f>G13/G12</f>
        <v>23.520398379620779</v>
      </c>
      <c r="H10" s="135">
        <f>H13/H12</f>
        <v>24.458436272537519</v>
      </c>
      <c r="I10" s="134"/>
      <c r="J10" s="153"/>
      <c r="K10" s="85">
        <f t="shared" si="4"/>
        <v>6.622827744091242E-2</v>
      </c>
      <c r="L10" s="85">
        <f t="shared" si="4"/>
        <v>3.4681812852014104E-2</v>
      </c>
      <c r="M10" s="153"/>
      <c r="N10" s="134">
        <f>N13/N12</f>
        <v>16.485538786237658</v>
      </c>
      <c r="O10" s="134">
        <f t="shared" ref="O10:BZ10" si="16">O13/O12</f>
        <v>17.277005291742096</v>
      </c>
      <c r="P10" s="134">
        <f t="shared" si="16"/>
        <v>18.168090310442143</v>
      </c>
      <c r="Q10" s="134">
        <f t="shared" si="16"/>
        <v>18.328014277389283</v>
      </c>
      <c r="R10" s="134">
        <f t="shared" si="16"/>
        <v>19.930804744760831</v>
      </c>
      <c r="S10" s="134">
        <f t="shared" si="16"/>
        <v>17.732582044650957</v>
      </c>
      <c r="T10" s="134">
        <f t="shared" si="16"/>
        <v>17.97555581422419</v>
      </c>
      <c r="U10" s="134">
        <f t="shared" si="16"/>
        <v>16.864032696625028</v>
      </c>
      <c r="V10" s="134">
        <f t="shared" si="16"/>
        <v>17.976087920166304</v>
      </c>
      <c r="W10" s="134">
        <f t="shared" si="16"/>
        <v>18.065582091415081</v>
      </c>
      <c r="X10" s="134">
        <f t="shared" si="16"/>
        <v>18.072117044136942</v>
      </c>
      <c r="Y10" s="134">
        <f t="shared" si="16"/>
        <v>18.080949043447603</v>
      </c>
      <c r="Z10" s="154">
        <f t="shared" si="16"/>
        <v>19.957465165649701</v>
      </c>
      <c r="AA10" s="134">
        <f t="shared" si="16"/>
        <v>22.904622733191257</v>
      </c>
      <c r="AB10" s="134">
        <f t="shared" si="16"/>
        <v>19.446604887650551</v>
      </c>
      <c r="AC10" s="134">
        <f t="shared" si="16"/>
        <v>19.431288318007798</v>
      </c>
      <c r="AD10" s="134">
        <f t="shared" si="16"/>
        <v>19.180541632941772</v>
      </c>
      <c r="AE10" s="134">
        <f t="shared" si="16"/>
        <v>18.920411104701639</v>
      </c>
      <c r="AF10" s="134">
        <f t="shared" si="16"/>
        <v>19.183472586506632</v>
      </c>
      <c r="AG10" s="134">
        <f t="shared" si="16"/>
        <v>18.949873453329147</v>
      </c>
      <c r="AH10" s="134">
        <f t="shared" si="16"/>
        <v>18.815948018989943</v>
      </c>
      <c r="AI10" s="134">
        <f t="shared" si="16"/>
        <v>19.03121128689012</v>
      </c>
      <c r="AJ10" s="134">
        <f t="shared" si="16"/>
        <v>18.842565852804153</v>
      </c>
      <c r="AK10" s="135">
        <f t="shared" si="16"/>
        <v>18.701664224501545</v>
      </c>
      <c r="AL10" s="154">
        <f t="shared" si="16"/>
        <v>20.247746470737262</v>
      </c>
      <c r="AM10" s="134">
        <f t="shared" si="16"/>
        <v>21.567086824125852</v>
      </c>
      <c r="AN10" s="134">
        <f t="shared" si="16"/>
        <v>20.073354496263367</v>
      </c>
      <c r="AO10" s="134">
        <f t="shared" si="16"/>
        <v>20.084234279837169</v>
      </c>
      <c r="AP10" s="134">
        <f t="shared" si="16"/>
        <v>19.892683343175854</v>
      </c>
      <c r="AQ10" s="134">
        <f t="shared" si="16"/>
        <v>19.667561848060039</v>
      </c>
      <c r="AR10" s="134">
        <f t="shared" si="16"/>
        <v>19.808214018346646</v>
      </c>
      <c r="AS10" s="134">
        <f t="shared" si="16"/>
        <v>19.733120839749063</v>
      </c>
      <c r="AT10" s="134">
        <f t="shared" si="16"/>
        <v>19.638605137522092</v>
      </c>
      <c r="AU10" s="134">
        <f t="shared" si="16"/>
        <v>19.671007267059881</v>
      </c>
      <c r="AV10" s="134">
        <f t="shared" si="16"/>
        <v>19.539040320453044</v>
      </c>
      <c r="AW10" s="135">
        <f t="shared" si="16"/>
        <v>19.469021394313327</v>
      </c>
      <c r="AX10" s="154">
        <f t="shared" si="16"/>
        <v>21.44642827809632</v>
      </c>
      <c r="AY10" s="134">
        <f t="shared" si="16"/>
        <v>22.550287844685105</v>
      </c>
      <c r="AZ10" s="134">
        <f t="shared" si="16"/>
        <v>21.159485657646798</v>
      </c>
      <c r="BA10" s="134">
        <f t="shared" si="16"/>
        <v>21.270943643370121</v>
      </c>
      <c r="BB10" s="134">
        <f t="shared" si="16"/>
        <v>21.145919338839697</v>
      </c>
      <c r="BC10" s="134">
        <f t="shared" si="16"/>
        <v>20.976948645103178</v>
      </c>
      <c r="BD10" s="134">
        <f t="shared" si="16"/>
        <v>21.015180767673495</v>
      </c>
      <c r="BE10" s="134">
        <f t="shared" si="16"/>
        <v>20.906865249589231</v>
      </c>
      <c r="BF10" s="134">
        <f t="shared" si="16"/>
        <v>20.783177377072697</v>
      </c>
      <c r="BG10" s="134">
        <f t="shared" si="16"/>
        <v>20.794214614939239</v>
      </c>
      <c r="BH10" s="134">
        <f t="shared" si="16"/>
        <v>20.672741043894121</v>
      </c>
      <c r="BI10" s="135">
        <f t="shared" si="16"/>
        <v>20.622457596695536</v>
      </c>
      <c r="BJ10" s="154">
        <f t="shared" si="16"/>
        <v>22.759435641764188</v>
      </c>
      <c r="BK10" s="134">
        <f t="shared" si="16"/>
        <v>23.272575194870221</v>
      </c>
      <c r="BL10" s="134">
        <f t="shared" si="16"/>
        <v>22.579452824139185</v>
      </c>
      <c r="BM10" s="134">
        <f t="shared" si="16"/>
        <v>22.644716271072308</v>
      </c>
      <c r="BN10" s="134">
        <f t="shared" si="16"/>
        <v>22.396447400138225</v>
      </c>
      <c r="BO10" s="134">
        <f t="shared" si="16"/>
        <v>22.301366792616417</v>
      </c>
      <c r="BP10" s="134">
        <f t="shared" si="16"/>
        <v>22.247481053160421</v>
      </c>
      <c r="BQ10" s="134">
        <f t="shared" si="16"/>
        <v>22.236547382454429</v>
      </c>
      <c r="BR10" s="134">
        <f t="shared" si="16"/>
        <v>22.099669344414856</v>
      </c>
      <c r="BS10" s="134">
        <f t="shared" si="16"/>
        <v>22.028495258215333</v>
      </c>
      <c r="BT10" s="134">
        <f t="shared" si="16"/>
        <v>21.963748961946909</v>
      </c>
      <c r="BU10" s="135">
        <f t="shared" si="16"/>
        <v>21.922542977210135</v>
      </c>
      <c r="BV10" s="154">
        <f t="shared" si="16"/>
        <v>23.828627526330699</v>
      </c>
      <c r="BW10" s="134">
        <f t="shared" si="16"/>
        <v>23.718848909768568</v>
      </c>
      <c r="BX10" s="134">
        <f t="shared" si="16"/>
        <v>23.718248669433873</v>
      </c>
      <c r="BY10" s="134">
        <f t="shared" si="16"/>
        <v>23.57685675303803</v>
      </c>
      <c r="BZ10" s="134">
        <f t="shared" si="16"/>
        <v>23.569789192154484</v>
      </c>
      <c r="CA10" s="134">
        <f t="shared" ref="CA10:CS10" si="17">CA13/CA12</f>
        <v>23.497128285709454</v>
      </c>
      <c r="CB10" s="134">
        <f t="shared" si="17"/>
        <v>23.482903793138565</v>
      </c>
      <c r="CC10" s="134">
        <f t="shared" si="17"/>
        <v>23.581272542175903</v>
      </c>
      <c r="CD10" s="134">
        <f t="shared" si="17"/>
        <v>23.726874061023256</v>
      </c>
      <c r="CE10" s="134">
        <f t="shared" si="17"/>
        <v>23.345567900460502</v>
      </c>
      <c r="CF10" s="134">
        <f t="shared" si="17"/>
        <v>23.257369754065405</v>
      </c>
      <c r="CG10" s="135">
        <f t="shared" si="17"/>
        <v>23.227472008665632</v>
      </c>
      <c r="CH10" s="134">
        <f t="shared" si="17"/>
        <v>24.312195153011064</v>
      </c>
      <c r="CI10" s="134">
        <f t="shared" si="17"/>
        <v>24.215327295368574</v>
      </c>
      <c r="CJ10" s="134">
        <f t="shared" si="17"/>
        <v>24.50778421944084</v>
      </c>
      <c r="CK10" s="134">
        <f t="shared" si="17"/>
        <v>24.119977232073619</v>
      </c>
      <c r="CL10" s="134">
        <f t="shared" si="17"/>
        <v>24.135926628508642</v>
      </c>
      <c r="CM10" s="134">
        <f t="shared" si="17"/>
        <v>24.348905364649788</v>
      </c>
      <c r="CN10" s="134">
        <f t="shared" si="17"/>
        <v>23.935142567120327</v>
      </c>
      <c r="CO10" s="134">
        <f t="shared" si="17"/>
        <v>24.707369032094519</v>
      </c>
      <c r="CP10" s="134">
        <f t="shared" si="17"/>
        <v>25.074233026223325</v>
      </c>
      <c r="CQ10" s="134">
        <f t="shared" si="17"/>
        <v>24.563557031015552</v>
      </c>
      <c r="CR10" s="134">
        <f t="shared" si="17"/>
        <v>24.575419795812586</v>
      </c>
      <c r="CS10" s="134">
        <f t="shared" si="17"/>
        <v>24.705011560978591</v>
      </c>
    </row>
    <row r="11" spans="1:98" x14ac:dyDescent="0.2">
      <c r="A11" s="95"/>
      <c r="B11" s="96"/>
      <c r="C11" s="96"/>
      <c r="D11" s="96"/>
      <c r="E11" s="96">
        <f>SUM(AX11:BI11)</f>
        <v>0</v>
      </c>
      <c r="F11" s="96"/>
      <c r="G11" s="96"/>
      <c r="H11" s="97"/>
      <c r="I11" s="96"/>
      <c r="Z11" s="98"/>
      <c r="AK11" s="97"/>
      <c r="AL11" s="98"/>
      <c r="AW11" s="97"/>
      <c r="AX11" s="98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7"/>
      <c r="BJ11" s="98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7"/>
      <c r="BV11" s="98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7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</row>
    <row r="12" spans="1:98" x14ac:dyDescent="0.2">
      <c r="A12" s="95" t="s">
        <v>15</v>
      </c>
      <c r="B12" s="96">
        <f>SUM(N12:Y12)</f>
        <v>11850.545085500002</v>
      </c>
      <c r="C12" s="96">
        <f>SUM(Z12:AK12)</f>
        <v>14270.125799315949</v>
      </c>
      <c r="D12" s="96">
        <f>SUM(AL12:AW12)</f>
        <v>24488.627507689074</v>
      </c>
      <c r="E12" s="96">
        <f>SUM(AX12:BI12)</f>
        <v>34064.820661585785</v>
      </c>
      <c r="F12" s="96">
        <f>SUM(BJ12:BU12)</f>
        <v>42862.343864814626</v>
      </c>
      <c r="G12" s="104">
        <f>SUM(BV12:CG12)</f>
        <v>48718.534441001771</v>
      </c>
      <c r="H12" s="105">
        <f>SUM(CH12:CS12)</f>
        <v>57473.866487154686</v>
      </c>
      <c r="I12" s="96"/>
      <c r="K12" s="85">
        <f t="shared" si="4"/>
        <v>0.2041746346989961</v>
      </c>
      <c r="L12" s="85">
        <f t="shared" si="4"/>
        <v>0.7160764979985641</v>
      </c>
      <c r="N12" s="306">
        <f>N27+N52+N65+N78+N92+N106+N38+N126</f>
        <v>502.23999999999995</v>
      </c>
      <c r="O12" s="306">
        <f t="shared" ref="O12:BZ12" si="18">O27+O52+O65+O78+O92+O106+O38+O126</f>
        <v>574.48</v>
      </c>
      <c r="P12" s="306">
        <f t="shared" si="18"/>
        <v>850.4</v>
      </c>
      <c r="Q12" s="306">
        <f t="shared" si="18"/>
        <v>686.39999999999986</v>
      </c>
      <c r="R12" s="306">
        <f t="shared" si="18"/>
        <v>806.61599999999999</v>
      </c>
      <c r="S12" s="306">
        <f t="shared" si="18"/>
        <v>973.81119999999999</v>
      </c>
      <c r="T12" s="306">
        <f t="shared" si="18"/>
        <v>859.1</v>
      </c>
      <c r="U12" s="306">
        <f t="shared" si="18"/>
        <v>1181.2840000000001</v>
      </c>
      <c r="V12" s="306">
        <f t="shared" si="18"/>
        <v>1384.2376000000002</v>
      </c>
      <c r="W12" s="306">
        <f t="shared" si="18"/>
        <v>1166.2482600000001</v>
      </c>
      <c r="X12" s="306">
        <f t="shared" si="18"/>
        <v>1328.8120880000001</v>
      </c>
      <c r="Y12" s="306">
        <f t="shared" si="18"/>
        <v>1536.9159375000002</v>
      </c>
      <c r="Z12" s="362">
        <f t="shared" si="18"/>
        <v>695.13760000000002</v>
      </c>
      <c r="AA12" s="306">
        <f t="shared" si="18"/>
        <v>310.06880000000001</v>
      </c>
      <c r="AB12" s="306">
        <f t="shared" si="18"/>
        <v>981.39039999999989</v>
      </c>
      <c r="AC12" s="306">
        <f t="shared" si="18"/>
        <v>973.76496000000009</v>
      </c>
      <c r="AD12" s="306">
        <f t="shared" si="18"/>
        <v>1149.69472</v>
      </c>
      <c r="AE12" s="306">
        <f t="shared" si="18"/>
        <v>1447.3377</v>
      </c>
      <c r="AF12" s="306">
        <f t="shared" si="18"/>
        <v>1162.3701600000002</v>
      </c>
      <c r="AG12" s="306">
        <f t="shared" si="18"/>
        <v>1392.7428787999997</v>
      </c>
      <c r="AH12" s="306">
        <f t="shared" si="18"/>
        <v>1590.0035627699999</v>
      </c>
      <c r="AI12" s="306">
        <f t="shared" si="18"/>
        <v>1306.23287871816</v>
      </c>
      <c r="AJ12" s="306">
        <f t="shared" si="18"/>
        <v>1508.3917405205186</v>
      </c>
      <c r="AK12" s="311">
        <f t="shared" si="18"/>
        <v>1752.9903985072701</v>
      </c>
      <c r="AL12" s="362">
        <f t="shared" si="18"/>
        <v>1206.8293744000002</v>
      </c>
      <c r="AM12" s="306">
        <f t="shared" si="18"/>
        <v>670.6784904000001</v>
      </c>
      <c r="AN12" s="306">
        <f t="shared" si="18"/>
        <v>1810.2593616000004</v>
      </c>
      <c r="AO12" s="306">
        <f t="shared" si="18"/>
        <v>1615.3064542400002</v>
      </c>
      <c r="AP12" s="306">
        <f t="shared" si="18"/>
        <v>1901.6528845392004</v>
      </c>
      <c r="AQ12" s="306">
        <f t="shared" si="18"/>
        <v>2567.7374149200004</v>
      </c>
      <c r="AR12" s="306">
        <f t="shared" si="18"/>
        <v>2074.6753182386565</v>
      </c>
      <c r="AS12" s="306">
        <f t="shared" si="18"/>
        <v>2271.6391695453894</v>
      </c>
      <c r="AT12" s="306">
        <f t="shared" si="18"/>
        <v>2612.3319053490677</v>
      </c>
      <c r="AU12" s="306">
        <f t="shared" si="18"/>
        <v>2240.791054158648</v>
      </c>
      <c r="AV12" s="306">
        <f t="shared" si="18"/>
        <v>2548.9972284328123</v>
      </c>
      <c r="AW12" s="311">
        <f t="shared" si="18"/>
        <v>2967.7288518652995</v>
      </c>
      <c r="AX12" s="362">
        <f t="shared" si="18"/>
        <v>1678.1993344946368</v>
      </c>
      <c r="AY12" s="306">
        <f t="shared" si="18"/>
        <v>969.43460305000019</v>
      </c>
      <c r="AZ12" s="306">
        <f t="shared" si="18"/>
        <v>2468.4409931360005</v>
      </c>
      <c r="BA12" s="306">
        <f t="shared" si="18"/>
        <v>2239.2840068895207</v>
      </c>
      <c r="BB12" s="306">
        <f t="shared" si="18"/>
        <v>2533.3514484602065</v>
      </c>
      <c r="BC12" s="306">
        <f t="shared" si="18"/>
        <v>3411.5792494870811</v>
      </c>
      <c r="BD12" s="306">
        <f t="shared" si="18"/>
        <v>2692.2959836390783</v>
      </c>
      <c r="BE12" s="306">
        <f t="shared" si="18"/>
        <v>3024.5544316979076</v>
      </c>
      <c r="BF12" s="306">
        <f t="shared" si="18"/>
        <v>3761.9144631226995</v>
      </c>
      <c r="BG12" s="306">
        <f t="shared" si="18"/>
        <v>3201.9080647800729</v>
      </c>
      <c r="BH12" s="306">
        <f t="shared" si="18"/>
        <v>3641.9387121150548</v>
      </c>
      <c r="BI12" s="311">
        <f t="shared" si="18"/>
        <v>4441.9193707135291</v>
      </c>
      <c r="BJ12" s="362">
        <f t="shared" si="18"/>
        <v>2166.8813518750499</v>
      </c>
      <c r="BK12" s="306">
        <f t="shared" si="18"/>
        <v>1438.3207664412002</v>
      </c>
      <c r="BL12" s="306">
        <f t="shared" si="18"/>
        <v>3127.5217899840004</v>
      </c>
      <c r="BM12" s="306">
        <f t="shared" si="18"/>
        <v>2701.7317101462004</v>
      </c>
      <c r="BN12" s="306">
        <f t="shared" si="18"/>
        <v>3261.4793646050716</v>
      </c>
      <c r="BO12" s="306">
        <f t="shared" si="18"/>
        <v>4583.0143091128512</v>
      </c>
      <c r="BP12" s="306">
        <f t="shared" si="18"/>
        <v>3391.4023933825515</v>
      </c>
      <c r="BQ12" s="306">
        <f t="shared" si="18"/>
        <v>3775.4879632579491</v>
      </c>
      <c r="BR12" s="306">
        <f t="shared" si="18"/>
        <v>4972.3334666885339</v>
      </c>
      <c r="BS12" s="306">
        <f t="shared" si="18"/>
        <v>3730.237667036773</v>
      </c>
      <c r="BT12" s="306">
        <f t="shared" si="18"/>
        <v>4290.3647069584831</v>
      </c>
      <c r="BU12" s="311">
        <f t="shared" si="18"/>
        <v>5423.5683753259545</v>
      </c>
      <c r="BV12" s="362">
        <f t="shared" si="18"/>
        <v>2846.1357560347292</v>
      </c>
      <c r="BW12" s="306">
        <f t="shared" si="18"/>
        <v>2065.4791065967393</v>
      </c>
      <c r="BX12" s="306">
        <f t="shared" si="18"/>
        <v>4071.2995528390752</v>
      </c>
      <c r="BY12" s="306">
        <f t="shared" si="18"/>
        <v>3687.8844100653287</v>
      </c>
      <c r="BZ12" s="306">
        <f t="shared" si="18"/>
        <v>4174.1520080326409</v>
      </c>
      <c r="CA12" s="306">
        <f t="shared" ref="CA12:CS12" si="19">CA27+CA52+CA65+CA78+CA92+CA106+CA38+CA126</f>
        <v>5762.6896753888632</v>
      </c>
      <c r="CB12" s="306">
        <f t="shared" si="19"/>
        <v>3493.2201256511353</v>
      </c>
      <c r="CC12" s="306">
        <f t="shared" si="19"/>
        <v>3929.0060754232995</v>
      </c>
      <c r="CD12" s="306">
        <f t="shared" si="19"/>
        <v>4828.9176979056811</v>
      </c>
      <c r="CE12" s="306">
        <f t="shared" si="19"/>
        <v>3808.8574298952881</v>
      </c>
      <c r="CF12" s="306">
        <f t="shared" si="19"/>
        <v>4411.0376935734639</v>
      </c>
      <c r="CG12" s="311">
        <f t="shared" si="19"/>
        <v>5639.8549095955277</v>
      </c>
      <c r="CH12" s="306">
        <f t="shared" si="19"/>
        <v>3174.9385550274228</v>
      </c>
      <c r="CI12" s="306">
        <f t="shared" si="19"/>
        <v>2451.3874719518117</v>
      </c>
      <c r="CJ12" s="306">
        <f t="shared" si="19"/>
        <v>5387.0005397245859</v>
      </c>
      <c r="CK12" s="306">
        <f t="shared" si="19"/>
        <v>4181.003922213863</v>
      </c>
      <c r="CL12" s="306">
        <f t="shared" si="19"/>
        <v>4902.4810875621124</v>
      </c>
      <c r="CM12" s="306">
        <f t="shared" si="19"/>
        <v>6459.512166073715</v>
      </c>
      <c r="CN12" s="306">
        <f t="shared" si="19"/>
        <v>5102.4358000300344</v>
      </c>
      <c r="CO12" s="306">
        <f t="shared" si="19"/>
        <v>4648.1018396179215</v>
      </c>
      <c r="CP12" s="306">
        <f t="shared" si="19"/>
        <v>5581.6757305537831</v>
      </c>
      <c r="CQ12" s="306">
        <f t="shared" si="19"/>
        <v>4407.3515264838961</v>
      </c>
      <c r="CR12" s="306">
        <f t="shared" si="19"/>
        <v>4981.4247959469185</v>
      </c>
      <c r="CS12" s="306">
        <f t="shared" si="19"/>
        <v>6196.5530519686226</v>
      </c>
    </row>
    <row r="13" spans="1:98" s="81" customFormat="1" x14ac:dyDescent="0.2">
      <c r="A13" s="103" t="s">
        <v>11</v>
      </c>
      <c r="B13" s="104">
        <f>SUM(N13:Y13)</f>
        <v>212699.66581400004</v>
      </c>
      <c r="C13" s="104">
        <f>SUM(Z13:AK13)</f>
        <v>273090.42831931764</v>
      </c>
      <c r="D13" s="104">
        <f>SUM(AL13:AW13)</f>
        <v>484897.49165375368</v>
      </c>
      <c r="E13" s="104">
        <f>SUM(AX13:BI13)</f>
        <v>714320.49233765842</v>
      </c>
      <c r="F13" s="104">
        <f>SUM(BJ13:BU13)</f>
        <v>954434.46765063249</v>
      </c>
      <c r="G13" s="104">
        <f>SUM(BV13:CG13)</f>
        <v>1145879.3385236373</v>
      </c>
      <c r="H13" s="105">
        <f>SUM(CH13:CS13)</f>
        <v>1405720.9008124026</v>
      </c>
      <c r="I13" s="104"/>
      <c r="J13" s="106"/>
      <c r="K13" s="85">
        <f t="shared" si="4"/>
        <v>0.28392504649315087</v>
      </c>
      <c r="L13" s="85">
        <f t="shared" si="4"/>
        <v>0.77559314194189</v>
      </c>
      <c r="M13" s="106"/>
      <c r="N13" s="104">
        <f>N28+N53+N66+N79+N93+N107+N39+N113+N114+N115+N127</f>
        <v>8279.6970000000001</v>
      </c>
      <c r="O13" s="104">
        <f t="shared" ref="O13:BZ13" si="20">O28+O53+O66+O79+O93+O107+O39+O113+O114+O115+O127</f>
        <v>9925.2939999999999</v>
      </c>
      <c r="P13" s="104">
        <f t="shared" si="20"/>
        <v>15450.143999999998</v>
      </c>
      <c r="Q13" s="104">
        <f t="shared" si="20"/>
        <v>12580.349</v>
      </c>
      <c r="R13" s="104">
        <f t="shared" si="20"/>
        <v>16076.506000000001</v>
      </c>
      <c r="S13" s="104">
        <f t="shared" si="20"/>
        <v>17268.187000000002</v>
      </c>
      <c r="T13" s="104">
        <f t="shared" si="20"/>
        <v>15442.800000000001</v>
      </c>
      <c r="U13" s="104">
        <f t="shared" si="20"/>
        <v>19921.212</v>
      </c>
      <c r="V13" s="104">
        <f t="shared" si="20"/>
        <v>24883.176800000001</v>
      </c>
      <c r="W13" s="104">
        <f t="shared" si="20"/>
        <v>21068.953679999999</v>
      </c>
      <c r="X13" s="104">
        <f t="shared" si="20"/>
        <v>24014.447584000001</v>
      </c>
      <c r="Y13" s="104">
        <f t="shared" si="20"/>
        <v>27788.898750000004</v>
      </c>
      <c r="Z13" s="108">
        <f t="shared" si="20"/>
        <v>13873.184437333335</v>
      </c>
      <c r="AA13" s="104">
        <f t="shared" si="20"/>
        <v>7102.0088853333336</v>
      </c>
      <c r="AB13" s="104">
        <f t="shared" si="20"/>
        <v>19084.711349333327</v>
      </c>
      <c r="AC13" s="104">
        <f t="shared" si="20"/>
        <v>18921.507691733332</v>
      </c>
      <c r="AD13" s="104">
        <f t="shared" si="20"/>
        <v>22051.767442133332</v>
      </c>
      <c r="AE13" s="104">
        <f t="shared" si="20"/>
        <v>27384.224291333328</v>
      </c>
      <c r="AF13" s="104">
        <f t="shared" si="20"/>
        <v>22298.296099733332</v>
      </c>
      <c r="AG13" s="104">
        <f t="shared" si="20"/>
        <v>26392.301306285328</v>
      </c>
      <c r="AH13" s="104">
        <f t="shared" si="20"/>
        <v>29917.42438708913</v>
      </c>
      <c r="AI13" s="104">
        <f t="shared" si="20"/>
        <v>24859.193904768017</v>
      </c>
      <c r="AJ13" s="104">
        <f t="shared" si="20"/>
        <v>28421.970702583749</v>
      </c>
      <c r="AK13" s="105">
        <f t="shared" si="20"/>
        <v>32783.837821658119</v>
      </c>
      <c r="AL13" s="108">
        <f t="shared" si="20"/>
        <v>24435.575206289661</v>
      </c>
      <c r="AM13" s="104">
        <f t="shared" si="20"/>
        <v>14464.581233530458</v>
      </c>
      <c r="AN13" s="104">
        <f t="shared" si="20"/>
        <v>36337.977895576216</v>
      </c>
      <c r="AO13" s="104">
        <f t="shared" si="20"/>
        <v>32442.193260689244</v>
      </c>
      <c r="AP13" s="104">
        <f t="shared" si="20"/>
        <v>37828.978660775269</v>
      </c>
      <c r="AQ13" s="104">
        <f t="shared" si="20"/>
        <v>50501.134417516907</v>
      </c>
      <c r="AR13" s="104">
        <f t="shared" si="20"/>
        <v>41095.612722252743</v>
      </c>
      <c r="AS13" s="104">
        <f t="shared" si="20"/>
        <v>44826.530236946383</v>
      </c>
      <c r="AT13" s="104">
        <f t="shared" si="20"/>
        <v>51302.554777301077</v>
      </c>
      <c r="AU13" s="104">
        <f t="shared" si="20"/>
        <v>44078.617110317537</v>
      </c>
      <c r="AV13" s="104">
        <f t="shared" si="20"/>
        <v>49804.95962307178</v>
      </c>
      <c r="AW13" s="105">
        <f t="shared" si="20"/>
        <v>57778.776509486444</v>
      </c>
      <c r="AX13" s="108">
        <f t="shared" si="20"/>
        <v>35991.381663588203</v>
      </c>
      <c r="AY13" s="104">
        <f t="shared" si="20"/>
        <v>21861.029345375548</v>
      </c>
      <c r="AZ13" s="104">
        <f t="shared" si="20"/>
        <v>52230.941791008619</v>
      </c>
      <c r="BA13" s="104">
        <f t="shared" si="20"/>
        <v>47631.683912047025</v>
      </c>
      <c r="BB13" s="104">
        <f t="shared" si="20"/>
        <v>53570.045386072241</v>
      </c>
      <c r="BC13" s="104">
        <f t="shared" si="20"/>
        <v>71564.522715190149</v>
      </c>
      <c r="BD13" s="104">
        <f t="shared" si="20"/>
        <v>56579.086776256554</v>
      </c>
      <c r="BE13" s="104">
        <f t="shared" si="20"/>
        <v>63233.951943556094</v>
      </c>
      <c r="BF13" s="104">
        <f t="shared" si="20"/>
        <v>78184.535564454272</v>
      </c>
      <c r="BG13" s="104">
        <f t="shared" si="20"/>
        <v>66581.163476341608</v>
      </c>
      <c r="BH13" s="104">
        <f t="shared" si="20"/>
        <v>75288.855893287793</v>
      </c>
      <c r="BI13" s="105">
        <f t="shared" si="20"/>
        <v>91603.29387048028</v>
      </c>
      <c r="BJ13" s="108">
        <f t="shared" si="20"/>
        <v>49316.996671339177</v>
      </c>
      <c r="BK13" s="104">
        <f t="shared" si="20"/>
        <v>33473.428191346204</v>
      </c>
      <c r="BL13" s="104">
        <f t="shared" si="20"/>
        <v>70617.730713411074</v>
      </c>
      <c r="BM13" s="104">
        <f t="shared" si="20"/>
        <v>61179.948016819675</v>
      </c>
      <c r="BN13" s="104">
        <f t="shared" si="20"/>
        <v>73045.551036013727</v>
      </c>
      <c r="BO13" s="104">
        <f t="shared" si="20"/>
        <v>102207.4831233352</v>
      </c>
      <c r="BP13" s="104">
        <f t="shared" si="20"/>
        <v>75450.160490421214</v>
      </c>
      <c r="BQ13" s="104">
        <f t="shared" si="20"/>
        <v>83953.816986871752</v>
      </c>
      <c r="BR13" s="104">
        <f t="shared" si="20"/>
        <v>109886.92548398464</v>
      </c>
      <c r="BS13" s="104">
        <f t="shared" si="20"/>
        <v>82171.522760335778</v>
      </c>
      <c r="BT13" s="104">
        <f t="shared" si="20"/>
        <v>94232.493378833038</v>
      </c>
      <c r="BU13" s="105">
        <f t="shared" si="20"/>
        <v>118898.41079792098</v>
      </c>
      <c r="BV13" s="108">
        <f t="shared" si="20"/>
        <v>67819.508819923183</v>
      </c>
      <c r="BW13" s="104">
        <f t="shared" si="20"/>
        <v>48990.786855651822</v>
      </c>
      <c r="BX13" s="104">
        <f t="shared" si="20"/>
        <v>96564.09520199211</v>
      </c>
      <c r="BY13" s="104">
        <f t="shared" si="20"/>
        <v>86948.722457872413</v>
      </c>
      <c r="BZ13" s="104">
        <f t="shared" si="20"/>
        <v>98383.882885337676</v>
      </c>
      <c r="CA13" s="104">
        <f t="shared" ref="CA13:CS13" si="21">CA28+CA53+CA66+CA79+CA93+CA107+CA39+CA113+CA114+CA115+CA127</f>
        <v>135406.65857334548</v>
      </c>
      <c r="CB13" s="104">
        <f t="shared" si="21"/>
        <v>82030.952138921013</v>
      </c>
      <c r="CC13" s="104">
        <f t="shared" si="21"/>
        <v>92650.963084421761</v>
      </c>
      <c r="CD13" s="104">
        <f t="shared" si="21"/>
        <v>114575.12206925444</v>
      </c>
      <c r="CE13" s="104">
        <f t="shared" si="21"/>
        <v>88919.939752793929</v>
      </c>
      <c r="CF13" s="104">
        <f t="shared" si="21"/>
        <v>102589.13463855791</v>
      </c>
      <c r="CG13" s="105">
        <f t="shared" si="21"/>
        <v>130999.57204556557</v>
      </c>
      <c r="CH13" s="104">
        <f t="shared" si="21"/>
        <v>77189.725748645666</v>
      </c>
      <c r="CI13" s="104">
        <f t="shared" si="21"/>
        <v>59361.149961079267</v>
      </c>
      <c r="CJ13" s="104">
        <f t="shared" si="21"/>
        <v>132023.44681758148</v>
      </c>
      <c r="CK13" s="104">
        <f t="shared" si="21"/>
        <v>100845.71941100887</v>
      </c>
      <c r="CL13" s="104">
        <f t="shared" si="21"/>
        <v>118325.9238270504</v>
      </c>
      <c r="CM13" s="104">
        <f t="shared" si="21"/>
        <v>157282.05043353286</v>
      </c>
      <c r="CN13" s="104">
        <f t="shared" si="21"/>
        <v>122127.52831329753</v>
      </c>
      <c r="CO13" s="104">
        <f t="shared" si="21"/>
        <v>114842.3674501974</v>
      </c>
      <c r="CP13" s="104">
        <f t="shared" si="21"/>
        <v>139956.23794472087</v>
      </c>
      <c r="CQ13" s="104">
        <f t="shared" si="21"/>
        <v>108260.23057652064</v>
      </c>
      <c r="CR13" s="104">
        <f t="shared" si="21"/>
        <v>122420.60554166557</v>
      </c>
      <c r="CS13" s="104">
        <f t="shared" si="21"/>
        <v>153085.914787102</v>
      </c>
    </row>
    <row r="14" spans="1:98" x14ac:dyDescent="0.2">
      <c r="A14" s="95" t="s">
        <v>12</v>
      </c>
      <c r="B14" s="96">
        <f>B13/B8</f>
        <v>79.582319681969565</v>
      </c>
      <c r="C14" s="96">
        <f t="shared" ref="C14:G14" si="22">C13/C8</f>
        <v>66.104863348474552</v>
      </c>
      <c r="D14" s="96">
        <f t="shared" si="22"/>
        <v>78.744082972910874</v>
      </c>
      <c r="E14" s="96">
        <f t="shared" si="22"/>
        <v>89.080141708836905</v>
      </c>
      <c r="F14" s="96">
        <f t="shared" si="22"/>
        <v>101.35325527499704</v>
      </c>
      <c r="G14" s="96">
        <f t="shared" si="22"/>
        <v>117.70835602832352</v>
      </c>
      <c r="H14" s="97">
        <f>H13/H8</f>
        <v>163.34594655929544</v>
      </c>
      <c r="I14" s="96"/>
      <c r="K14" s="85">
        <f t="shared" si="4"/>
        <v>-0.16935239368938015</v>
      </c>
      <c r="L14" s="85">
        <f t="shared" si="4"/>
        <v>0.19119954242713044</v>
      </c>
      <c r="N14" s="96">
        <f>N13/N8</f>
        <v>47.529833524684278</v>
      </c>
      <c r="O14" s="96">
        <f t="shared" ref="O14:BZ14" si="23">O13/O8</f>
        <v>59.220131264916461</v>
      </c>
      <c r="P14" s="96">
        <f t="shared" si="23"/>
        <v>77.058074812967575</v>
      </c>
      <c r="Q14" s="96">
        <f t="shared" si="23"/>
        <v>75.33143113772455</v>
      </c>
      <c r="R14" s="96">
        <f t="shared" si="23"/>
        <v>88.381011544804835</v>
      </c>
      <c r="S14" s="96">
        <f t="shared" si="23"/>
        <v>88.828122427983544</v>
      </c>
      <c r="T14" s="96">
        <f t="shared" si="23"/>
        <v>93.309969788519638</v>
      </c>
      <c r="U14" s="96">
        <f t="shared" si="23"/>
        <v>87.220718038528886</v>
      </c>
      <c r="V14" s="96">
        <f t="shared" si="23"/>
        <v>93.335246811702916</v>
      </c>
      <c r="W14" s="96">
        <f t="shared" si="23"/>
        <v>75.165728433820902</v>
      </c>
      <c r="X14" s="96">
        <f t="shared" si="23"/>
        <v>79.888381849634058</v>
      </c>
      <c r="Y14" s="96">
        <f t="shared" si="23"/>
        <v>80.3844337575933</v>
      </c>
      <c r="Z14" s="98">
        <f t="shared" si="23"/>
        <v>50.283379620635507</v>
      </c>
      <c r="AA14" s="96">
        <f t="shared" si="23"/>
        <v>35.403832927883016</v>
      </c>
      <c r="AB14" s="96">
        <f t="shared" si="23"/>
        <v>63.131694837358012</v>
      </c>
      <c r="AC14" s="96">
        <f t="shared" si="23"/>
        <v>64.027841404078686</v>
      </c>
      <c r="AD14" s="96">
        <f t="shared" si="23"/>
        <v>68.834334630207678</v>
      </c>
      <c r="AE14" s="96">
        <f t="shared" si="23"/>
        <v>75.407474298040285</v>
      </c>
      <c r="AF14" s="96">
        <f t="shared" si="23"/>
        <v>68.924011188592146</v>
      </c>
      <c r="AG14" s="96">
        <f t="shared" si="23"/>
        <v>69.024744498078576</v>
      </c>
      <c r="AH14" s="96">
        <f t="shared" si="23"/>
        <v>72.500725523056175</v>
      </c>
      <c r="AI14" s="96">
        <f t="shared" si="23"/>
        <v>66.46487862886481</v>
      </c>
      <c r="AJ14" s="96">
        <f t="shared" si="23"/>
        <v>67.653640005198042</v>
      </c>
      <c r="AK14" s="97">
        <f t="shared" si="23"/>
        <v>71.164013679035591</v>
      </c>
      <c r="AL14" s="98">
        <f t="shared" si="23"/>
        <v>54.554258455827458</v>
      </c>
      <c r="AM14" s="96">
        <f t="shared" si="23"/>
        <v>43.823764388655043</v>
      </c>
      <c r="AN14" s="96">
        <f t="shared" si="23"/>
        <v>69.75765811542523</v>
      </c>
      <c r="AO14" s="96">
        <f t="shared" si="23"/>
        <v>70.106629340988746</v>
      </c>
      <c r="AP14" s="96">
        <f t="shared" si="23"/>
        <v>75.054630672886532</v>
      </c>
      <c r="AQ14" s="96">
        <f t="shared" si="23"/>
        <v>82.650576217081209</v>
      </c>
      <c r="AR14" s="96">
        <f t="shared" si="23"/>
        <v>80.49326036376209</v>
      </c>
      <c r="AS14" s="96">
        <f t="shared" si="23"/>
        <v>85.76236502229149</v>
      </c>
      <c r="AT14" s="96">
        <f t="shared" si="23"/>
        <v>89.714993815659</v>
      </c>
      <c r="AU14" s="96">
        <f t="shared" si="23"/>
        <v>86.336019066438084</v>
      </c>
      <c r="AV14" s="96">
        <f t="shared" si="23"/>
        <v>89.841700658632419</v>
      </c>
      <c r="AW14" s="97">
        <f t="shared" si="23"/>
        <v>94.529665297669524</v>
      </c>
      <c r="AX14" s="98">
        <f t="shared" si="23"/>
        <v>59.828662281663547</v>
      </c>
      <c r="AY14" s="96">
        <f t="shared" si="23"/>
        <v>50.581095500873118</v>
      </c>
      <c r="AZ14" s="96">
        <f t="shared" si="23"/>
        <v>74.928618674303252</v>
      </c>
      <c r="BA14" s="96">
        <f t="shared" si="23"/>
        <v>78.571335461838572</v>
      </c>
      <c r="BB14" s="96">
        <f t="shared" si="23"/>
        <v>84.714245545143172</v>
      </c>
      <c r="BC14" s="96">
        <f t="shared" si="23"/>
        <v>98.484227241488156</v>
      </c>
      <c r="BD14" s="96">
        <f t="shared" si="23"/>
        <v>90.00415472796935</v>
      </c>
      <c r="BE14" s="96">
        <f t="shared" si="23"/>
        <v>95.135287289041074</v>
      </c>
      <c r="BF14" s="96">
        <f t="shared" si="23"/>
        <v>103.6769851829999</v>
      </c>
      <c r="BG14" s="96">
        <f t="shared" si="23"/>
        <v>95.333367279811881</v>
      </c>
      <c r="BH14" s="96">
        <f t="shared" si="23"/>
        <v>101.18543704976437</v>
      </c>
      <c r="BI14" s="97">
        <f t="shared" si="23"/>
        <v>109.98497230721239</v>
      </c>
      <c r="BJ14" s="98">
        <f t="shared" si="23"/>
        <v>67.790250045755258</v>
      </c>
      <c r="BK14" s="96">
        <f t="shared" si="23"/>
        <v>57.262915699164409</v>
      </c>
      <c r="BL14" s="96">
        <f t="shared" si="23"/>
        <v>87.633316514374044</v>
      </c>
      <c r="BM14" s="96">
        <f t="shared" si="23"/>
        <v>86.581673266300172</v>
      </c>
      <c r="BN14" s="96">
        <f t="shared" si="23"/>
        <v>95.36349731849667</v>
      </c>
      <c r="BO14" s="96">
        <f t="shared" si="23"/>
        <v>116.54388597065311</v>
      </c>
      <c r="BP14" s="96">
        <f t="shared" si="23"/>
        <v>98.359376682351368</v>
      </c>
      <c r="BQ14" s="96">
        <f t="shared" si="23"/>
        <v>107.94655890100321</v>
      </c>
      <c r="BR14" s="96">
        <f t="shared" si="23"/>
        <v>123.12380578273944</v>
      </c>
      <c r="BS14" s="96">
        <f t="shared" si="23"/>
        <v>105.04061445027764</v>
      </c>
      <c r="BT14" s="96">
        <f t="shared" si="23"/>
        <v>115.20039736907016</v>
      </c>
      <c r="BU14" s="97">
        <f t="shared" si="23"/>
        <v>130.38950772414185</v>
      </c>
      <c r="BV14" s="98">
        <f t="shared" si="23"/>
        <v>76.101848975252807</v>
      </c>
      <c r="BW14" s="96">
        <f t="shared" si="23"/>
        <v>64.059202228109882</v>
      </c>
      <c r="BX14" s="96">
        <f t="shared" si="23"/>
        <v>96.207829744354626</v>
      </c>
      <c r="BY14" s="96">
        <f t="shared" si="23"/>
        <v>94.612333138492559</v>
      </c>
      <c r="BZ14" s="96">
        <f t="shared" si="23"/>
        <v>105.69150303750762</v>
      </c>
      <c r="CA14" s="96">
        <f t="shared" ref="CA14:CS14" si="24">CA13/CA8</f>
        <v>126.77573588199709</v>
      </c>
      <c r="CB14" s="96">
        <f t="shared" si="24"/>
        <v>122.45133534565691</v>
      </c>
      <c r="CC14" s="96">
        <f t="shared" si="24"/>
        <v>137.56086423614576</v>
      </c>
      <c r="CD14" s="96">
        <f t="shared" si="24"/>
        <v>165.42997571976321</v>
      </c>
      <c r="CE14" s="96">
        <f t="shared" si="24"/>
        <v>135.31290179078792</v>
      </c>
      <c r="CF14" s="96">
        <f t="shared" si="24"/>
        <v>149.06372492185153</v>
      </c>
      <c r="CG14" s="97">
        <f t="shared" si="24"/>
        <v>168.82935227544124</v>
      </c>
      <c r="CH14" s="96">
        <f t="shared" si="24"/>
        <v>118.09036049842371</v>
      </c>
      <c r="CI14" s="96">
        <f t="shared" si="24"/>
        <v>114.09186518585784</v>
      </c>
      <c r="CJ14" s="96">
        <f t="shared" si="24"/>
        <v>170.02941376585375</v>
      </c>
      <c r="CK14" s="96">
        <f t="shared" si="24"/>
        <v>145.63134729701616</v>
      </c>
      <c r="CL14" s="96">
        <f t="shared" si="24"/>
        <v>164.40400152118653</v>
      </c>
      <c r="CM14" s="96">
        <f t="shared" si="24"/>
        <v>193.16251129840998</v>
      </c>
      <c r="CN14" s="96">
        <f t="shared" si="24"/>
        <v>169.64993399918785</v>
      </c>
      <c r="CO14" s="96">
        <f t="shared" si="24"/>
        <v>161.06747883927389</v>
      </c>
      <c r="CP14" s="96">
        <f t="shared" si="24"/>
        <v>187.51920303954461</v>
      </c>
      <c r="CQ14" s="96">
        <f t="shared" si="24"/>
        <v>154.8662787600704</v>
      </c>
      <c r="CR14" s="96">
        <f t="shared" si="24"/>
        <v>167.39654244077764</v>
      </c>
      <c r="CS14" s="96">
        <f t="shared" si="24"/>
        <v>186.84835527712127</v>
      </c>
    </row>
    <row r="15" spans="1:98" x14ac:dyDescent="0.2">
      <c r="A15" s="95" t="s">
        <v>13</v>
      </c>
      <c r="B15" s="96">
        <f>SUM(N13:Y13)/SUM(N5:Y5)</f>
        <v>60.084651359887019</v>
      </c>
      <c r="C15" s="96">
        <f>SUM(Z13:AK13)/SUM(Z5:AK5)</f>
        <v>20.038921948878599</v>
      </c>
      <c r="D15" s="96">
        <f>SUM(AL13:AW13)/SUM(AL5:AW5)</f>
        <v>25.925356169601233</v>
      </c>
      <c r="E15" s="96">
        <f>SUM(AX13:BI13)/SUM(AX5:BI5)</f>
        <v>29.251992454310514</v>
      </c>
      <c r="F15" s="96">
        <f>SUM(BJ13:BU13)/SUM(BJ5:BU5)</f>
        <v>30.102645166549944</v>
      </c>
      <c r="G15" s="96">
        <f>SUM(BV13:CG13)/SUM(BV5:CG5)</f>
        <v>31.498088022061904</v>
      </c>
      <c r="H15" s="97">
        <f>SUM(CH13:CS13)/SUM(CH5:CS5)</f>
        <v>35.174286921433023</v>
      </c>
      <c r="I15" s="96"/>
      <c r="K15" s="85">
        <f t="shared" si="4"/>
        <v>-0.66648850421296213</v>
      </c>
      <c r="L15" s="85">
        <f t="shared" si="4"/>
        <v>0.29375004482474387</v>
      </c>
      <c r="N15" s="96">
        <f>N13/N5</f>
        <v>33.118788000000002</v>
      </c>
      <c r="O15" s="96">
        <f t="shared" ref="O15:BZ15" si="25">O13/O5</f>
        <v>39.701175999999997</v>
      </c>
      <c r="P15" s="96">
        <f t="shared" si="25"/>
        <v>61.800575999999992</v>
      </c>
      <c r="Q15" s="96">
        <f t="shared" si="25"/>
        <v>50.321396</v>
      </c>
      <c r="R15" s="96">
        <f t="shared" si="25"/>
        <v>64.306024000000008</v>
      </c>
      <c r="S15" s="96">
        <f t="shared" si="25"/>
        <v>69.072748000000004</v>
      </c>
      <c r="T15" s="96">
        <f t="shared" si="25"/>
        <v>64.344999999999999</v>
      </c>
      <c r="U15" s="96">
        <f t="shared" si="25"/>
        <v>64.261974193548383</v>
      </c>
      <c r="V15" s="96">
        <f t="shared" si="25"/>
        <v>73.185814117647055</v>
      </c>
      <c r="W15" s="96">
        <f t="shared" si="25"/>
        <v>58.52487133333333</v>
      </c>
      <c r="X15" s="96">
        <f t="shared" si="25"/>
        <v>63.195914694736842</v>
      </c>
      <c r="Y15" s="96">
        <f t="shared" si="25"/>
        <v>67.777801829268299</v>
      </c>
      <c r="Z15" s="98">
        <f t="shared" si="25"/>
        <v>12.937380575691638</v>
      </c>
      <c r="AA15" s="96">
        <f t="shared" si="25"/>
        <v>6.6229489138949322</v>
      </c>
      <c r="AB15" s="96">
        <f t="shared" si="25"/>
        <v>17.797368370531544</v>
      </c>
      <c r="AC15" s="96">
        <f t="shared" si="25"/>
        <v>17.322100419652116</v>
      </c>
      <c r="AD15" s="96">
        <f t="shared" si="25"/>
        <v>20.187763907964598</v>
      </c>
      <c r="AE15" s="96">
        <f t="shared" si="25"/>
        <v>25.069476006713451</v>
      </c>
      <c r="AF15" s="96">
        <f t="shared" si="25"/>
        <v>19.867801692664088</v>
      </c>
      <c r="AG15" s="96">
        <f t="shared" si="25"/>
        <v>22.135002493389983</v>
      </c>
      <c r="AH15" s="96">
        <f t="shared" si="25"/>
        <v>25.091493754897225</v>
      </c>
      <c r="AI15" s="96">
        <f t="shared" si="25"/>
        <v>20.849198130920897</v>
      </c>
      <c r="AJ15" s="96">
        <f t="shared" si="25"/>
        <v>23.347730588102749</v>
      </c>
      <c r="AK15" s="97">
        <f t="shared" si="25"/>
        <v>26.93086348986154</v>
      </c>
      <c r="AL15" s="98">
        <f t="shared" si="25"/>
        <v>16.121289061151693</v>
      </c>
      <c r="AM15" s="96">
        <f t="shared" si="25"/>
        <v>9.542959117828854</v>
      </c>
      <c r="AN15" s="96">
        <f t="shared" si="25"/>
        <v>23.973859449051862</v>
      </c>
      <c r="AO15" s="96">
        <f t="shared" si="25"/>
        <v>21.056332435218668</v>
      </c>
      <c r="AP15" s="96">
        <f t="shared" si="25"/>
        <v>24.552580152811601</v>
      </c>
      <c r="AQ15" s="96">
        <f t="shared" si="25"/>
        <v>31.91964504730969</v>
      </c>
      <c r="AR15" s="96">
        <f t="shared" si="25"/>
        <v>25.974809996367398</v>
      </c>
      <c r="AS15" s="96">
        <f t="shared" si="25"/>
        <v>28.332966187181682</v>
      </c>
      <c r="AT15" s="96">
        <f t="shared" si="25"/>
        <v>32.426189181675213</v>
      </c>
      <c r="AU15" s="96">
        <f t="shared" si="25"/>
        <v>27.860241726561732</v>
      </c>
      <c r="AV15" s="96">
        <f t="shared" si="25"/>
        <v>31.479622212458985</v>
      </c>
      <c r="AW15" s="97">
        <f t="shared" si="25"/>
        <v>36.519536812839064</v>
      </c>
      <c r="AX15" s="98">
        <f t="shared" si="25"/>
        <v>18.215491090958331</v>
      </c>
      <c r="AY15" s="96">
        <f t="shared" si="25"/>
        <v>10.969364505310748</v>
      </c>
      <c r="AZ15" s="96">
        <f t="shared" si="25"/>
        <v>26.208291929421009</v>
      </c>
      <c r="BA15" s="96">
        <f t="shared" si="25"/>
        <v>23.644224294684591</v>
      </c>
      <c r="BB15" s="96">
        <f t="shared" si="25"/>
        <v>26.59200902751143</v>
      </c>
      <c r="BC15" s="96">
        <f t="shared" si="25"/>
        <v>35.524413324216795</v>
      </c>
      <c r="BD15" s="96">
        <f t="shared" si="25"/>
        <v>28.085688101988012</v>
      </c>
      <c r="BE15" s="96">
        <f t="shared" si="25"/>
        <v>31.221760519864098</v>
      </c>
      <c r="BF15" s="96">
        <f t="shared" si="25"/>
        <v>38.086467649061504</v>
      </c>
      <c r="BG15" s="96">
        <f t="shared" si="25"/>
        <v>31.596733515620894</v>
      </c>
      <c r="BH15" s="96">
        <f t="shared" si="25"/>
        <v>35.729052965580721</v>
      </c>
      <c r="BI15" s="97">
        <f t="shared" si="25"/>
        <v>43.471226912505571</v>
      </c>
      <c r="BJ15" s="98">
        <f t="shared" si="25"/>
        <v>18.960540043574674</v>
      </c>
      <c r="BK15" s="96">
        <f t="shared" si="25"/>
        <v>12.869280744068206</v>
      </c>
      <c r="BL15" s="96">
        <f t="shared" si="25"/>
        <v>27.149875323939618</v>
      </c>
      <c r="BM15" s="96">
        <f t="shared" si="25"/>
        <v>23.52140098812767</v>
      </c>
      <c r="BN15" s="96">
        <f t="shared" si="25"/>
        <v>27.753571912667642</v>
      </c>
      <c r="BO15" s="96">
        <f t="shared" si="25"/>
        <v>38.676377019135657</v>
      </c>
      <c r="BP15" s="96">
        <f t="shared" si="25"/>
        <v>28.32709451996892</v>
      </c>
      <c r="BQ15" s="96">
        <f t="shared" si="25"/>
        <v>31.480713825462814</v>
      </c>
      <c r="BR15" s="96">
        <f t="shared" si="25"/>
        <v>41.091001340191447</v>
      </c>
      <c r="BS15" s="96">
        <f t="shared" si="25"/>
        <v>30.727132795817788</v>
      </c>
      <c r="BT15" s="96">
        <f t="shared" si="25"/>
        <v>35.237199463584474</v>
      </c>
      <c r="BU15" s="97">
        <f t="shared" si="25"/>
        <v>44.460746680514411</v>
      </c>
      <c r="BV15" s="98">
        <f t="shared" si="25"/>
        <v>21.472424890269853</v>
      </c>
      <c r="BW15" s="96">
        <f t="shared" si="25"/>
        <v>15.511038186171206</v>
      </c>
      <c r="BX15" s="96">
        <f t="shared" si="25"/>
        <v>30.573286616203358</v>
      </c>
      <c r="BY15" s="96">
        <f t="shared" si="25"/>
        <v>27.528950662838191</v>
      </c>
      <c r="BZ15" s="96">
        <f t="shared" si="25"/>
        <v>31.149452015021417</v>
      </c>
      <c r="CA15" s="96">
        <f t="shared" ref="CA15:CS15" si="26">CA13/CA5</f>
        <v>42.574730144826248</v>
      </c>
      <c r="CB15" s="96">
        <f t="shared" si="26"/>
        <v>28.557867789452782</v>
      </c>
      <c r="CC15" s="96">
        <f t="shared" si="26"/>
        <v>31.889659740840582</v>
      </c>
      <c r="CD15" s="96">
        <f t="shared" si="26"/>
        <v>39.435765543252494</v>
      </c>
      <c r="CE15" s="96">
        <f t="shared" si="26"/>
        <v>30.56654705475167</v>
      </c>
      <c r="CF15" s="96">
        <f t="shared" si="26"/>
        <v>35.265381645034296</v>
      </c>
      <c r="CG15" s="97">
        <f t="shared" si="26"/>
        <v>45.088919096527164</v>
      </c>
      <c r="CH15" s="96">
        <f t="shared" si="26"/>
        <v>23.372694439660645</v>
      </c>
      <c r="CI15" s="96">
        <f t="shared" si="26"/>
        <v>17.915841830893321</v>
      </c>
      <c r="CJ15" s="96">
        <f t="shared" si="26"/>
        <v>39.846114718195082</v>
      </c>
      <c r="CK15" s="96">
        <f t="shared" si="26"/>
        <v>30.436336888265942</v>
      </c>
      <c r="CL15" s="96">
        <f t="shared" si="26"/>
        <v>35.712053037545694</v>
      </c>
      <c r="CM15" s="96">
        <f t="shared" si="26"/>
        <v>47.164810626077966</v>
      </c>
      <c r="CN15" s="96">
        <f t="shared" si="26"/>
        <v>36.622880546447803</v>
      </c>
      <c r="CO15" s="96">
        <f t="shared" si="26"/>
        <v>34.391586137799678</v>
      </c>
      <c r="CP15" s="96">
        <f t="shared" si="26"/>
        <v>41.778509506511455</v>
      </c>
      <c r="CQ15" s="96">
        <f t="shared" si="26"/>
        <v>32.316895186227711</v>
      </c>
      <c r="CR15" s="96">
        <f t="shared" si="26"/>
        <v>36.543926212388477</v>
      </c>
      <c r="CS15" s="96">
        <f t="shared" si="26"/>
        <v>45.697865562605948</v>
      </c>
    </row>
    <row r="16" spans="1:98" x14ac:dyDescent="0.2">
      <c r="A16" s="109" t="s">
        <v>147</v>
      </c>
      <c r="B16" s="110"/>
      <c r="C16" s="161">
        <f>(C13-B13)/B13</f>
        <v>0.28392504649315081</v>
      </c>
      <c r="D16" s="161">
        <f t="shared" ref="D16:H16" si="27">(D13-C13)/C13</f>
        <v>0.77559314194188989</v>
      </c>
      <c r="E16" s="161">
        <f t="shared" si="27"/>
        <v>0.47313711584989332</v>
      </c>
      <c r="F16" s="161">
        <f t="shared" si="27"/>
        <v>0.33614319887028032</v>
      </c>
      <c r="G16" s="161">
        <f t="shared" si="27"/>
        <v>0.20058461566696326</v>
      </c>
      <c r="H16" s="162">
        <f t="shared" si="27"/>
        <v>0.22676171351823821</v>
      </c>
      <c r="Z16" s="112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1"/>
      <c r="AL16" s="112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1"/>
      <c r="AX16" s="109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305"/>
      <c r="BJ16" s="109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305"/>
      <c r="BV16" s="109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305"/>
    </row>
    <row r="17" spans="1:97" hidden="1" x14ac:dyDescent="0.2">
      <c r="C17" s="84">
        <v>267643.80729962699</v>
      </c>
      <c r="D17" s="84">
        <v>346051.64705035556</v>
      </c>
      <c r="E17" s="84">
        <v>456935.06457399658</v>
      </c>
      <c r="F17" s="84">
        <v>560405.34052806278</v>
      </c>
      <c r="G17" s="84">
        <v>745448.64551053406</v>
      </c>
      <c r="H17" s="84">
        <v>958294.03968561487</v>
      </c>
      <c r="Z17" s="112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1"/>
    </row>
    <row r="18" spans="1:97" hidden="1" x14ac:dyDescent="0.2">
      <c r="C18" s="501">
        <v>160586.28437977619</v>
      </c>
      <c r="D18" s="501">
        <v>207630.98823021332</v>
      </c>
      <c r="E18" s="501">
        <v>274161.03874439793</v>
      </c>
      <c r="F18" s="501">
        <v>336243.20431683765</v>
      </c>
      <c r="G18" s="501">
        <v>447269.18730632041</v>
      </c>
      <c r="H18" s="501">
        <v>574976.42381136888</v>
      </c>
      <c r="Z18" s="98"/>
      <c r="AK18" s="97"/>
    </row>
    <row r="19" spans="1:97" s="119" customFormat="1" x14ac:dyDescent="0.2">
      <c r="A19" s="307" t="s">
        <v>172</v>
      </c>
      <c r="B19" s="308">
        <v>2016</v>
      </c>
      <c r="C19" s="308">
        <v>2017</v>
      </c>
      <c r="D19" s="308">
        <v>2018</v>
      </c>
      <c r="E19" s="308">
        <v>2019</v>
      </c>
      <c r="F19" s="308">
        <v>2020</v>
      </c>
      <c r="G19" s="308">
        <v>2021</v>
      </c>
      <c r="H19" s="309">
        <v>2022</v>
      </c>
      <c r="I19" s="287"/>
      <c r="J19" s="115"/>
      <c r="K19" s="116"/>
      <c r="L19" s="116"/>
      <c r="M19" s="363"/>
      <c r="N19" s="367">
        <v>42385</v>
      </c>
      <c r="O19" s="367">
        <v>42416</v>
      </c>
      <c r="P19" s="367">
        <v>42445</v>
      </c>
      <c r="Q19" s="367">
        <v>42476</v>
      </c>
      <c r="R19" s="367">
        <v>42506</v>
      </c>
      <c r="S19" s="367">
        <v>42537</v>
      </c>
      <c r="T19" s="367">
        <v>42567</v>
      </c>
      <c r="U19" s="367">
        <v>42598</v>
      </c>
      <c r="V19" s="367">
        <v>42629</v>
      </c>
      <c r="W19" s="367">
        <v>42659</v>
      </c>
      <c r="X19" s="367">
        <v>42690</v>
      </c>
      <c r="Y19" s="367">
        <v>42720</v>
      </c>
      <c r="Z19" s="247">
        <v>42752</v>
      </c>
      <c r="AA19" s="245">
        <v>42783</v>
      </c>
      <c r="AB19" s="245">
        <v>42811</v>
      </c>
      <c r="AC19" s="245">
        <v>42842</v>
      </c>
      <c r="AD19" s="245">
        <v>42872</v>
      </c>
      <c r="AE19" s="245">
        <v>42903</v>
      </c>
      <c r="AF19" s="245">
        <v>42933</v>
      </c>
      <c r="AG19" s="245">
        <v>42964</v>
      </c>
      <c r="AH19" s="245">
        <v>42995</v>
      </c>
      <c r="AI19" s="245">
        <v>43025</v>
      </c>
      <c r="AJ19" s="245">
        <v>43056</v>
      </c>
      <c r="AK19" s="246">
        <v>43086</v>
      </c>
      <c r="AL19" s="247">
        <v>43118</v>
      </c>
      <c r="AM19" s="245">
        <v>43149</v>
      </c>
      <c r="AN19" s="245">
        <v>43177</v>
      </c>
      <c r="AO19" s="245">
        <v>43208</v>
      </c>
      <c r="AP19" s="245">
        <v>43238</v>
      </c>
      <c r="AQ19" s="245">
        <v>43269</v>
      </c>
      <c r="AR19" s="245">
        <v>43299</v>
      </c>
      <c r="AS19" s="245">
        <v>43330</v>
      </c>
      <c r="AT19" s="245">
        <v>43361</v>
      </c>
      <c r="AU19" s="245">
        <v>43391</v>
      </c>
      <c r="AV19" s="245">
        <v>43422</v>
      </c>
      <c r="AW19" s="246">
        <v>43452</v>
      </c>
      <c r="AX19" s="247">
        <v>43483</v>
      </c>
      <c r="AY19" s="245">
        <v>43514</v>
      </c>
      <c r="AZ19" s="245">
        <v>43542</v>
      </c>
      <c r="BA19" s="245">
        <v>43573</v>
      </c>
      <c r="BB19" s="245">
        <v>43603</v>
      </c>
      <c r="BC19" s="245">
        <v>43634</v>
      </c>
      <c r="BD19" s="245">
        <v>43664</v>
      </c>
      <c r="BE19" s="245">
        <v>43695</v>
      </c>
      <c r="BF19" s="245">
        <v>43726</v>
      </c>
      <c r="BG19" s="245">
        <v>43756</v>
      </c>
      <c r="BH19" s="245">
        <v>43787</v>
      </c>
      <c r="BI19" s="245">
        <v>43817</v>
      </c>
      <c r="BJ19" s="247">
        <v>43848</v>
      </c>
      <c r="BK19" s="245">
        <v>43879</v>
      </c>
      <c r="BL19" s="245">
        <v>43908</v>
      </c>
      <c r="BM19" s="245">
        <v>43939</v>
      </c>
      <c r="BN19" s="245">
        <v>43969</v>
      </c>
      <c r="BO19" s="245">
        <v>44000</v>
      </c>
      <c r="BP19" s="245">
        <v>44030</v>
      </c>
      <c r="BQ19" s="245">
        <v>44061</v>
      </c>
      <c r="BR19" s="245">
        <v>44092</v>
      </c>
      <c r="BS19" s="245">
        <v>44122</v>
      </c>
      <c r="BT19" s="245">
        <v>44153</v>
      </c>
      <c r="BU19" s="246">
        <v>44183</v>
      </c>
      <c r="BV19" s="245">
        <v>44214</v>
      </c>
      <c r="BW19" s="245">
        <v>44245</v>
      </c>
      <c r="BX19" s="245">
        <v>44273</v>
      </c>
      <c r="BY19" s="245">
        <v>44304</v>
      </c>
      <c r="BZ19" s="245">
        <v>44334</v>
      </c>
      <c r="CA19" s="245">
        <v>44365</v>
      </c>
      <c r="CB19" s="245">
        <v>44395</v>
      </c>
      <c r="CC19" s="245">
        <v>44426</v>
      </c>
      <c r="CD19" s="245">
        <v>44457</v>
      </c>
      <c r="CE19" s="245">
        <v>44487</v>
      </c>
      <c r="CF19" s="245">
        <v>44518</v>
      </c>
      <c r="CG19" s="246">
        <v>44548</v>
      </c>
      <c r="CH19" s="367">
        <v>44579</v>
      </c>
      <c r="CI19" s="367">
        <v>44610</v>
      </c>
      <c r="CJ19" s="367">
        <v>44638</v>
      </c>
      <c r="CK19" s="367">
        <v>44669</v>
      </c>
      <c r="CL19" s="367">
        <v>44699</v>
      </c>
      <c r="CM19" s="367">
        <v>44730</v>
      </c>
      <c r="CN19" s="367">
        <v>44760</v>
      </c>
      <c r="CO19" s="367">
        <v>44791</v>
      </c>
      <c r="CP19" s="367">
        <v>44822</v>
      </c>
      <c r="CQ19" s="367">
        <v>44852</v>
      </c>
      <c r="CR19" s="367">
        <v>44883</v>
      </c>
      <c r="CS19" s="367">
        <v>44913</v>
      </c>
    </row>
    <row r="20" spans="1:97" s="125" customFormat="1" x14ac:dyDescent="0.2">
      <c r="A20" s="226" t="s">
        <v>5</v>
      </c>
      <c r="B20" s="96">
        <f>AVERAGE(N20:Y20)</f>
        <v>162</v>
      </c>
      <c r="C20" s="96">
        <f>AVERAGE(Z20:AK20)</f>
        <v>180</v>
      </c>
      <c r="D20" s="96">
        <f>AVERAGE(AL20:AW20)</f>
        <v>231.66666666666666</v>
      </c>
      <c r="E20" s="96">
        <f>AVERAGE(AX20:BI20)</f>
        <v>266.66666666666669</v>
      </c>
      <c r="F20" s="96">
        <f>AVERAGE(BV20:CG20)</f>
        <v>358.33333333333331</v>
      </c>
      <c r="G20" s="96">
        <f>AVERAGE(BV20:CG20)</f>
        <v>358.33333333333331</v>
      </c>
      <c r="H20" s="97">
        <f>AVERAGE(CH20:CS20)</f>
        <v>385</v>
      </c>
      <c r="I20" s="96"/>
      <c r="J20" s="120"/>
      <c r="K20" s="85">
        <f>C20/B20-1</f>
        <v>0.11111111111111116</v>
      </c>
      <c r="L20" s="85">
        <f>D20/C20-1</f>
        <v>0.28703703703703698</v>
      </c>
      <c r="M20" s="123"/>
      <c r="N20" s="189">
        <v>162</v>
      </c>
      <c r="O20" s="189">
        <v>162</v>
      </c>
      <c r="P20" s="189">
        <v>162</v>
      </c>
      <c r="Q20" s="189">
        <v>162</v>
      </c>
      <c r="R20" s="189">
        <v>162</v>
      </c>
      <c r="S20" s="189">
        <v>162</v>
      </c>
      <c r="T20" s="189">
        <v>162</v>
      </c>
      <c r="U20" s="189">
        <v>162</v>
      </c>
      <c r="V20" s="189">
        <v>162</v>
      </c>
      <c r="W20" s="189">
        <v>162</v>
      </c>
      <c r="X20" s="189">
        <v>162</v>
      </c>
      <c r="Y20" s="189">
        <v>162</v>
      </c>
      <c r="Z20" s="315">
        <v>180</v>
      </c>
      <c r="AA20" s="364">
        <f>Z20</f>
        <v>180</v>
      </c>
      <c r="AB20" s="364">
        <f>AA20</f>
        <v>180</v>
      </c>
      <c r="AC20" s="364">
        <v>180</v>
      </c>
      <c r="AD20" s="364">
        <f t="shared" ref="AD20" si="28">AC20</f>
        <v>180</v>
      </c>
      <c r="AE20" s="364">
        <f t="shared" ref="AE20" si="29">AD20</f>
        <v>180</v>
      </c>
      <c r="AF20" s="364">
        <f t="shared" ref="AF20" si="30">AE20</f>
        <v>180</v>
      </c>
      <c r="AG20" s="364">
        <f t="shared" ref="AG20" si="31">AF20</f>
        <v>180</v>
      </c>
      <c r="AH20" s="364">
        <f t="shared" ref="AH20" si="32">AG20</f>
        <v>180</v>
      </c>
      <c r="AI20" s="364">
        <v>180</v>
      </c>
      <c r="AJ20" s="364">
        <f t="shared" ref="AJ20" si="33">AI20</f>
        <v>180</v>
      </c>
      <c r="AK20" s="364">
        <f t="shared" ref="AK20" si="34">AJ20</f>
        <v>180</v>
      </c>
      <c r="AL20" s="380">
        <v>220</v>
      </c>
      <c r="AM20" s="317">
        <f>AL20</f>
        <v>220</v>
      </c>
      <c r="AN20" s="317">
        <v>220</v>
      </c>
      <c r="AO20" s="317">
        <v>220</v>
      </c>
      <c r="AP20" s="317">
        <f t="shared" ref="AP20:AW20" si="35">AO20</f>
        <v>220</v>
      </c>
      <c r="AQ20" s="317">
        <v>240</v>
      </c>
      <c r="AR20" s="317">
        <f>AQ20</f>
        <v>240</v>
      </c>
      <c r="AS20" s="317">
        <f t="shared" si="35"/>
        <v>240</v>
      </c>
      <c r="AT20" s="317">
        <f t="shared" si="35"/>
        <v>240</v>
      </c>
      <c r="AU20" s="317">
        <f>AT20</f>
        <v>240</v>
      </c>
      <c r="AV20" s="317">
        <f t="shared" si="35"/>
        <v>240</v>
      </c>
      <c r="AW20" s="317">
        <f t="shared" si="35"/>
        <v>240</v>
      </c>
      <c r="AX20" s="385">
        <v>240</v>
      </c>
      <c r="AY20" s="189">
        <f>AX20</f>
        <v>240</v>
      </c>
      <c r="AZ20" s="189">
        <f t="shared" ref="AZ20:BI20" si="36">AY20</f>
        <v>240</v>
      </c>
      <c r="BA20" s="189">
        <v>260</v>
      </c>
      <c r="BB20" s="189">
        <f t="shared" si="36"/>
        <v>260</v>
      </c>
      <c r="BC20" s="189">
        <f t="shared" si="36"/>
        <v>260</v>
      </c>
      <c r="BD20" s="189">
        <f t="shared" si="36"/>
        <v>260</v>
      </c>
      <c r="BE20" s="189">
        <v>270</v>
      </c>
      <c r="BF20" s="189">
        <f t="shared" si="36"/>
        <v>270</v>
      </c>
      <c r="BG20" s="189">
        <v>300</v>
      </c>
      <c r="BH20" s="189">
        <f t="shared" si="36"/>
        <v>300</v>
      </c>
      <c r="BI20" s="189">
        <f t="shared" si="36"/>
        <v>300</v>
      </c>
      <c r="BJ20" s="416">
        <v>320</v>
      </c>
      <c r="BK20" s="417">
        <f>BJ20</f>
        <v>320</v>
      </c>
      <c r="BL20" s="417">
        <f t="shared" ref="BL20:BP20" si="37">BK20</f>
        <v>320</v>
      </c>
      <c r="BM20" s="417">
        <f t="shared" si="37"/>
        <v>320</v>
      </c>
      <c r="BN20" s="417">
        <f t="shared" si="37"/>
        <v>320</v>
      </c>
      <c r="BO20" s="417">
        <v>330</v>
      </c>
      <c r="BP20" s="417">
        <f t="shared" si="37"/>
        <v>330</v>
      </c>
      <c r="BQ20" s="417">
        <f>BP20</f>
        <v>330</v>
      </c>
      <c r="BR20" s="417">
        <v>340</v>
      </c>
      <c r="BS20" s="417">
        <f t="shared" ref="BS20:BU20" si="38">BR20</f>
        <v>340</v>
      </c>
      <c r="BT20" s="417">
        <f t="shared" si="38"/>
        <v>340</v>
      </c>
      <c r="BU20" s="417">
        <f t="shared" si="38"/>
        <v>340</v>
      </c>
      <c r="BV20" s="427">
        <v>350</v>
      </c>
      <c r="BW20" s="427">
        <f>BV20</f>
        <v>350</v>
      </c>
      <c r="BX20" s="427">
        <f t="shared" ref="BX20:CG20" si="39">BW20</f>
        <v>350</v>
      </c>
      <c r="BY20" s="427">
        <f t="shared" si="39"/>
        <v>350</v>
      </c>
      <c r="BZ20" s="427">
        <v>350</v>
      </c>
      <c r="CA20" s="427">
        <v>350</v>
      </c>
      <c r="CB20" s="427">
        <f t="shared" si="39"/>
        <v>350</v>
      </c>
      <c r="CC20" s="427">
        <v>370</v>
      </c>
      <c r="CD20" s="427">
        <v>370</v>
      </c>
      <c r="CE20" s="427">
        <f t="shared" si="39"/>
        <v>370</v>
      </c>
      <c r="CF20" s="427">
        <f t="shared" si="39"/>
        <v>370</v>
      </c>
      <c r="CG20" s="427">
        <f t="shared" si="39"/>
        <v>370</v>
      </c>
      <c r="CH20" s="189">
        <v>370</v>
      </c>
      <c r="CI20" s="189">
        <f>CH20</f>
        <v>370</v>
      </c>
      <c r="CJ20" s="189">
        <f>CI20</f>
        <v>370</v>
      </c>
      <c r="CK20" s="189">
        <f t="shared" ref="CK20:CO20" si="40">CJ20</f>
        <v>370</v>
      </c>
      <c r="CL20" s="189">
        <f t="shared" si="40"/>
        <v>370</v>
      </c>
      <c r="CM20" s="189">
        <v>390</v>
      </c>
      <c r="CN20" s="189">
        <f t="shared" si="40"/>
        <v>390</v>
      </c>
      <c r="CO20" s="189">
        <f t="shared" si="40"/>
        <v>390</v>
      </c>
      <c r="CP20" s="189">
        <v>400</v>
      </c>
      <c r="CQ20" s="189">
        <f>CP20</f>
        <v>400</v>
      </c>
      <c r="CR20" s="189">
        <f t="shared" ref="CR20:CS20" si="41">CQ20</f>
        <v>400</v>
      </c>
      <c r="CS20" s="189">
        <f t="shared" si="41"/>
        <v>400</v>
      </c>
    </row>
    <row r="21" spans="1:97" s="125" customFormat="1" x14ac:dyDescent="0.2">
      <c r="A21" s="226" t="s">
        <v>8</v>
      </c>
      <c r="B21" s="96">
        <f>AVERAGE(N21:Y21)</f>
        <v>170</v>
      </c>
      <c r="C21" s="96">
        <f>AVERAGE(Z21:AK21)</f>
        <v>189</v>
      </c>
      <c r="D21" s="96">
        <f>AVERAGE(AL21:AW21)</f>
        <v>247.88333333333335</v>
      </c>
      <c r="E21" s="96">
        <f>AVERAGE(AX21:BI21)</f>
        <v>288</v>
      </c>
      <c r="F21" s="96">
        <f>AVERAGE(BV21:CG21)</f>
        <v>384.0333333333333</v>
      </c>
      <c r="G21" s="96">
        <f>AVERAGE(BV21:CG21)</f>
        <v>384.0333333333333</v>
      </c>
      <c r="H21" s="97">
        <f>AVERAGE(CH21:CS21)</f>
        <v>411.95000000000005</v>
      </c>
      <c r="I21" s="96"/>
      <c r="J21" s="120"/>
      <c r="K21" s="85">
        <f t="shared" ref="K21:L30" si="42">C21/B21-1</f>
        <v>0.11176470588235299</v>
      </c>
      <c r="L21" s="85">
        <f t="shared" si="42"/>
        <v>0.31155202821869499</v>
      </c>
      <c r="M21" s="123"/>
      <c r="N21" s="189">
        <v>170</v>
      </c>
      <c r="O21" s="189">
        <v>170</v>
      </c>
      <c r="P21" s="189">
        <v>170</v>
      </c>
      <c r="Q21" s="189">
        <v>170</v>
      </c>
      <c r="R21" s="189">
        <v>170</v>
      </c>
      <c r="S21" s="189">
        <v>170</v>
      </c>
      <c r="T21" s="189">
        <v>170</v>
      </c>
      <c r="U21" s="189">
        <v>170</v>
      </c>
      <c r="V21" s="189">
        <v>170</v>
      </c>
      <c r="W21" s="189">
        <v>170</v>
      </c>
      <c r="X21" s="189">
        <v>170</v>
      </c>
      <c r="Y21" s="189">
        <v>170</v>
      </c>
      <c r="Z21" s="315">
        <f>Z20*1.05</f>
        <v>189</v>
      </c>
      <c r="AA21" s="364">
        <f t="shared" ref="AA21:AK21" si="43">AA20*1.05</f>
        <v>189</v>
      </c>
      <c r="AB21" s="364">
        <f t="shared" si="43"/>
        <v>189</v>
      </c>
      <c r="AC21" s="364">
        <f t="shared" si="43"/>
        <v>189</v>
      </c>
      <c r="AD21" s="364">
        <f t="shared" si="43"/>
        <v>189</v>
      </c>
      <c r="AE21" s="364">
        <f t="shared" si="43"/>
        <v>189</v>
      </c>
      <c r="AF21" s="364">
        <f t="shared" si="43"/>
        <v>189</v>
      </c>
      <c r="AG21" s="364">
        <f t="shared" si="43"/>
        <v>189</v>
      </c>
      <c r="AH21" s="364">
        <f t="shared" si="43"/>
        <v>189</v>
      </c>
      <c r="AI21" s="364">
        <f t="shared" si="43"/>
        <v>189</v>
      </c>
      <c r="AJ21" s="364">
        <f t="shared" si="43"/>
        <v>189</v>
      </c>
      <c r="AK21" s="373">
        <f t="shared" si="43"/>
        <v>189</v>
      </c>
      <c r="AL21" s="380">
        <f>AL20*1.07</f>
        <v>235.4</v>
      </c>
      <c r="AM21" s="317">
        <f>AM20*1.07</f>
        <v>235.4</v>
      </c>
      <c r="AN21" s="317">
        <f t="shared" ref="AN21:AW21" si="44">AN20*1.07</f>
        <v>235.4</v>
      </c>
      <c r="AO21" s="317">
        <f t="shared" si="44"/>
        <v>235.4</v>
      </c>
      <c r="AP21" s="317">
        <f t="shared" si="44"/>
        <v>235.4</v>
      </c>
      <c r="AQ21" s="317">
        <f t="shared" si="44"/>
        <v>256.8</v>
      </c>
      <c r="AR21" s="317">
        <f t="shared" si="44"/>
        <v>256.8</v>
      </c>
      <c r="AS21" s="317">
        <f t="shared" si="44"/>
        <v>256.8</v>
      </c>
      <c r="AT21" s="317">
        <f t="shared" si="44"/>
        <v>256.8</v>
      </c>
      <c r="AU21" s="317">
        <f t="shared" si="44"/>
        <v>256.8</v>
      </c>
      <c r="AV21" s="317">
        <f t="shared" si="44"/>
        <v>256.8</v>
      </c>
      <c r="AW21" s="317">
        <f t="shared" si="44"/>
        <v>256.8</v>
      </c>
      <c r="AX21" s="385">
        <f>AX20*1.08</f>
        <v>259.20000000000005</v>
      </c>
      <c r="AY21" s="385">
        <f t="shared" ref="AY21:BI21" si="45">AY20*1.08</f>
        <v>259.20000000000005</v>
      </c>
      <c r="AZ21" s="385">
        <f t="shared" si="45"/>
        <v>259.20000000000005</v>
      </c>
      <c r="BA21" s="385">
        <f t="shared" si="45"/>
        <v>280.8</v>
      </c>
      <c r="BB21" s="385">
        <f t="shared" si="45"/>
        <v>280.8</v>
      </c>
      <c r="BC21" s="385">
        <f t="shared" si="45"/>
        <v>280.8</v>
      </c>
      <c r="BD21" s="385">
        <f t="shared" si="45"/>
        <v>280.8</v>
      </c>
      <c r="BE21" s="385">
        <f t="shared" si="45"/>
        <v>291.60000000000002</v>
      </c>
      <c r="BF21" s="385">
        <f t="shared" si="45"/>
        <v>291.60000000000002</v>
      </c>
      <c r="BG21" s="385">
        <f t="shared" si="45"/>
        <v>324</v>
      </c>
      <c r="BH21" s="385">
        <f t="shared" si="45"/>
        <v>324</v>
      </c>
      <c r="BI21" s="385">
        <f t="shared" si="45"/>
        <v>324</v>
      </c>
      <c r="BJ21" s="416">
        <f>BJ20*1.07</f>
        <v>342.40000000000003</v>
      </c>
      <c r="BK21" s="417">
        <f>BK20*1.07</f>
        <v>342.40000000000003</v>
      </c>
      <c r="BL21" s="417">
        <f t="shared" ref="BL21:BU21" si="46">BL20*1.07</f>
        <v>342.40000000000003</v>
      </c>
      <c r="BM21" s="417">
        <f t="shared" si="46"/>
        <v>342.40000000000003</v>
      </c>
      <c r="BN21" s="417">
        <f t="shared" si="46"/>
        <v>342.40000000000003</v>
      </c>
      <c r="BO21" s="417">
        <f t="shared" si="46"/>
        <v>353.1</v>
      </c>
      <c r="BP21" s="417">
        <f t="shared" si="46"/>
        <v>353.1</v>
      </c>
      <c r="BQ21" s="417">
        <f>BQ20*1.08</f>
        <v>356.40000000000003</v>
      </c>
      <c r="BR21" s="417">
        <f t="shared" si="46"/>
        <v>363.8</v>
      </c>
      <c r="BS21" s="417">
        <f t="shared" si="46"/>
        <v>363.8</v>
      </c>
      <c r="BT21" s="417">
        <f t="shared" si="46"/>
        <v>363.8</v>
      </c>
      <c r="BU21" s="417">
        <f t="shared" si="46"/>
        <v>363.8</v>
      </c>
      <c r="BV21" s="427">
        <f>BV20*1.07</f>
        <v>374.5</v>
      </c>
      <c r="BW21" s="427">
        <f t="shared" ref="BW21:CG21" si="47">BW20*1.07</f>
        <v>374.5</v>
      </c>
      <c r="BX21" s="427">
        <f t="shared" si="47"/>
        <v>374.5</v>
      </c>
      <c r="BY21" s="427">
        <f t="shared" si="47"/>
        <v>374.5</v>
      </c>
      <c r="BZ21" s="427">
        <f t="shared" si="47"/>
        <v>374.5</v>
      </c>
      <c r="CA21" s="427">
        <f t="shared" si="47"/>
        <v>374.5</v>
      </c>
      <c r="CB21" s="427">
        <f t="shared" si="47"/>
        <v>374.5</v>
      </c>
      <c r="CC21" s="427">
        <f t="shared" si="47"/>
        <v>395.90000000000003</v>
      </c>
      <c r="CD21" s="427">
        <f t="shared" si="47"/>
        <v>395.90000000000003</v>
      </c>
      <c r="CE21" s="427">
        <f>CE20*1.08</f>
        <v>399.6</v>
      </c>
      <c r="CF21" s="427">
        <f>CF20*1.08</f>
        <v>399.6</v>
      </c>
      <c r="CG21" s="427">
        <f t="shared" si="47"/>
        <v>395.90000000000003</v>
      </c>
      <c r="CH21" s="189">
        <f>CH20*1.07</f>
        <v>395.90000000000003</v>
      </c>
      <c r="CI21" s="189">
        <f>CI20*1.07</f>
        <v>395.90000000000003</v>
      </c>
      <c r="CJ21" s="189">
        <f t="shared" ref="CJ21:CS21" si="48">CJ20*1.07</f>
        <v>395.90000000000003</v>
      </c>
      <c r="CK21" s="189">
        <f t="shared" si="48"/>
        <v>395.90000000000003</v>
      </c>
      <c r="CL21" s="189">
        <f t="shared" si="48"/>
        <v>395.90000000000003</v>
      </c>
      <c r="CM21" s="189">
        <f t="shared" si="48"/>
        <v>417.3</v>
      </c>
      <c r="CN21" s="189">
        <f t="shared" si="48"/>
        <v>417.3</v>
      </c>
      <c r="CO21" s="189">
        <f t="shared" si="48"/>
        <v>417.3</v>
      </c>
      <c r="CP21" s="189">
        <f t="shared" si="48"/>
        <v>428</v>
      </c>
      <c r="CQ21" s="189">
        <f t="shared" si="48"/>
        <v>428</v>
      </c>
      <c r="CR21" s="189">
        <f t="shared" si="48"/>
        <v>428</v>
      </c>
      <c r="CS21" s="189">
        <f t="shared" si="48"/>
        <v>428</v>
      </c>
    </row>
    <row r="22" spans="1:97" s="132" customFormat="1" x14ac:dyDescent="0.2">
      <c r="A22" s="227" t="s">
        <v>6</v>
      </c>
      <c r="B22" s="100">
        <f>SUM(N23:Y23)/SUM(N21:Y21)</f>
        <v>0.81416666666666659</v>
      </c>
      <c r="C22" s="100">
        <f>SUM(Z23:AK23)/SUM(Z21:AK21)</f>
        <v>0.71083333333333332</v>
      </c>
      <c r="D22" s="100">
        <f>SUM(AL23:AW23)/SUM(AL21:AW21)</f>
        <v>0.73359712230215812</v>
      </c>
      <c r="E22" s="100">
        <f>SUM(AX23:BI23)/SUM(AX21:BI21)</f>
        <v>0.79242187499999994</v>
      </c>
      <c r="F22" s="100">
        <f>SUM(BV23:CG23)/SUM(BV21:CG21)</f>
        <v>0.78995310736915214</v>
      </c>
      <c r="G22" s="100">
        <f>SUM(BV23:CG23)/SUM(BV21:CG21)</f>
        <v>0.78995310736915214</v>
      </c>
      <c r="H22" s="101">
        <f>SUM(CH23:CS23)/SUM(CH21:CS21)</f>
        <v>0.79080194805194803</v>
      </c>
      <c r="I22" s="100"/>
      <c r="J22" s="121"/>
      <c r="K22" s="85">
        <f t="shared" si="42"/>
        <v>-0.12691914022517903</v>
      </c>
      <c r="L22" s="85">
        <f t="shared" si="42"/>
        <v>3.2024087646646882E-2</v>
      </c>
      <c r="M22" s="127"/>
      <c r="N22" s="190">
        <v>0.7</v>
      </c>
      <c r="O22" s="190">
        <v>0.68</v>
      </c>
      <c r="P22" s="190">
        <v>0.85</v>
      </c>
      <c r="Q22" s="190">
        <v>0.7</v>
      </c>
      <c r="R22" s="190">
        <v>0.75</v>
      </c>
      <c r="S22" s="190">
        <v>0.8</v>
      </c>
      <c r="T22" s="190">
        <v>0.85</v>
      </c>
      <c r="U22" s="190">
        <v>0.87</v>
      </c>
      <c r="V22" s="190">
        <v>0.88</v>
      </c>
      <c r="W22" s="190">
        <v>0.86</v>
      </c>
      <c r="X22" s="190">
        <v>0.88</v>
      </c>
      <c r="Y22" s="190">
        <v>0.95</v>
      </c>
      <c r="Z22" s="313">
        <v>0.6</v>
      </c>
      <c r="AA22" s="190">
        <v>0.4</v>
      </c>
      <c r="AB22" s="190">
        <v>0.7</v>
      </c>
      <c r="AC22" s="190">
        <v>0.68</v>
      </c>
      <c r="AD22" s="190">
        <v>0.74</v>
      </c>
      <c r="AE22" s="190">
        <v>0.85</v>
      </c>
      <c r="AF22" s="190">
        <v>0.68</v>
      </c>
      <c r="AG22" s="190">
        <v>0.74</v>
      </c>
      <c r="AH22" s="190">
        <v>0.85</v>
      </c>
      <c r="AI22" s="190">
        <v>0.68</v>
      </c>
      <c r="AJ22" s="190">
        <v>0.74</v>
      </c>
      <c r="AK22" s="191">
        <v>0.87</v>
      </c>
      <c r="AL22" s="313">
        <v>0.6</v>
      </c>
      <c r="AM22" s="190">
        <v>0.4</v>
      </c>
      <c r="AN22" s="190">
        <v>0.85</v>
      </c>
      <c r="AO22" s="190">
        <v>0.68</v>
      </c>
      <c r="AP22" s="190">
        <v>0.74</v>
      </c>
      <c r="AQ22" s="190">
        <v>0.87</v>
      </c>
      <c r="AR22" s="190">
        <v>0.68</v>
      </c>
      <c r="AS22" s="190">
        <v>0.75</v>
      </c>
      <c r="AT22" s="190">
        <v>0.87</v>
      </c>
      <c r="AU22" s="190">
        <v>0.68</v>
      </c>
      <c r="AV22" s="190">
        <v>0.75</v>
      </c>
      <c r="AW22" s="191">
        <v>0.9</v>
      </c>
      <c r="AX22" s="313">
        <v>0.7</v>
      </c>
      <c r="AY22" s="190">
        <v>0.5</v>
      </c>
      <c r="AZ22" s="190">
        <f t="shared" ref="AZ22:BI22" si="49">AN22*1.05</f>
        <v>0.89249999999999996</v>
      </c>
      <c r="BA22" s="190">
        <v>0.75</v>
      </c>
      <c r="BB22" s="190">
        <f t="shared" si="49"/>
        <v>0.77700000000000002</v>
      </c>
      <c r="BC22" s="190">
        <f t="shared" si="49"/>
        <v>0.91349999999999998</v>
      </c>
      <c r="BD22" s="190">
        <v>0.75</v>
      </c>
      <c r="BE22" s="190">
        <f t="shared" si="49"/>
        <v>0.78750000000000009</v>
      </c>
      <c r="BF22" s="190">
        <f t="shared" si="49"/>
        <v>0.91349999999999998</v>
      </c>
      <c r="BG22" s="190">
        <v>0.75</v>
      </c>
      <c r="BH22" s="190">
        <f t="shared" si="49"/>
        <v>0.78750000000000009</v>
      </c>
      <c r="BI22" s="190">
        <f t="shared" si="49"/>
        <v>0.94500000000000006</v>
      </c>
      <c r="BJ22" s="313">
        <v>0.7</v>
      </c>
      <c r="BK22" s="190">
        <v>0.5</v>
      </c>
      <c r="BL22" s="190">
        <v>0.89249999999999996</v>
      </c>
      <c r="BM22" s="190">
        <v>0.75</v>
      </c>
      <c r="BN22" s="190">
        <v>0.77700000000000002</v>
      </c>
      <c r="BO22" s="190">
        <v>0.91349999999999998</v>
      </c>
      <c r="BP22" s="190">
        <v>0.75</v>
      </c>
      <c r="BQ22" s="190">
        <v>0.78750000000000009</v>
      </c>
      <c r="BR22" s="190">
        <v>0.91349999999999998</v>
      </c>
      <c r="BS22" s="190">
        <v>0.75</v>
      </c>
      <c r="BT22" s="190">
        <v>0.78750000000000009</v>
      </c>
      <c r="BU22" s="190">
        <v>0.94500000000000006</v>
      </c>
      <c r="BV22" s="313">
        <v>0.7</v>
      </c>
      <c r="BW22" s="190">
        <v>0.5</v>
      </c>
      <c r="BX22" s="190">
        <v>0.89249999999999996</v>
      </c>
      <c r="BY22" s="190">
        <v>0.75</v>
      </c>
      <c r="BZ22" s="190">
        <v>0.77700000000000002</v>
      </c>
      <c r="CA22" s="190">
        <v>0.91349999999999998</v>
      </c>
      <c r="CB22" s="190">
        <v>0.75</v>
      </c>
      <c r="CC22" s="190">
        <v>0.78750000000000009</v>
      </c>
      <c r="CD22" s="190">
        <v>0.91349999999999998</v>
      </c>
      <c r="CE22" s="190">
        <v>0.75</v>
      </c>
      <c r="CF22" s="190">
        <v>0.78750000000000009</v>
      </c>
      <c r="CG22" s="190">
        <v>0.94500000000000006</v>
      </c>
      <c r="CH22" s="313">
        <v>0.7</v>
      </c>
      <c r="CI22" s="190">
        <v>0.5</v>
      </c>
      <c r="CJ22" s="190">
        <v>0.89249999999999996</v>
      </c>
      <c r="CK22" s="190">
        <v>0.75</v>
      </c>
      <c r="CL22" s="190">
        <v>0.77700000000000002</v>
      </c>
      <c r="CM22" s="190">
        <v>0.91349999999999998</v>
      </c>
      <c r="CN22" s="190">
        <v>0.75</v>
      </c>
      <c r="CO22" s="190">
        <v>0.78750000000000009</v>
      </c>
      <c r="CP22" s="190">
        <v>0.91349999999999998</v>
      </c>
      <c r="CQ22" s="190">
        <v>0.75</v>
      </c>
      <c r="CR22" s="190">
        <v>0.78750000000000009</v>
      </c>
      <c r="CS22" s="190">
        <v>0.94500000000000006</v>
      </c>
    </row>
    <row r="23" spans="1:97" x14ac:dyDescent="0.2">
      <c r="A23" s="226" t="s">
        <v>7</v>
      </c>
      <c r="B23" s="96">
        <f>SUM(N23:Y23)</f>
        <v>1660.8999999999999</v>
      </c>
      <c r="C23" s="96">
        <f>SUM(Z23:AK23)</f>
        <v>1612.1699999999998</v>
      </c>
      <c r="D23" s="96">
        <f>SUM(AL23:AW23)</f>
        <v>2182.1579999999999</v>
      </c>
      <c r="E23" s="96">
        <f>SUM(AX23:BI23)</f>
        <v>2738.6099999999997</v>
      </c>
      <c r="F23" s="96">
        <f>SUM(BV23:CG23)</f>
        <v>3640.4199000000003</v>
      </c>
      <c r="G23" s="96">
        <f>SUM(BV23:CG23)</f>
        <v>3640.4199000000003</v>
      </c>
      <c r="H23" s="97">
        <f>SUM(CH23:CS23)</f>
        <v>3909.2503500000003</v>
      </c>
      <c r="I23" s="96"/>
      <c r="K23" s="85">
        <f t="shared" si="42"/>
        <v>-2.9339514720934434E-2</v>
      </c>
      <c r="L23" s="85">
        <f t="shared" si="42"/>
        <v>0.35355328532350816</v>
      </c>
      <c r="M23" s="96"/>
      <c r="N23" s="96">
        <f t="shared" ref="N23:BY23" si="50">N22*N21</f>
        <v>118.99999999999999</v>
      </c>
      <c r="O23" s="96">
        <f t="shared" si="50"/>
        <v>115.60000000000001</v>
      </c>
      <c r="P23" s="96">
        <f t="shared" si="50"/>
        <v>144.5</v>
      </c>
      <c r="Q23" s="96">
        <f t="shared" si="50"/>
        <v>118.99999999999999</v>
      </c>
      <c r="R23" s="96">
        <f t="shared" si="50"/>
        <v>127.5</v>
      </c>
      <c r="S23" s="96">
        <f t="shared" si="50"/>
        <v>136</v>
      </c>
      <c r="T23" s="96">
        <f t="shared" si="50"/>
        <v>144.5</v>
      </c>
      <c r="U23" s="96">
        <f t="shared" si="50"/>
        <v>147.9</v>
      </c>
      <c r="V23" s="96">
        <f t="shared" si="50"/>
        <v>149.6</v>
      </c>
      <c r="W23" s="96">
        <f t="shared" si="50"/>
        <v>146.19999999999999</v>
      </c>
      <c r="X23" s="96">
        <f t="shared" si="50"/>
        <v>149.6</v>
      </c>
      <c r="Y23" s="96">
        <f t="shared" si="50"/>
        <v>161.5</v>
      </c>
      <c r="Z23" s="98">
        <f t="shared" si="50"/>
        <v>113.39999999999999</v>
      </c>
      <c r="AA23" s="96">
        <f t="shared" si="50"/>
        <v>75.600000000000009</v>
      </c>
      <c r="AB23" s="96">
        <f t="shared" si="50"/>
        <v>132.29999999999998</v>
      </c>
      <c r="AC23" s="96">
        <f t="shared" si="50"/>
        <v>128.52000000000001</v>
      </c>
      <c r="AD23" s="96">
        <f t="shared" si="50"/>
        <v>139.85999999999999</v>
      </c>
      <c r="AE23" s="96">
        <f t="shared" si="50"/>
        <v>160.65</v>
      </c>
      <c r="AF23" s="96">
        <f t="shared" si="50"/>
        <v>128.52000000000001</v>
      </c>
      <c r="AG23" s="96">
        <f t="shared" si="50"/>
        <v>139.85999999999999</v>
      </c>
      <c r="AH23" s="96">
        <f t="shared" si="50"/>
        <v>160.65</v>
      </c>
      <c r="AI23" s="96">
        <f t="shared" si="50"/>
        <v>128.52000000000001</v>
      </c>
      <c r="AJ23" s="96">
        <f t="shared" si="50"/>
        <v>139.85999999999999</v>
      </c>
      <c r="AK23" s="97">
        <f t="shared" si="50"/>
        <v>164.43</v>
      </c>
      <c r="AL23" s="381">
        <f t="shared" si="50"/>
        <v>141.24</v>
      </c>
      <c r="AM23" s="318">
        <f t="shared" si="50"/>
        <v>94.160000000000011</v>
      </c>
      <c r="AN23" s="318">
        <f t="shared" si="50"/>
        <v>200.09</v>
      </c>
      <c r="AO23" s="318">
        <f t="shared" si="50"/>
        <v>160.072</v>
      </c>
      <c r="AP23" s="318">
        <f t="shared" si="50"/>
        <v>174.196</v>
      </c>
      <c r="AQ23" s="318">
        <f t="shared" si="50"/>
        <v>223.416</v>
      </c>
      <c r="AR23" s="318">
        <f t="shared" si="50"/>
        <v>174.62400000000002</v>
      </c>
      <c r="AS23" s="318">
        <f t="shared" si="50"/>
        <v>192.60000000000002</v>
      </c>
      <c r="AT23" s="318">
        <f t="shared" si="50"/>
        <v>223.416</v>
      </c>
      <c r="AU23" s="318">
        <f t="shared" si="50"/>
        <v>174.62400000000002</v>
      </c>
      <c r="AV23" s="318">
        <f t="shared" si="50"/>
        <v>192.60000000000002</v>
      </c>
      <c r="AW23" s="319">
        <f t="shared" si="50"/>
        <v>231.12</v>
      </c>
      <c r="AX23" s="98">
        <f t="shared" si="50"/>
        <v>181.44000000000003</v>
      </c>
      <c r="AY23" s="96">
        <f t="shared" si="50"/>
        <v>129.60000000000002</v>
      </c>
      <c r="AZ23" s="96">
        <f t="shared" si="50"/>
        <v>231.33600000000004</v>
      </c>
      <c r="BA23" s="96">
        <f t="shared" si="50"/>
        <v>210.60000000000002</v>
      </c>
      <c r="BB23" s="96">
        <f t="shared" si="50"/>
        <v>218.1816</v>
      </c>
      <c r="BC23" s="96">
        <f t="shared" si="50"/>
        <v>256.51080000000002</v>
      </c>
      <c r="BD23" s="96">
        <f t="shared" si="50"/>
        <v>210.60000000000002</v>
      </c>
      <c r="BE23" s="96">
        <f t="shared" si="50"/>
        <v>229.63500000000005</v>
      </c>
      <c r="BF23" s="96">
        <f t="shared" si="50"/>
        <v>266.3766</v>
      </c>
      <c r="BG23" s="96">
        <f t="shared" si="50"/>
        <v>243</v>
      </c>
      <c r="BH23" s="96">
        <f t="shared" si="50"/>
        <v>255.15000000000003</v>
      </c>
      <c r="BI23" s="96">
        <f t="shared" si="50"/>
        <v>306.18</v>
      </c>
      <c r="BJ23" s="418">
        <f t="shared" si="50"/>
        <v>239.68</v>
      </c>
      <c r="BK23" s="419">
        <f t="shared" si="50"/>
        <v>171.20000000000002</v>
      </c>
      <c r="BL23" s="419">
        <f t="shared" si="50"/>
        <v>305.59200000000004</v>
      </c>
      <c r="BM23" s="419">
        <f t="shared" si="50"/>
        <v>256.8</v>
      </c>
      <c r="BN23" s="419">
        <f t="shared" si="50"/>
        <v>266.04480000000001</v>
      </c>
      <c r="BO23" s="419">
        <f t="shared" si="50"/>
        <v>322.55685</v>
      </c>
      <c r="BP23" s="419">
        <f t="shared" si="50"/>
        <v>264.82500000000005</v>
      </c>
      <c r="BQ23" s="419">
        <f t="shared" si="50"/>
        <v>280.66500000000008</v>
      </c>
      <c r="BR23" s="419">
        <f t="shared" si="50"/>
        <v>332.3313</v>
      </c>
      <c r="BS23" s="419">
        <f t="shared" si="50"/>
        <v>272.85000000000002</v>
      </c>
      <c r="BT23" s="419">
        <f t="shared" si="50"/>
        <v>286.49250000000006</v>
      </c>
      <c r="BU23" s="420">
        <f t="shared" si="50"/>
        <v>343.79100000000005</v>
      </c>
      <c r="BV23" s="318">
        <f t="shared" si="50"/>
        <v>262.14999999999998</v>
      </c>
      <c r="BW23" s="318">
        <f t="shared" si="50"/>
        <v>187.25</v>
      </c>
      <c r="BX23" s="318">
        <f t="shared" si="50"/>
        <v>334.24124999999998</v>
      </c>
      <c r="BY23" s="318">
        <f t="shared" si="50"/>
        <v>280.875</v>
      </c>
      <c r="BZ23" s="318">
        <f t="shared" ref="BZ23:CS23" si="51">BZ22*BZ21</f>
        <v>290.98650000000004</v>
      </c>
      <c r="CA23" s="318">
        <f t="shared" si="51"/>
        <v>342.10575</v>
      </c>
      <c r="CB23" s="318">
        <f t="shared" si="51"/>
        <v>280.875</v>
      </c>
      <c r="CC23" s="318">
        <f t="shared" si="51"/>
        <v>311.77125000000007</v>
      </c>
      <c r="CD23" s="318">
        <f t="shared" si="51"/>
        <v>361.65465</v>
      </c>
      <c r="CE23" s="318">
        <f t="shared" si="51"/>
        <v>299.70000000000005</v>
      </c>
      <c r="CF23" s="318">
        <f t="shared" si="51"/>
        <v>314.68500000000006</v>
      </c>
      <c r="CG23" s="319">
        <f t="shared" si="51"/>
        <v>374.12550000000005</v>
      </c>
      <c r="CH23" s="96">
        <f t="shared" si="51"/>
        <v>277.13</v>
      </c>
      <c r="CI23" s="96">
        <f t="shared" si="51"/>
        <v>197.95000000000002</v>
      </c>
      <c r="CJ23" s="96">
        <f t="shared" si="51"/>
        <v>353.34075000000001</v>
      </c>
      <c r="CK23" s="96">
        <f t="shared" si="51"/>
        <v>296.92500000000001</v>
      </c>
      <c r="CL23" s="96">
        <f t="shared" si="51"/>
        <v>307.61430000000001</v>
      </c>
      <c r="CM23" s="96">
        <f t="shared" si="51"/>
        <v>381.20355000000001</v>
      </c>
      <c r="CN23" s="96">
        <f t="shared" si="51"/>
        <v>312.97500000000002</v>
      </c>
      <c r="CO23" s="96">
        <f t="shared" si="51"/>
        <v>328.62375000000003</v>
      </c>
      <c r="CP23" s="96">
        <f t="shared" si="51"/>
        <v>390.97800000000001</v>
      </c>
      <c r="CQ23" s="96">
        <f t="shared" si="51"/>
        <v>321</v>
      </c>
      <c r="CR23" s="96">
        <f t="shared" si="51"/>
        <v>337.05</v>
      </c>
      <c r="CS23" s="96">
        <f t="shared" si="51"/>
        <v>404.46000000000004</v>
      </c>
    </row>
    <row r="24" spans="1:97" s="137" customFormat="1" x14ac:dyDescent="0.2">
      <c r="A24" s="228" t="s">
        <v>9</v>
      </c>
      <c r="B24" s="134">
        <f>B27/B23</f>
        <v>5.7602471238485169</v>
      </c>
      <c r="C24" s="134">
        <f t="shared" ref="C24:E24" si="52">C27/C23</f>
        <v>5.3817375334585984</v>
      </c>
      <c r="D24" s="134">
        <f t="shared" si="52"/>
        <v>5.5764316070778763</v>
      </c>
      <c r="E24" s="134">
        <f t="shared" si="52"/>
        <v>5.8051177378930081</v>
      </c>
      <c r="F24" s="134">
        <f>F27/F23</f>
        <v>5.7147725538428817</v>
      </c>
      <c r="G24" s="134">
        <f t="shared" ref="G24" si="53">G27/G23</f>
        <v>6.6529834721524983</v>
      </c>
      <c r="H24" s="135">
        <f>H27/H23</f>
        <v>7.2265017665589575</v>
      </c>
      <c r="I24" s="134"/>
      <c r="J24" s="136"/>
      <c r="K24" s="85">
        <f t="shared" si="42"/>
        <v>-6.5710651340428972E-2</v>
      </c>
      <c r="L24" s="85">
        <f t="shared" si="42"/>
        <v>3.6176805800887335E-2</v>
      </c>
      <c r="M24" s="130"/>
      <c r="N24" s="192">
        <v>3.2</v>
      </c>
      <c r="O24" s="192">
        <v>3.8</v>
      </c>
      <c r="P24" s="192">
        <v>4.8</v>
      </c>
      <c r="Q24" s="192">
        <v>4.8</v>
      </c>
      <c r="R24" s="192">
        <v>5.2</v>
      </c>
      <c r="S24" s="192">
        <v>5.8</v>
      </c>
      <c r="T24" s="192">
        <v>5.8</v>
      </c>
      <c r="U24" s="192">
        <f>T24*1.2</f>
        <v>6.96</v>
      </c>
      <c r="V24" s="192">
        <f>U24*1.1</f>
        <v>7.6560000000000006</v>
      </c>
      <c r="W24" s="192">
        <f>V24*0.8</f>
        <v>6.1248000000000005</v>
      </c>
      <c r="X24" s="192">
        <f>W24*1.1</f>
        <v>6.737280000000001</v>
      </c>
      <c r="Y24" s="192">
        <v>6.9</v>
      </c>
      <c r="Z24" s="314">
        <v>3.2640000000000002</v>
      </c>
      <c r="AA24" s="192">
        <v>2.448</v>
      </c>
      <c r="AB24" s="192">
        <f>P24*1.01</f>
        <v>4.8479999999999999</v>
      </c>
      <c r="AC24" s="230">
        <f>Q24*1.01</f>
        <v>4.8479999999999999</v>
      </c>
      <c r="AD24" s="192">
        <f>R24*1.01</f>
        <v>5.2520000000000007</v>
      </c>
      <c r="AE24" s="192">
        <f>S24*1.01</f>
        <v>5.8579999999999997</v>
      </c>
      <c r="AF24" s="192">
        <f>T24*1.01</f>
        <v>5.8579999999999997</v>
      </c>
      <c r="AG24" s="192">
        <f>AF24*1.01</f>
        <v>5.9165799999999997</v>
      </c>
      <c r="AH24" s="192">
        <f>AG24*1.01</f>
        <v>5.9757457999999994</v>
      </c>
      <c r="AI24" s="192">
        <f>AH24*1.01</f>
        <v>6.0355032579999994</v>
      </c>
      <c r="AJ24" s="192">
        <f>AI24*1.01</f>
        <v>6.0958582905799998</v>
      </c>
      <c r="AK24" s="193">
        <f>AJ24*1.01</f>
        <v>6.1568168734858002</v>
      </c>
      <c r="AL24" s="382">
        <f>Z24*1.04</f>
        <v>3.3945600000000002</v>
      </c>
      <c r="AM24" s="382">
        <f t="shared" ref="AM24:AW24" si="54">AA24*1.03</f>
        <v>2.5214400000000001</v>
      </c>
      <c r="AN24" s="382">
        <f t="shared" si="54"/>
        <v>4.9934399999999997</v>
      </c>
      <c r="AO24" s="382">
        <f t="shared" si="54"/>
        <v>4.9934399999999997</v>
      </c>
      <c r="AP24" s="382">
        <f t="shared" si="54"/>
        <v>5.4095600000000008</v>
      </c>
      <c r="AQ24" s="382">
        <f t="shared" si="54"/>
        <v>6.0337399999999999</v>
      </c>
      <c r="AR24" s="382">
        <f t="shared" si="54"/>
        <v>6.0337399999999999</v>
      </c>
      <c r="AS24" s="382">
        <f t="shared" si="54"/>
        <v>6.0940773999999998</v>
      </c>
      <c r="AT24" s="382">
        <f t="shared" si="54"/>
        <v>6.1550181739999994</v>
      </c>
      <c r="AU24" s="382">
        <f t="shared" si="54"/>
        <v>6.2165683557399998</v>
      </c>
      <c r="AV24" s="382">
        <f t="shared" si="54"/>
        <v>6.2787340392974</v>
      </c>
      <c r="AW24" s="382">
        <f t="shared" si="54"/>
        <v>6.3415213796903744</v>
      </c>
      <c r="AX24" s="314">
        <v>3.2</v>
      </c>
      <c r="AY24" s="192">
        <v>2.448</v>
      </c>
      <c r="AZ24" s="192">
        <v>5</v>
      </c>
      <c r="BA24" s="192">
        <v>5</v>
      </c>
      <c r="BB24" s="192">
        <f t="shared" ref="BB24" si="55">AP24*1.02</f>
        <v>5.5177512000000011</v>
      </c>
      <c r="BC24" s="192">
        <v>7</v>
      </c>
      <c r="BD24" s="192">
        <v>6</v>
      </c>
      <c r="BE24" s="192">
        <f t="shared" ref="BE24:BH24" si="56">AS24*1.02</f>
        <v>6.2159589479999999</v>
      </c>
      <c r="BF24" s="192">
        <v>7</v>
      </c>
      <c r="BG24" s="192">
        <v>6</v>
      </c>
      <c r="BH24" s="192">
        <f t="shared" si="56"/>
        <v>6.4043087200833479</v>
      </c>
      <c r="BI24" s="192">
        <v>7</v>
      </c>
      <c r="BJ24" s="413">
        <f>AX24*1.07</f>
        <v>3.4240000000000004</v>
      </c>
      <c r="BK24" s="414">
        <f t="shared" ref="BK24:BT24" si="57">AY24*1.07</f>
        <v>2.6193599999999999</v>
      </c>
      <c r="BL24" s="414">
        <f t="shared" si="57"/>
        <v>5.3500000000000005</v>
      </c>
      <c r="BM24" s="414">
        <v>5</v>
      </c>
      <c r="BN24" s="414">
        <f t="shared" si="57"/>
        <v>5.9039937840000016</v>
      </c>
      <c r="BO24" s="414">
        <v>8</v>
      </c>
      <c r="BP24" s="414">
        <v>6</v>
      </c>
      <c r="BQ24" s="414">
        <f t="shared" si="57"/>
        <v>6.6510760743600006</v>
      </c>
      <c r="BR24" s="414">
        <v>8</v>
      </c>
      <c r="BS24" s="414">
        <v>6</v>
      </c>
      <c r="BT24" s="414">
        <f t="shared" si="57"/>
        <v>6.852610330489183</v>
      </c>
      <c r="BU24" s="415">
        <v>8</v>
      </c>
      <c r="BV24" s="320">
        <f>BJ24*1.07</f>
        <v>3.6636800000000007</v>
      </c>
      <c r="BW24" s="320">
        <f t="shared" ref="BW24:CG24" si="58">BK24*1.07</f>
        <v>2.8027152000000002</v>
      </c>
      <c r="BX24" s="320">
        <f t="shared" si="58"/>
        <v>5.7245000000000008</v>
      </c>
      <c r="BY24" s="320">
        <f t="shared" si="58"/>
        <v>5.3500000000000005</v>
      </c>
      <c r="BZ24" s="320">
        <f t="shared" si="58"/>
        <v>6.3172733488800024</v>
      </c>
      <c r="CA24" s="320">
        <f t="shared" si="58"/>
        <v>8.56</v>
      </c>
      <c r="CB24" s="320">
        <f t="shared" si="58"/>
        <v>6.42</v>
      </c>
      <c r="CC24" s="320">
        <f t="shared" si="58"/>
        <v>7.1166513995652014</v>
      </c>
      <c r="CD24" s="320">
        <f t="shared" si="58"/>
        <v>8.56</v>
      </c>
      <c r="CE24" s="320">
        <f t="shared" si="58"/>
        <v>6.42</v>
      </c>
      <c r="CF24" s="320">
        <f t="shared" si="58"/>
        <v>7.3322930536234265</v>
      </c>
      <c r="CG24" s="320">
        <f t="shared" si="58"/>
        <v>8.56</v>
      </c>
      <c r="CH24" s="192">
        <v>4</v>
      </c>
      <c r="CI24" s="192">
        <v>3</v>
      </c>
      <c r="CJ24" s="192">
        <v>8</v>
      </c>
      <c r="CK24" s="192">
        <f t="shared" ref="CK24:CS24" si="59">BY24*1.05</f>
        <v>5.6175000000000006</v>
      </c>
      <c r="CL24" s="192">
        <v>7</v>
      </c>
      <c r="CM24" s="192">
        <f t="shared" si="59"/>
        <v>8.9880000000000013</v>
      </c>
      <c r="CN24" s="192">
        <f t="shared" si="59"/>
        <v>6.7410000000000005</v>
      </c>
      <c r="CO24" s="192">
        <f t="shared" si="59"/>
        <v>7.4724839695434619</v>
      </c>
      <c r="CP24" s="192">
        <f t="shared" si="59"/>
        <v>8.9880000000000013</v>
      </c>
      <c r="CQ24" s="192">
        <f t="shared" si="59"/>
        <v>6.7410000000000005</v>
      </c>
      <c r="CR24" s="192">
        <f t="shared" si="59"/>
        <v>7.6989077063045981</v>
      </c>
      <c r="CS24" s="192">
        <f t="shared" si="59"/>
        <v>8.9880000000000013</v>
      </c>
    </row>
    <row r="25" spans="1:97" s="137" customFormat="1" x14ac:dyDescent="0.2">
      <c r="A25" s="228" t="s">
        <v>10</v>
      </c>
      <c r="B25" s="134">
        <f>B28/B27</f>
        <v>18.96878233743201</v>
      </c>
      <c r="C25" s="134">
        <f t="shared" ref="C25:H25" si="60">C28/C27</f>
        <v>18.539999999999996</v>
      </c>
      <c r="D25" s="134">
        <f t="shared" si="60"/>
        <v>19.837799999999998</v>
      </c>
      <c r="E25" s="134">
        <f t="shared" si="60"/>
        <v>21.226446000000003</v>
      </c>
      <c r="F25" s="134">
        <f t="shared" si="60"/>
        <v>22.71229722</v>
      </c>
      <c r="G25" s="134">
        <f t="shared" si="60"/>
        <v>24.302158025400001</v>
      </c>
      <c r="H25" s="135">
        <f t="shared" si="60"/>
        <v>26.003309087178007</v>
      </c>
      <c r="I25" s="134"/>
      <c r="J25" s="136"/>
      <c r="K25" s="85">
        <f t="shared" si="42"/>
        <v>-2.2604631641846562E-2</v>
      </c>
      <c r="L25" s="85">
        <f t="shared" si="42"/>
        <v>7.0000000000000062E-2</v>
      </c>
      <c r="M25" s="130"/>
      <c r="N25" s="192">
        <v>15</v>
      </c>
      <c r="O25" s="192">
        <v>16.834809233290841</v>
      </c>
      <c r="P25" s="192">
        <v>17</v>
      </c>
      <c r="Q25" s="192">
        <v>17</v>
      </c>
      <c r="R25" s="192">
        <v>17</v>
      </c>
      <c r="S25" s="192">
        <v>18</v>
      </c>
      <c r="T25" s="192">
        <v>18</v>
      </c>
      <c r="U25" s="192">
        <v>18</v>
      </c>
      <c r="V25" s="192">
        <v>18</v>
      </c>
      <c r="W25" s="192">
        <v>18</v>
      </c>
      <c r="X25" s="192">
        <v>18</v>
      </c>
      <c r="Y25" s="192">
        <v>18</v>
      </c>
      <c r="Z25" s="314">
        <f>Y25*1.03</f>
        <v>18.54</v>
      </c>
      <c r="AA25" s="192">
        <f>Z25</f>
        <v>18.54</v>
      </c>
      <c r="AB25" s="192">
        <f t="shared" ref="AB25:AK25" si="61">AA25</f>
        <v>18.54</v>
      </c>
      <c r="AC25" s="192">
        <f t="shared" si="61"/>
        <v>18.54</v>
      </c>
      <c r="AD25" s="192">
        <f t="shared" si="61"/>
        <v>18.54</v>
      </c>
      <c r="AE25" s="192">
        <f t="shared" si="61"/>
        <v>18.54</v>
      </c>
      <c r="AF25" s="192">
        <f t="shared" si="61"/>
        <v>18.54</v>
      </c>
      <c r="AG25" s="192">
        <f t="shared" si="61"/>
        <v>18.54</v>
      </c>
      <c r="AH25" s="192">
        <f t="shared" si="61"/>
        <v>18.54</v>
      </c>
      <c r="AI25" s="192">
        <f t="shared" si="61"/>
        <v>18.54</v>
      </c>
      <c r="AJ25" s="192">
        <f t="shared" si="61"/>
        <v>18.54</v>
      </c>
      <c r="AK25" s="193">
        <f t="shared" si="61"/>
        <v>18.54</v>
      </c>
      <c r="AL25" s="382">
        <f>AK25*1.07</f>
        <v>19.837800000000001</v>
      </c>
      <c r="AM25" s="320">
        <f>AL25</f>
        <v>19.837800000000001</v>
      </c>
      <c r="AN25" s="320">
        <f t="shared" ref="AN25:AW25" si="62">AM25</f>
        <v>19.837800000000001</v>
      </c>
      <c r="AO25" s="320">
        <f t="shared" si="62"/>
        <v>19.837800000000001</v>
      </c>
      <c r="AP25" s="320">
        <f t="shared" si="62"/>
        <v>19.837800000000001</v>
      </c>
      <c r="AQ25" s="320">
        <f t="shared" si="62"/>
        <v>19.837800000000001</v>
      </c>
      <c r="AR25" s="320">
        <f t="shared" si="62"/>
        <v>19.837800000000001</v>
      </c>
      <c r="AS25" s="320">
        <f t="shared" si="62"/>
        <v>19.837800000000001</v>
      </c>
      <c r="AT25" s="320">
        <f t="shared" si="62"/>
        <v>19.837800000000001</v>
      </c>
      <c r="AU25" s="320">
        <f t="shared" si="62"/>
        <v>19.837800000000001</v>
      </c>
      <c r="AV25" s="320">
        <f t="shared" si="62"/>
        <v>19.837800000000001</v>
      </c>
      <c r="AW25" s="383">
        <f t="shared" si="62"/>
        <v>19.837800000000001</v>
      </c>
      <c r="AX25" s="314">
        <f>AW25*1.07</f>
        <v>21.226446000000003</v>
      </c>
      <c r="AY25" s="192">
        <f>AX25</f>
        <v>21.226446000000003</v>
      </c>
      <c r="AZ25" s="192">
        <f t="shared" ref="AZ25:BI25" si="63">AY25</f>
        <v>21.226446000000003</v>
      </c>
      <c r="BA25" s="192">
        <f t="shared" si="63"/>
        <v>21.226446000000003</v>
      </c>
      <c r="BB25" s="192">
        <f t="shared" si="63"/>
        <v>21.226446000000003</v>
      </c>
      <c r="BC25" s="192">
        <f t="shared" si="63"/>
        <v>21.226446000000003</v>
      </c>
      <c r="BD25" s="192">
        <f t="shared" si="63"/>
        <v>21.226446000000003</v>
      </c>
      <c r="BE25" s="192">
        <f t="shared" si="63"/>
        <v>21.226446000000003</v>
      </c>
      <c r="BF25" s="192">
        <f t="shared" si="63"/>
        <v>21.226446000000003</v>
      </c>
      <c r="BG25" s="192">
        <f t="shared" si="63"/>
        <v>21.226446000000003</v>
      </c>
      <c r="BH25" s="192">
        <f t="shared" si="63"/>
        <v>21.226446000000003</v>
      </c>
      <c r="BI25" s="192">
        <f t="shared" si="63"/>
        <v>21.226446000000003</v>
      </c>
      <c r="BJ25" s="413">
        <f>BI25*1.07</f>
        <v>22.712297220000004</v>
      </c>
      <c r="BK25" s="414">
        <f>BJ25</f>
        <v>22.712297220000004</v>
      </c>
      <c r="BL25" s="414">
        <f t="shared" ref="BL25:BU25" si="64">BK25</f>
        <v>22.712297220000004</v>
      </c>
      <c r="BM25" s="414">
        <f t="shared" si="64"/>
        <v>22.712297220000004</v>
      </c>
      <c r="BN25" s="414">
        <f t="shared" si="64"/>
        <v>22.712297220000004</v>
      </c>
      <c r="BO25" s="414">
        <f t="shared" si="64"/>
        <v>22.712297220000004</v>
      </c>
      <c r="BP25" s="414">
        <f t="shared" si="64"/>
        <v>22.712297220000004</v>
      </c>
      <c r="BQ25" s="414">
        <f t="shared" si="64"/>
        <v>22.712297220000004</v>
      </c>
      <c r="BR25" s="414">
        <f t="shared" si="64"/>
        <v>22.712297220000004</v>
      </c>
      <c r="BS25" s="414">
        <f t="shared" si="64"/>
        <v>22.712297220000004</v>
      </c>
      <c r="BT25" s="414">
        <f t="shared" si="64"/>
        <v>22.712297220000004</v>
      </c>
      <c r="BU25" s="415">
        <f t="shared" si="64"/>
        <v>22.712297220000004</v>
      </c>
      <c r="BV25" s="320">
        <f>BU25*1.07</f>
        <v>24.302158025400004</v>
      </c>
      <c r="BW25" s="320">
        <f>BV25</f>
        <v>24.302158025400004</v>
      </c>
      <c r="BX25" s="320">
        <f t="shared" ref="BX25:CG25" si="65">BW25</f>
        <v>24.302158025400004</v>
      </c>
      <c r="BY25" s="320">
        <f t="shared" si="65"/>
        <v>24.302158025400004</v>
      </c>
      <c r="BZ25" s="320">
        <f t="shared" si="65"/>
        <v>24.302158025400004</v>
      </c>
      <c r="CA25" s="320">
        <f t="shared" si="65"/>
        <v>24.302158025400004</v>
      </c>
      <c r="CB25" s="320">
        <f t="shared" si="65"/>
        <v>24.302158025400004</v>
      </c>
      <c r="CC25" s="320">
        <f t="shared" si="65"/>
        <v>24.302158025400004</v>
      </c>
      <c r="CD25" s="320">
        <f t="shared" si="65"/>
        <v>24.302158025400004</v>
      </c>
      <c r="CE25" s="320">
        <f t="shared" si="65"/>
        <v>24.302158025400004</v>
      </c>
      <c r="CF25" s="320">
        <f t="shared" si="65"/>
        <v>24.302158025400004</v>
      </c>
      <c r="CG25" s="383">
        <f t="shared" si="65"/>
        <v>24.302158025400004</v>
      </c>
      <c r="CH25" s="192">
        <f>CG25*1.07</f>
        <v>26.003309087178007</v>
      </c>
      <c r="CI25" s="192">
        <f>CH25</f>
        <v>26.003309087178007</v>
      </c>
      <c r="CJ25" s="192">
        <f t="shared" ref="CJ25:CS25" si="66">CI25</f>
        <v>26.003309087178007</v>
      </c>
      <c r="CK25" s="192">
        <f t="shared" si="66"/>
        <v>26.003309087178007</v>
      </c>
      <c r="CL25" s="192">
        <f t="shared" si="66"/>
        <v>26.003309087178007</v>
      </c>
      <c r="CM25" s="192">
        <f t="shared" si="66"/>
        <v>26.003309087178007</v>
      </c>
      <c r="CN25" s="192">
        <f t="shared" si="66"/>
        <v>26.003309087178007</v>
      </c>
      <c r="CO25" s="192">
        <f t="shared" si="66"/>
        <v>26.003309087178007</v>
      </c>
      <c r="CP25" s="192">
        <f t="shared" si="66"/>
        <v>26.003309087178007</v>
      </c>
      <c r="CQ25" s="192">
        <f t="shared" si="66"/>
        <v>26.003309087178007</v>
      </c>
      <c r="CR25" s="192">
        <f t="shared" si="66"/>
        <v>26.003309087178007</v>
      </c>
      <c r="CS25" s="192">
        <f t="shared" si="66"/>
        <v>26.003309087178007</v>
      </c>
    </row>
    <row r="26" spans="1:97" x14ac:dyDescent="0.2">
      <c r="A26" s="95"/>
      <c r="B26" s="96"/>
      <c r="C26" s="96"/>
      <c r="D26" s="96"/>
      <c r="E26" s="96"/>
      <c r="F26" s="96"/>
      <c r="G26" s="96"/>
      <c r="H26" s="97"/>
      <c r="I26" s="96"/>
      <c r="Z26" s="98"/>
      <c r="AK26" s="97"/>
      <c r="AL26" s="381"/>
      <c r="AM26" s="318"/>
      <c r="AN26" s="318"/>
      <c r="AO26" s="318"/>
      <c r="AP26" s="318"/>
      <c r="AQ26" s="318"/>
      <c r="AR26" s="318"/>
      <c r="AS26" s="318"/>
      <c r="AT26" s="318"/>
      <c r="AU26" s="318"/>
      <c r="AV26" s="318"/>
      <c r="AW26" s="319"/>
      <c r="AX26" s="98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418"/>
      <c r="BK26" s="419"/>
      <c r="BL26" s="419"/>
      <c r="BM26" s="419"/>
      <c r="BN26" s="419"/>
      <c r="BO26" s="419"/>
      <c r="BP26" s="419"/>
      <c r="BQ26" s="419"/>
      <c r="BR26" s="419"/>
      <c r="BS26" s="419"/>
      <c r="BT26" s="419"/>
      <c r="BU26" s="420"/>
      <c r="BV26" s="318"/>
      <c r="BW26" s="318"/>
      <c r="BX26" s="318"/>
      <c r="BY26" s="318"/>
      <c r="BZ26" s="318"/>
      <c r="CA26" s="318"/>
      <c r="CB26" s="318"/>
      <c r="CC26" s="318"/>
      <c r="CD26" s="318"/>
      <c r="CE26" s="318"/>
      <c r="CF26" s="318"/>
      <c r="CG26" s="319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</row>
    <row r="27" spans="1:97" x14ac:dyDescent="0.2">
      <c r="A27" s="95" t="s">
        <v>15</v>
      </c>
      <c r="B27" s="96">
        <f>SUM(N27:Y27)</f>
        <v>9567.1944480000002</v>
      </c>
      <c r="C27" s="96">
        <f>SUM(Z27:AK27)</f>
        <v>8676.2757993159485</v>
      </c>
      <c r="D27" s="96">
        <f>SUM(AL27:AW27)</f>
        <v>12168.654842837845</v>
      </c>
      <c r="E27" s="96">
        <f>SUM(AX27:BI27)</f>
        <v>15897.953488171168</v>
      </c>
      <c r="F27" s="96">
        <f>SUM(BJ27:BU27)</f>
        <v>20804.171728983449</v>
      </c>
      <c r="G27" s="96">
        <f>SUM(BV27:CG27)</f>
        <v>24219.653426395053</v>
      </c>
      <c r="H27" s="97">
        <f>SUM(CH27:CS27)</f>
        <v>28250.204560196224</v>
      </c>
      <c r="I27" s="96"/>
      <c r="K27" s="85">
        <f>C27/B27-1</f>
        <v>-9.3122247439038519E-2</v>
      </c>
      <c r="L27" s="85">
        <f t="shared" si="42"/>
        <v>0.40252051966780966</v>
      </c>
      <c r="N27" s="96">
        <f>N23*N24</f>
        <v>380.79999999999995</v>
      </c>
      <c r="O27" s="96">
        <f t="shared" ref="O27:Y27" si="67">O23*O24</f>
        <v>439.28000000000003</v>
      </c>
      <c r="P27" s="96">
        <f t="shared" si="67"/>
        <v>693.6</v>
      </c>
      <c r="Q27" s="96">
        <f t="shared" si="67"/>
        <v>571.19999999999993</v>
      </c>
      <c r="R27" s="96">
        <f t="shared" si="67"/>
        <v>663</v>
      </c>
      <c r="S27" s="96">
        <f t="shared" si="67"/>
        <v>788.8</v>
      </c>
      <c r="T27" s="96">
        <f t="shared" si="67"/>
        <v>838.1</v>
      </c>
      <c r="U27" s="96">
        <f t="shared" si="67"/>
        <v>1029.384</v>
      </c>
      <c r="V27" s="96">
        <f t="shared" si="67"/>
        <v>1145.3376000000001</v>
      </c>
      <c r="W27" s="96">
        <f t="shared" si="67"/>
        <v>895.44575999999995</v>
      </c>
      <c r="X27" s="96">
        <f t="shared" si="67"/>
        <v>1007.8970880000002</v>
      </c>
      <c r="Y27" s="96">
        <f t="shared" si="67"/>
        <v>1114.3500000000001</v>
      </c>
      <c r="Z27" s="98">
        <f>Z23*Z24</f>
        <v>370.13760000000002</v>
      </c>
      <c r="AA27" s="96">
        <f t="shared" ref="AA27:AK27" si="68">AA23*AA24</f>
        <v>185.06880000000001</v>
      </c>
      <c r="AB27" s="96">
        <f t="shared" si="68"/>
        <v>641.39039999999989</v>
      </c>
      <c r="AC27" s="96">
        <f t="shared" si="68"/>
        <v>623.06496000000004</v>
      </c>
      <c r="AD27" s="96">
        <f t="shared" si="68"/>
        <v>734.54471999999998</v>
      </c>
      <c r="AE27" s="96">
        <f t="shared" si="68"/>
        <v>941.08769999999993</v>
      </c>
      <c r="AF27" s="96">
        <f t="shared" si="68"/>
        <v>752.87016000000006</v>
      </c>
      <c r="AG27" s="96">
        <f t="shared" si="68"/>
        <v>827.49287879999986</v>
      </c>
      <c r="AH27" s="96">
        <f t="shared" si="68"/>
        <v>960.00356276999992</v>
      </c>
      <c r="AI27" s="96">
        <f t="shared" si="68"/>
        <v>775.68287871815994</v>
      </c>
      <c r="AJ27" s="96">
        <f t="shared" si="68"/>
        <v>852.56674052051869</v>
      </c>
      <c r="AK27" s="97">
        <f t="shared" si="68"/>
        <v>1012.3653985072701</v>
      </c>
      <c r="AL27" s="381">
        <f>AL23*AL24</f>
        <v>479.44765440000009</v>
      </c>
      <c r="AM27" s="318">
        <f t="shared" ref="AM27:AW27" si="69">AM23*AM24</f>
        <v>237.41879040000003</v>
      </c>
      <c r="AN27" s="318">
        <f t="shared" si="69"/>
        <v>999.13740959999996</v>
      </c>
      <c r="AO27" s="318">
        <f t="shared" si="69"/>
        <v>799.30992767999999</v>
      </c>
      <c r="AP27" s="318">
        <f t="shared" si="69"/>
        <v>942.32371376000015</v>
      </c>
      <c r="AQ27" s="318">
        <f t="shared" si="69"/>
        <v>1348.0340558400001</v>
      </c>
      <c r="AR27" s="318">
        <f t="shared" si="69"/>
        <v>1053.63581376</v>
      </c>
      <c r="AS27" s="318">
        <f t="shared" si="69"/>
        <v>1173.71930724</v>
      </c>
      <c r="AT27" s="318">
        <f t="shared" si="69"/>
        <v>1375.1295403623838</v>
      </c>
      <c r="AU27" s="318">
        <f t="shared" si="69"/>
        <v>1085.5620325527418</v>
      </c>
      <c r="AV27" s="318">
        <f t="shared" si="69"/>
        <v>1209.2841759686794</v>
      </c>
      <c r="AW27" s="319">
        <f t="shared" si="69"/>
        <v>1465.6524212740394</v>
      </c>
      <c r="AX27" s="98">
        <f>AX23*AX24</f>
        <v>580.60800000000006</v>
      </c>
      <c r="AY27" s="96">
        <f t="shared" ref="AY27:BI27" si="70">AY23*AY24</f>
        <v>317.26080000000007</v>
      </c>
      <c r="AZ27" s="96">
        <f t="shared" si="70"/>
        <v>1156.6800000000003</v>
      </c>
      <c r="BA27" s="96">
        <f t="shared" si="70"/>
        <v>1053</v>
      </c>
      <c r="BB27" s="96">
        <f t="shared" si="70"/>
        <v>1203.8717852179202</v>
      </c>
      <c r="BC27" s="96">
        <f t="shared" si="70"/>
        <v>1795.5756000000001</v>
      </c>
      <c r="BD27" s="96">
        <f t="shared" si="70"/>
        <v>1263.6000000000001</v>
      </c>
      <c r="BE27" s="96">
        <f t="shared" si="70"/>
        <v>1427.4017330239803</v>
      </c>
      <c r="BF27" s="96">
        <f t="shared" si="70"/>
        <v>1864.6361999999999</v>
      </c>
      <c r="BG27" s="96">
        <f t="shared" si="70"/>
        <v>1458</v>
      </c>
      <c r="BH27" s="96">
        <f t="shared" si="70"/>
        <v>1634.0593699292665</v>
      </c>
      <c r="BI27" s="96">
        <f t="shared" si="70"/>
        <v>2143.2600000000002</v>
      </c>
      <c r="BJ27" s="418">
        <f>BJ23*BJ24</f>
        <v>820.66432000000009</v>
      </c>
      <c r="BK27" s="419">
        <f t="shared" ref="BK27:BU27" si="71">BK23*BK24</f>
        <v>448.43443200000002</v>
      </c>
      <c r="BL27" s="419">
        <f t="shared" si="71"/>
        <v>1634.9172000000003</v>
      </c>
      <c r="BM27" s="419">
        <f t="shared" si="71"/>
        <v>1284</v>
      </c>
      <c r="BN27" s="419">
        <f t="shared" si="71"/>
        <v>1570.7268454655236</v>
      </c>
      <c r="BO27" s="419">
        <f t="shared" si="71"/>
        <v>2580.4548</v>
      </c>
      <c r="BP27" s="419">
        <f t="shared" si="71"/>
        <v>1588.9500000000003</v>
      </c>
      <c r="BQ27" s="419">
        <f t="shared" si="71"/>
        <v>1866.72426641025</v>
      </c>
      <c r="BR27" s="419">
        <f t="shared" si="71"/>
        <v>2658.6504</v>
      </c>
      <c r="BS27" s="419">
        <f t="shared" si="71"/>
        <v>1637.1000000000001</v>
      </c>
      <c r="BT27" s="419">
        <f t="shared" si="71"/>
        <v>1963.2214651076727</v>
      </c>
      <c r="BU27" s="420">
        <f t="shared" si="71"/>
        <v>2750.3280000000004</v>
      </c>
      <c r="BV27" s="318">
        <f>BV23*BV24</f>
        <v>960.43371200000013</v>
      </c>
      <c r="BW27" s="318">
        <f t="shared" ref="BW27:CG27" si="72">BW23*BW24</f>
        <v>524.8084212</v>
      </c>
      <c r="BX27" s="318">
        <f t="shared" si="72"/>
        <v>1913.364035625</v>
      </c>
      <c r="BY27" s="318">
        <f t="shared" si="72"/>
        <v>1502.6812500000001</v>
      </c>
      <c r="BZ27" s="318">
        <f t="shared" si="72"/>
        <v>1838.2412613338711</v>
      </c>
      <c r="CA27" s="318">
        <f t="shared" si="72"/>
        <v>2928.4252200000001</v>
      </c>
      <c r="CB27" s="318">
        <f t="shared" si="72"/>
        <v>1803.2175</v>
      </c>
      <c r="CC27" s="318">
        <f t="shared" si="72"/>
        <v>2218.7673026566927</v>
      </c>
      <c r="CD27" s="318">
        <f t="shared" si="72"/>
        <v>3095.7638040000002</v>
      </c>
      <c r="CE27" s="318">
        <f t="shared" si="72"/>
        <v>1924.0740000000003</v>
      </c>
      <c r="CF27" s="318">
        <f t="shared" si="72"/>
        <v>2307.3626395794886</v>
      </c>
      <c r="CG27" s="319">
        <f t="shared" si="72"/>
        <v>3202.5142800000008</v>
      </c>
      <c r="CH27" s="96">
        <f>CH23*CH24</f>
        <v>1108.52</v>
      </c>
      <c r="CI27" s="96">
        <f t="shared" ref="CI27:CS27" si="73">CI23*CI24</f>
        <v>593.85</v>
      </c>
      <c r="CJ27" s="96">
        <f t="shared" si="73"/>
        <v>2826.7260000000001</v>
      </c>
      <c r="CK27" s="96">
        <f t="shared" si="73"/>
        <v>1667.9761875000002</v>
      </c>
      <c r="CL27" s="96">
        <f t="shared" si="73"/>
        <v>2153.3000999999999</v>
      </c>
      <c r="CM27" s="96">
        <f t="shared" si="73"/>
        <v>3426.2575074000006</v>
      </c>
      <c r="CN27" s="96">
        <f t="shared" si="73"/>
        <v>2109.7644750000004</v>
      </c>
      <c r="CO27" s="96">
        <f t="shared" si="73"/>
        <v>2455.6357038862584</v>
      </c>
      <c r="CP27" s="96">
        <f t="shared" si="73"/>
        <v>3514.1102640000004</v>
      </c>
      <c r="CQ27" s="96">
        <f t="shared" si="73"/>
        <v>2163.8610000000003</v>
      </c>
      <c r="CR27" s="96">
        <f t="shared" si="73"/>
        <v>2594.9168424099648</v>
      </c>
      <c r="CS27" s="96">
        <f t="shared" si="73"/>
        <v>3635.2864800000007</v>
      </c>
    </row>
    <row r="28" spans="1:97" s="81" customFormat="1" x14ac:dyDescent="0.2">
      <c r="A28" s="103" t="s">
        <v>11</v>
      </c>
      <c r="B28" s="104">
        <f>SUM(N28:Y28)</f>
        <v>181478.029064</v>
      </c>
      <c r="C28" s="104">
        <f>SUM(Z28:AK28)</f>
        <v>160858.15331931764</v>
      </c>
      <c r="D28" s="104">
        <f>SUM(AL28:AW28)</f>
        <v>241399.34104124858</v>
      </c>
      <c r="E28" s="104">
        <f>SUM(AX28:BI28)</f>
        <v>337457.05122717697</v>
      </c>
      <c r="F28" s="104">
        <f>SUM(BJ28:BU28)</f>
        <v>472510.53172459337</v>
      </c>
      <c r="G28" s="104">
        <f>SUM(BV28:CG28)</f>
        <v>588589.84488867316</v>
      </c>
      <c r="H28" s="105">
        <f>SUM(CH28:CS28)</f>
        <v>734598.80095478799</v>
      </c>
      <c r="I28" s="104"/>
      <c r="J28" s="106"/>
      <c r="K28" s="107">
        <f t="shared" si="42"/>
        <v>-0.1136218849798647</v>
      </c>
      <c r="L28" s="107">
        <f t="shared" si="42"/>
        <v>0.50069695604455666</v>
      </c>
      <c r="M28" s="106"/>
      <c r="N28" s="244">
        <v>6388.4309999999996</v>
      </c>
      <c r="O28" s="244">
        <v>8737.8449999999993</v>
      </c>
      <c r="P28" s="244">
        <v>14200.88</v>
      </c>
      <c r="Q28" s="244">
        <v>11762.603999999999</v>
      </c>
      <c r="R28" s="244">
        <v>15121.611000000001</v>
      </c>
      <c r="S28" s="244">
        <v>16717.398000000001</v>
      </c>
      <c r="T28" s="104">
        <f t="shared" ref="T28:Y28" si="74">T27*T25</f>
        <v>15085.800000000001</v>
      </c>
      <c r="U28" s="104">
        <f t="shared" si="74"/>
        <v>18528.912</v>
      </c>
      <c r="V28" s="104">
        <f t="shared" si="74"/>
        <v>20616.076800000003</v>
      </c>
      <c r="W28" s="104">
        <f t="shared" si="74"/>
        <v>16118.023679999998</v>
      </c>
      <c r="X28" s="104">
        <f t="shared" si="74"/>
        <v>18142.147584000002</v>
      </c>
      <c r="Y28" s="104">
        <f t="shared" si="74"/>
        <v>20058.300000000003</v>
      </c>
      <c r="Z28" s="108">
        <f>Z27*Z25</f>
        <v>6862.3511040000003</v>
      </c>
      <c r="AA28" s="104">
        <f t="shared" ref="AA28:AK28" si="75">AA27*AA25</f>
        <v>3431.1755520000002</v>
      </c>
      <c r="AB28" s="104">
        <f t="shared" si="75"/>
        <v>11891.378015999997</v>
      </c>
      <c r="AC28" s="104">
        <f t="shared" si="75"/>
        <v>11551.6243584</v>
      </c>
      <c r="AD28" s="104">
        <f t="shared" si="75"/>
        <v>13618.4591088</v>
      </c>
      <c r="AE28" s="104">
        <f t="shared" si="75"/>
        <v>17447.765957999996</v>
      </c>
      <c r="AF28" s="104">
        <f t="shared" si="75"/>
        <v>13958.2127664</v>
      </c>
      <c r="AG28" s="104">
        <f t="shared" si="75"/>
        <v>15341.717972951996</v>
      </c>
      <c r="AH28" s="104">
        <f t="shared" si="75"/>
        <v>17798.466053755797</v>
      </c>
      <c r="AI28" s="104">
        <f t="shared" si="75"/>
        <v>14381.160571434684</v>
      </c>
      <c r="AJ28" s="104">
        <f t="shared" si="75"/>
        <v>15806.587369250416</v>
      </c>
      <c r="AK28" s="105">
        <f t="shared" si="75"/>
        <v>18769.254488324787</v>
      </c>
      <c r="AL28" s="384">
        <f>AL27*AL25</f>
        <v>9511.1866784563226</v>
      </c>
      <c r="AM28" s="321">
        <f t="shared" ref="AM28:AW28" si="76">AM27*AM25</f>
        <v>4709.8664801971208</v>
      </c>
      <c r="AN28" s="321">
        <f t="shared" si="76"/>
        <v>19820.68810416288</v>
      </c>
      <c r="AO28" s="321">
        <f t="shared" si="76"/>
        <v>15856.550483330306</v>
      </c>
      <c r="AP28" s="321">
        <f t="shared" si="76"/>
        <v>18693.629368828133</v>
      </c>
      <c r="AQ28" s="321">
        <f t="shared" si="76"/>
        <v>26742.029992942757</v>
      </c>
      <c r="AR28" s="321">
        <f t="shared" si="76"/>
        <v>20901.816546208131</v>
      </c>
      <c r="AS28" s="321">
        <f t="shared" si="76"/>
        <v>23284.008873165676</v>
      </c>
      <c r="AT28" s="321">
        <f t="shared" si="76"/>
        <v>27279.544795800899</v>
      </c>
      <c r="AU28" s="321">
        <f t="shared" si="76"/>
        <v>21535.162489374783</v>
      </c>
      <c r="AV28" s="321">
        <f t="shared" si="76"/>
        <v>23989.53762603147</v>
      </c>
      <c r="AW28" s="322">
        <f t="shared" si="76"/>
        <v>29075.31960275014</v>
      </c>
      <c r="AX28" s="108">
        <f>AX27*AX25</f>
        <v>12324.244359168002</v>
      </c>
      <c r="AY28" s="104">
        <f t="shared" ref="AY28:BI28" si="77">AY27*AY25</f>
        <v>6734.3192391168022</v>
      </c>
      <c r="AZ28" s="104">
        <f t="shared" si="77"/>
        <v>24552.20555928001</v>
      </c>
      <c r="BA28" s="104">
        <f t="shared" si="77"/>
        <v>22351.447638000001</v>
      </c>
      <c r="BB28" s="104">
        <f t="shared" si="77"/>
        <v>25553.919439851787</v>
      </c>
      <c r="BC28" s="104">
        <f t="shared" si="77"/>
        <v>38113.688512317611</v>
      </c>
      <c r="BD28" s="104">
        <f t="shared" si="77"/>
        <v>26821.737165600007</v>
      </c>
      <c r="BE28" s="104">
        <f t="shared" si="77"/>
        <v>30298.665806339941</v>
      </c>
      <c r="BF28" s="104">
        <f t="shared" si="77"/>
        <v>39579.599608945202</v>
      </c>
      <c r="BG28" s="104">
        <f t="shared" si="77"/>
        <v>30948.158268000003</v>
      </c>
      <c r="BH28" s="104">
        <f t="shared" si="77"/>
        <v>34685.272976597604</v>
      </c>
      <c r="BI28" s="104">
        <f t="shared" si="77"/>
        <v>45493.792653960008</v>
      </c>
      <c r="BJ28" s="421">
        <f>BJ27*BJ25</f>
        <v>18639.171953689194</v>
      </c>
      <c r="BK28" s="422">
        <f t="shared" ref="BK28:BU28" si="78">BK27*BK25</f>
        <v>10184.976103265881</v>
      </c>
      <c r="BL28" s="422">
        <f t="shared" si="78"/>
        <v>37132.725376490198</v>
      </c>
      <c r="BM28" s="422">
        <f t="shared" si="78"/>
        <v>29162.589630480004</v>
      </c>
      <c r="BN28" s="422">
        <f t="shared" si="78"/>
        <v>35674.814965645986</v>
      </c>
      <c r="BO28" s="422">
        <f t="shared" si="78"/>
        <v>58608.056380375667</v>
      </c>
      <c r="BP28" s="422">
        <f t="shared" si="78"/>
        <v>36088.704667719008</v>
      </c>
      <c r="BQ28" s="422">
        <f t="shared" si="78"/>
        <v>42397.596366496065</v>
      </c>
      <c r="BR28" s="422">
        <f t="shared" si="78"/>
        <v>60384.058088871898</v>
      </c>
      <c r="BS28" s="422">
        <f t="shared" si="78"/>
        <v>37182.301778862005</v>
      </c>
      <c r="BT28" s="422">
        <f t="shared" si="78"/>
        <v>44589.269424209328</v>
      </c>
      <c r="BU28" s="423">
        <f t="shared" si="78"/>
        <v>62466.266988488176</v>
      </c>
      <c r="BV28" s="321">
        <f>BV27*BV25</f>
        <v>23340.61184194552</v>
      </c>
      <c r="BW28" s="321">
        <f t="shared" ref="BW28:CG28" si="79">BW27*BW25</f>
        <v>12753.977185063086</v>
      </c>
      <c r="BX28" s="321">
        <f t="shared" si="79"/>
        <v>46498.875153875837</v>
      </c>
      <c r="BY28" s="321">
        <f t="shared" si="79"/>
        <v>36518.397199305611</v>
      </c>
      <c r="BZ28" s="321">
        <f t="shared" si="79"/>
        <v>44673.229621746359</v>
      </c>
      <c r="CA28" s="321">
        <f t="shared" si="79"/>
        <v>71167.052462006774</v>
      </c>
      <c r="CB28" s="321">
        <f t="shared" si="79"/>
        <v>43822.076639166735</v>
      </c>
      <c r="CC28" s="321">
        <f t="shared" si="79"/>
        <v>53920.833610753463</v>
      </c>
      <c r="CD28" s="321">
        <f t="shared" si="79"/>
        <v>75233.741174121446</v>
      </c>
      <c r="CE28" s="321">
        <f t="shared" si="79"/>
        <v>46759.150400563492</v>
      </c>
      <c r="CF28" s="321">
        <f t="shared" si="79"/>
        <v>56073.891488964808</v>
      </c>
      <c r="CG28" s="322">
        <f t="shared" si="79"/>
        <v>77828.008111160132</v>
      </c>
      <c r="CH28" s="104">
        <f>CH27*CH25</f>
        <v>28825.188189318564</v>
      </c>
      <c r="CI28" s="104">
        <f t="shared" ref="CI28:CS28" si="80">CI27*CI25</f>
        <v>15442.06510142066</v>
      </c>
      <c r="CJ28" s="104">
        <f t="shared" si="80"/>
        <v>73504.229882762345</v>
      </c>
      <c r="CK28" s="104">
        <f t="shared" si="80"/>
        <v>43372.900353615281</v>
      </c>
      <c r="CL28" s="104">
        <f t="shared" si="80"/>
        <v>55992.928057751305</v>
      </c>
      <c r="CM28" s="104">
        <f t="shared" si="80"/>
        <v>89094.032977186303</v>
      </c>
      <c r="CN28" s="104">
        <f t="shared" si="80"/>
        <v>54860.857744572844</v>
      </c>
      <c r="CO28" s="104">
        <f t="shared" si="80"/>
        <v>63854.654213664304</v>
      </c>
      <c r="CP28" s="104">
        <f t="shared" si="80"/>
        <v>91378.495361216716</v>
      </c>
      <c r="CQ28" s="104">
        <f t="shared" si="80"/>
        <v>56267.546404690096</v>
      </c>
      <c r="CR28" s="104">
        <f t="shared" si="80"/>
        <v>67476.424708710299</v>
      </c>
      <c r="CS28" s="104">
        <f t="shared" si="80"/>
        <v>94529.477959879368</v>
      </c>
    </row>
    <row r="29" spans="1:97" x14ac:dyDescent="0.2">
      <c r="A29" s="95" t="s">
        <v>12</v>
      </c>
      <c r="B29" s="96">
        <f>B28/B23</f>
        <v>109.26487390210129</v>
      </c>
      <c r="C29" s="96">
        <f t="shared" ref="C29:E29" si="81">C28/C23</f>
        <v>99.777413870322391</v>
      </c>
      <c r="D29" s="96">
        <f t="shared" si="81"/>
        <v>110.6241349348895</v>
      </c>
      <c r="E29" s="96">
        <f t="shared" si="81"/>
        <v>123.2220181870281</v>
      </c>
      <c r="F29" s="96">
        <f>F28/F23</f>
        <v>129.79561278757797</v>
      </c>
      <c r="G29" s="96">
        <f t="shared" ref="G29:H29" si="82">G28/G23</f>
        <v>161.68185568062441</v>
      </c>
      <c r="H29" s="97">
        <f t="shared" si="82"/>
        <v>187.91295905487044</v>
      </c>
      <c r="I29" s="96"/>
      <c r="K29" s="85">
        <f t="shared" si="42"/>
        <v>-8.6829917913779253E-2</v>
      </c>
      <c r="L29" s="85">
        <f t="shared" si="42"/>
        <v>0.10870918220694969</v>
      </c>
      <c r="N29" s="96">
        <f>N28/N23</f>
        <v>53.684294117647063</v>
      </c>
      <c r="O29" s="96">
        <f t="shared" ref="O29:Y29" si="83">O28/O23</f>
        <v>75.586894463667804</v>
      </c>
      <c r="P29" s="96">
        <f t="shared" si="83"/>
        <v>98.275986159169548</v>
      </c>
      <c r="Q29" s="96">
        <f t="shared" si="83"/>
        <v>98.845411764705887</v>
      </c>
      <c r="R29" s="96">
        <f t="shared" si="83"/>
        <v>118.6008705882353</v>
      </c>
      <c r="S29" s="96">
        <f t="shared" si="83"/>
        <v>122.92204411764706</v>
      </c>
      <c r="T29" s="96">
        <f t="shared" si="83"/>
        <v>104.4</v>
      </c>
      <c r="U29" s="96">
        <f t="shared" si="83"/>
        <v>125.28</v>
      </c>
      <c r="V29" s="96">
        <f t="shared" si="83"/>
        <v>137.80800000000002</v>
      </c>
      <c r="W29" s="96">
        <f t="shared" si="83"/>
        <v>110.24639999999999</v>
      </c>
      <c r="X29" s="96">
        <f t="shared" si="83"/>
        <v>121.27104000000001</v>
      </c>
      <c r="Y29" s="96">
        <f t="shared" si="83"/>
        <v>124.20000000000002</v>
      </c>
      <c r="Z29" s="98">
        <f>Z28/Z23</f>
        <v>60.51456000000001</v>
      </c>
      <c r="AA29" s="96">
        <f t="shared" ref="AA29:AK29" si="84">AA28/AA23</f>
        <v>45.385919999999999</v>
      </c>
      <c r="AB29" s="96">
        <f t="shared" si="84"/>
        <v>89.881919999999994</v>
      </c>
      <c r="AC29" s="96">
        <f t="shared" si="84"/>
        <v>89.881919999999994</v>
      </c>
      <c r="AD29" s="96">
        <f t="shared" si="84"/>
        <v>97.372080000000011</v>
      </c>
      <c r="AE29" s="96">
        <f t="shared" si="84"/>
        <v>108.60731999999997</v>
      </c>
      <c r="AF29" s="96">
        <f t="shared" si="84"/>
        <v>108.60731999999999</v>
      </c>
      <c r="AG29" s="96">
        <f t="shared" si="84"/>
        <v>109.69339319999997</v>
      </c>
      <c r="AH29" s="96">
        <f t="shared" si="84"/>
        <v>110.79032713199999</v>
      </c>
      <c r="AI29" s="96">
        <f t="shared" si="84"/>
        <v>111.89823040331997</v>
      </c>
      <c r="AJ29" s="96">
        <f t="shared" si="84"/>
        <v>113.0172127073532</v>
      </c>
      <c r="AK29" s="97">
        <f t="shared" si="84"/>
        <v>114.14738483442672</v>
      </c>
      <c r="AL29" s="381">
        <f>AL28/AL23</f>
        <v>67.34060236800002</v>
      </c>
      <c r="AM29" s="318">
        <f t="shared" ref="AM29:AW29" si="85">AM28/AM23</f>
        <v>50.019822432000005</v>
      </c>
      <c r="AN29" s="318">
        <f t="shared" si="85"/>
        <v>99.058864032000002</v>
      </c>
      <c r="AO29" s="318">
        <f t="shared" si="85"/>
        <v>99.058864032000002</v>
      </c>
      <c r="AP29" s="318">
        <f t="shared" si="85"/>
        <v>107.31376936800002</v>
      </c>
      <c r="AQ29" s="318">
        <f t="shared" si="85"/>
        <v>119.69612737200002</v>
      </c>
      <c r="AR29" s="318">
        <f t="shared" si="85"/>
        <v>119.69612737199999</v>
      </c>
      <c r="AS29" s="318">
        <f t="shared" si="85"/>
        <v>120.89308864572001</v>
      </c>
      <c r="AT29" s="318">
        <f t="shared" si="85"/>
        <v>122.1020195321772</v>
      </c>
      <c r="AU29" s="318">
        <f t="shared" si="85"/>
        <v>123.32303972749897</v>
      </c>
      <c r="AV29" s="318">
        <f t="shared" si="85"/>
        <v>124.55627012477397</v>
      </c>
      <c r="AW29" s="319">
        <f t="shared" si="85"/>
        <v>125.80183282602172</v>
      </c>
      <c r="AX29" s="98">
        <f>AX28/AX23</f>
        <v>67.924627200000003</v>
      </c>
      <c r="AY29" s="96">
        <f t="shared" ref="AY29:BI29" si="86">AY28/AY23</f>
        <v>51.96233980800001</v>
      </c>
      <c r="AZ29" s="96">
        <f t="shared" si="86"/>
        <v>106.13223000000002</v>
      </c>
      <c r="BA29" s="96">
        <f t="shared" si="86"/>
        <v>106.13222999999999</v>
      </c>
      <c r="BB29" s="96">
        <f t="shared" si="86"/>
        <v>117.12224788823524</v>
      </c>
      <c r="BC29" s="96">
        <f t="shared" si="86"/>
        <v>148.58512200000004</v>
      </c>
      <c r="BD29" s="96">
        <f t="shared" si="86"/>
        <v>127.35867600000002</v>
      </c>
      <c r="BE29" s="96">
        <f t="shared" si="86"/>
        <v>131.94271694793883</v>
      </c>
      <c r="BF29" s="96">
        <f t="shared" si="86"/>
        <v>148.58512200000001</v>
      </c>
      <c r="BG29" s="96">
        <f t="shared" si="86"/>
        <v>127.35867600000002</v>
      </c>
      <c r="BH29" s="96">
        <f t="shared" si="86"/>
        <v>135.94071321417832</v>
      </c>
      <c r="BI29" s="96">
        <f t="shared" si="86"/>
        <v>148.58512200000001</v>
      </c>
      <c r="BJ29" s="418">
        <f>BJ28/BJ23</f>
        <v>77.766905681280008</v>
      </c>
      <c r="BK29" s="419">
        <f t="shared" ref="BK29:BU29" si="87">BK28/BK23</f>
        <v>59.491682846179202</v>
      </c>
      <c r="BL29" s="419">
        <f t="shared" si="87"/>
        <v>121.51079012700004</v>
      </c>
      <c r="BM29" s="419">
        <f t="shared" si="87"/>
        <v>113.56148610000001</v>
      </c>
      <c r="BN29" s="419">
        <f t="shared" si="87"/>
        <v>134.09326160724052</v>
      </c>
      <c r="BO29" s="419">
        <f t="shared" si="87"/>
        <v>181.69837776000003</v>
      </c>
      <c r="BP29" s="419">
        <f t="shared" si="87"/>
        <v>136.27378332000001</v>
      </c>
      <c r="BQ29" s="419">
        <f t="shared" si="87"/>
        <v>151.06121663369515</v>
      </c>
      <c r="BR29" s="419">
        <f t="shared" si="87"/>
        <v>181.69837776000003</v>
      </c>
      <c r="BS29" s="419">
        <f t="shared" si="87"/>
        <v>136.27378332000001</v>
      </c>
      <c r="BT29" s="419">
        <f t="shared" si="87"/>
        <v>155.63852255891277</v>
      </c>
      <c r="BU29" s="420">
        <f t="shared" si="87"/>
        <v>181.69837776000003</v>
      </c>
      <c r="BV29" s="318">
        <f>BV28/BV23</f>
        <v>89.035330314497514</v>
      </c>
      <c r="BW29" s="318">
        <f t="shared" ref="BW29:CG29" si="88">BW28/BW23</f>
        <v>68.11202769059058</v>
      </c>
      <c r="BX29" s="318">
        <f t="shared" si="88"/>
        <v>139.11770361640234</v>
      </c>
      <c r="BY29" s="318">
        <f t="shared" si="88"/>
        <v>130.01654543589004</v>
      </c>
      <c r="BZ29" s="318">
        <f t="shared" si="88"/>
        <v>153.52337521412971</v>
      </c>
      <c r="CA29" s="318">
        <f t="shared" si="88"/>
        <v>208.02647269742403</v>
      </c>
      <c r="CB29" s="318">
        <f t="shared" si="88"/>
        <v>156.01985452306803</v>
      </c>
      <c r="CC29" s="318">
        <f t="shared" si="88"/>
        <v>172.94998692391763</v>
      </c>
      <c r="CD29" s="318">
        <f t="shared" si="88"/>
        <v>208.02647269742403</v>
      </c>
      <c r="CE29" s="318">
        <f t="shared" si="88"/>
        <v>156.01985452306801</v>
      </c>
      <c r="CF29" s="318">
        <f t="shared" si="88"/>
        <v>178.19054447769929</v>
      </c>
      <c r="CG29" s="319">
        <f t="shared" si="88"/>
        <v>208.02647269742405</v>
      </c>
      <c r="CH29" s="96">
        <f>CH28/CH23</f>
        <v>104.01323634871203</v>
      </c>
      <c r="CI29" s="96">
        <f t="shared" ref="CI29:CS29" si="89">CI28/CI23</f>
        <v>78.009927261534017</v>
      </c>
      <c r="CJ29" s="96">
        <f t="shared" si="89"/>
        <v>208.02647269742405</v>
      </c>
      <c r="CK29" s="96">
        <f t="shared" si="89"/>
        <v>146.07358879722247</v>
      </c>
      <c r="CL29" s="96">
        <f t="shared" si="89"/>
        <v>182.02316361024603</v>
      </c>
      <c r="CM29" s="96">
        <f t="shared" si="89"/>
        <v>233.71774207555598</v>
      </c>
      <c r="CN29" s="96">
        <f t="shared" si="89"/>
        <v>175.28830655666695</v>
      </c>
      <c r="CO29" s="96">
        <f t="shared" si="89"/>
        <v>194.30931030902147</v>
      </c>
      <c r="CP29" s="96">
        <f t="shared" si="89"/>
        <v>233.71774207555595</v>
      </c>
      <c r="CQ29" s="96">
        <f t="shared" si="89"/>
        <v>175.28830655666695</v>
      </c>
      <c r="CR29" s="96">
        <f t="shared" si="89"/>
        <v>200.19707672069515</v>
      </c>
      <c r="CS29" s="96">
        <f t="shared" si="89"/>
        <v>233.71774207555595</v>
      </c>
    </row>
    <row r="30" spans="1:97" x14ac:dyDescent="0.2">
      <c r="A30" s="95" t="s">
        <v>13</v>
      </c>
      <c r="B30" s="96">
        <f>SUM(N28:Y28)/SUM(N21:Y21)</f>
        <v>88.95981816862745</v>
      </c>
      <c r="C30" s="96">
        <f>SUM(Z28:AK28)/SUM(Z21:AK21)</f>
        <v>70.925111692820835</v>
      </c>
      <c r="D30" s="96">
        <f>SUM(AL28:AW28)/SUM(AL21:AW21)</f>
        <v>81.153547045400572</v>
      </c>
      <c r="E30" s="96">
        <f>SUM(AX28:BI28)/SUM(AX21:BI21)</f>
        <v>97.64382269304889</v>
      </c>
      <c r="F30" s="96">
        <f>SUM(BJ28:BU28)/SUM(BJ21:BU21)</f>
        <v>111.70989922090719</v>
      </c>
      <c r="G30" s="306">
        <f>SUM(BV28:CG28)/SUM(BV21:CG21)</f>
        <v>127.72108430012004</v>
      </c>
      <c r="H30" s="311">
        <f>SUM(CH28:CS28)/SUM(CH21:CS21)</f>
        <v>148.60193408479748</v>
      </c>
      <c r="I30" s="96"/>
      <c r="K30" s="85">
        <f t="shared" si="42"/>
        <v>-0.20272867961151853</v>
      </c>
      <c r="L30" s="85">
        <f t="shared" si="42"/>
        <v>0.1442145822325871</v>
      </c>
      <c r="N30" s="96">
        <f t="shared" ref="N30:BY30" si="90">N28/N21</f>
        <v>37.579005882352938</v>
      </c>
      <c r="O30" s="96">
        <f t="shared" si="90"/>
        <v>51.399088235294116</v>
      </c>
      <c r="P30" s="96">
        <f t="shared" si="90"/>
        <v>83.534588235294109</v>
      </c>
      <c r="Q30" s="96">
        <f t="shared" si="90"/>
        <v>69.191788235294112</v>
      </c>
      <c r="R30" s="96">
        <f t="shared" si="90"/>
        <v>88.950652941176472</v>
      </c>
      <c r="S30" s="96">
        <f t="shared" si="90"/>
        <v>98.337635294117646</v>
      </c>
      <c r="T30" s="96">
        <f t="shared" si="90"/>
        <v>88.740000000000009</v>
      </c>
      <c r="U30" s="96">
        <f t="shared" si="90"/>
        <v>108.9936</v>
      </c>
      <c r="V30" s="96">
        <f t="shared" si="90"/>
        <v>121.27104000000001</v>
      </c>
      <c r="W30" s="96">
        <f t="shared" si="90"/>
        <v>94.811903999999984</v>
      </c>
      <c r="X30" s="96">
        <f t="shared" si="90"/>
        <v>106.71851520000001</v>
      </c>
      <c r="Y30" s="96">
        <f t="shared" si="90"/>
        <v>117.99000000000002</v>
      </c>
      <c r="Z30" s="98">
        <f t="shared" si="90"/>
        <v>36.308736000000003</v>
      </c>
      <c r="AA30" s="96">
        <f t="shared" si="90"/>
        <v>18.154368000000002</v>
      </c>
      <c r="AB30" s="96">
        <f t="shared" si="90"/>
        <v>62.917343999999986</v>
      </c>
      <c r="AC30" s="96">
        <f t="shared" si="90"/>
        <v>61.119705600000003</v>
      </c>
      <c r="AD30" s="96">
        <f t="shared" si="90"/>
        <v>72.055339199999992</v>
      </c>
      <c r="AE30" s="96">
        <f t="shared" si="90"/>
        <v>92.316221999999982</v>
      </c>
      <c r="AF30" s="96">
        <f t="shared" si="90"/>
        <v>73.852977600000003</v>
      </c>
      <c r="AG30" s="96">
        <f t="shared" si="90"/>
        <v>81.173110967999975</v>
      </c>
      <c r="AH30" s="96">
        <f t="shared" si="90"/>
        <v>94.171778062199991</v>
      </c>
      <c r="AI30" s="96">
        <f t="shared" si="90"/>
        <v>76.090796674257589</v>
      </c>
      <c r="AJ30" s="96">
        <f t="shared" si="90"/>
        <v>83.632737403441354</v>
      </c>
      <c r="AK30" s="97">
        <f t="shared" si="90"/>
        <v>99.308224805951255</v>
      </c>
      <c r="AL30" s="381">
        <f t="shared" si="90"/>
        <v>40.404361420800008</v>
      </c>
      <c r="AM30" s="318">
        <f t="shared" si="90"/>
        <v>20.007928972800002</v>
      </c>
      <c r="AN30" s="318">
        <f t="shared" si="90"/>
        <v>84.200034427199995</v>
      </c>
      <c r="AO30" s="318">
        <f t="shared" si="90"/>
        <v>67.360027541760005</v>
      </c>
      <c r="AP30" s="318">
        <f t="shared" si="90"/>
        <v>79.412189332320025</v>
      </c>
      <c r="AQ30" s="318">
        <f t="shared" si="90"/>
        <v>104.13563081364001</v>
      </c>
      <c r="AR30" s="318">
        <f t="shared" si="90"/>
        <v>81.393366612960008</v>
      </c>
      <c r="AS30" s="318">
        <f t="shared" si="90"/>
        <v>90.66981648429001</v>
      </c>
      <c r="AT30" s="318">
        <f t="shared" si="90"/>
        <v>106.22875699299415</v>
      </c>
      <c r="AU30" s="318">
        <f t="shared" si="90"/>
        <v>83.859667014699312</v>
      </c>
      <c r="AV30" s="318">
        <f t="shared" si="90"/>
        <v>93.417202593580484</v>
      </c>
      <c r="AW30" s="319">
        <f t="shared" si="90"/>
        <v>113.22164954341955</v>
      </c>
      <c r="AX30" s="98">
        <f t="shared" si="90"/>
        <v>47.547239040000001</v>
      </c>
      <c r="AY30" s="96">
        <f t="shared" si="90"/>
        <v>25.981169904000005</v>
      </c>
      <c r="AZ30" s="96">
        <f t="shared" si="90"/>
        <v>94.723015275000023</v>
      </c>
      <c r="BA30" s="96">
        <f t="shared" si="90"/>
        <v>79.599172500000009</v>
      </c>
      <c r="BB30" s="96">
        <f t="shared" si="90"/>
        <v>91.003986609158787</v>
      </c>
      <c r="BC30" s="96">
        <f t="shared" si="90"/>
        <v>135.73250894700004</v>
      </c>
      <c r="BD30" s="96">
        <f t="shared" si="90"/>
        <v>95.519007000000016</v>
      </c>
      <c r="BE30" s="96">
        <f t="shared" si="90"/>
        <v>103.90488959650185</v>
      </c>
      <c r="BF30" s="96">
        <f t="shared" si="90"/>
        <v>135.73250894699999</v>
      </c>
      <c r="BG30" s="96">
        <f t="shared" si="90"/>
        <v>95.519007000000002</v>
      </c>
      <c r="BH30" s="96">
        <f t="shared" si="90"/>
        <v>107.05331165616545</v>
      </c>
      <c r="BI30" s="96">
        <f t="shared" si="90"/>
        <v>140.41294029000002</v>
      </c>
      <c r="BJ30" s="418">
        <f t="shared" si="90"/>
        <v>54.436833976896004</v>
      </c>
      <c r="BK30" s="419">
        <f t="shared" si="90"/>
        <v>29.745841423089601</v>
      </c>
      <c r="BL30" s="419">
        <f t="shared" si="90"/>
        <v>108.44838018834753</v>
      </c>
      <c r="BM30" s="419">
        <f t="shared" si="90"/>
        <v>85.171114575000004</v>
      </c>
      <c r="BN30" s="419">
        <f t="shared" si="90"/>
        <v>104.19046426882588</v>
      </c>
      <c r="BO30" s="419">
        <f t="shared" si="90"/>
        <v>165.98146808376001</v>
      </c>
      <c r="BP30" s="419">
        <f t="shared" si="90"/>
        <v>102.20533749000002</v>
      </c>
      <c r="BQ30" s="419">
        <f t="shared" si="90"/>
        <v>118.96070809903496</v>
      </c>
      <c r="BR30" s="419">
        <f t="shared" si="90"/>
        <v>165.98146808376003</v>
      </c>
      <c r="BS30" s="419">
        <f t="shared" si="90"/>
        <v>102.20533749000001</v>
      </c>
      <c r="BT30" s="419">
        <f t="shared" si="90"/>
        <v>122.56533651514383</v>
      </c>
      <c r="BU30" s="420">
        <f t="shared" si="90"/>
        <v>171.70496698320005</v>
      </c>
      <c r="BV30" s="318">
        <f t="shared" si="90"/>
        <v>62.324731220148252</v>
      </c>
      <c r="BW30" s="318">
        <f t="shared" si="90"/>
        <v>34.05601384529529</v>
      </c>
      <c r="BX30" s="318">
        <f t="shared" si="90"/>
        <v>124.16255047763909</v>
      </c>
      <c r="BY30" s="318">
        <f t="shared" si="90"/>
        <v>97.512409076917521</v>
      </c>
      <c r="BZ30" s="318">
        <f t="shared" ref="BZ30:CS30" si="91">BZ28/BZ21</f>
        <v>119.28766254137879</v>
      </c>
      <c r="CA30" s="318">
        <f t="shared" si="91"/>
        <v>190.03218280909687</v>
      </c>
      <c r="CB30" s="318">
        <f t="shared" si="91"/>
        <v>117.01489089230103</v>
      </c>
      <c r="CC30" s="318">
        <f t="shared" si="91"/>
        <v>136.19811470258514</v>
      </c>
      <c r="CD30" s="318">
        <f t="shared" si="91"/>
        <v>190.03218280909684</v>
      </c>
      <c r="CE30" s="318">
        <f t="shared" si="91"/>
        <v>117.01489089230103</v>
      </c>
      <c r="CF30" s="318">
        <f t="shared" si="91"/>
        <v>140.32505377618821</v>
      </c>
      <c r="CG30" s="319">
        <f t="shared" si="91"/>
        <v>196.58501669906573</v>
      </c>
      <c r="CH30" s="96">
        <f t="shared" si="91"/>
        <v>72.809265444098415</v>
      </c>
      <c r="CI30" s="96">
        <f t="shared" si="91"/>
        <v>39.004963630767008</v>
      </c>
      <c r="CJ30" s="96">
        <f t="shared" si="91"/>
        <v>185.66362688245098</v>
      </c>
      <c r="CK30" s="96">
        <f t="shared" si="91"/>
        <v>109.55519159791685</v>
      </c>
      <c r="CL30" s="96">
        <f t="shared" si="91"/>
        <v>141.43199812516116</v>
      </c>
      <c r="CM30" s="96">
        <f t="shared" si="91"/>
        <v>213.50115738602037</v>
      </c>
      <c r="CN30" s="96">
        <f t="shared" si="91"/>
        <v>131.46622991750021</v>
      </c>
      <c r="CO30" s="96">
        <f t="shared" si="91"/>
        <v>153.01858186835443</v>
      </c>
      <c r="CP30" s="96">
        <f t="shared" si="91"/>
        <v>213.50115738602037</v>
      </c>
      <c r="CQ30" s="96">
        <f t="shared" si="91"/>
        <v>131.46622991750021</v>
      </c>
      <c r="CR30" s="96">
        <f t="shared" si="91"/>
        <v>157.65519791754744</v>
      </c>
      <c r="CS30" s="96">
        <f t="shared" si="91"/>
        <v>220.86326626140038</v>
      </c>
    </row>
    <row r="31" spans="1:97" x14ac:dyDescent="0.2">
      <c r="A31" s="109" t="s">
        <v>147</v>
      </c>
      <c r="B31" s="110"/>
      <c r="C31" s="161">
        <f t="shared" ref="C31:G31" si="92">(C28-B28)/B28</f>
        <v>-0.11362188497986474</v>
      </c>
      <c r="D31" s="161">
        <f t="shared" si="92"/>
        <v>0.50069695604455666</v>
      </c>
      <c r="E31" s="161">
        <f t="shared" si="92"/>
        <v>0.39792034962313644</v>
      </c>
      <c r="F31" s="161">
        <f t="shared" si="92"/>
        <v>0.400209389628365</v>
      </c>
      <c r="G31" s="161">
        <f t="shared" si="92"/>
        <v>0.24566502833367018</v>
      </c>
      <c r="H31" s="162">
        <f>(H28-G28)/G28</f>
        <v>0.24806570710327358</v>
      </c>
      <c r="Z31" s="112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1"/>
      <c r="AL31" s="112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1"/>
      <c r="AX31" s="109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424"/>
      <c r="BK31" s="425"/>
      <c r="BL31" s="425"/>
      <c r="BM31" s="425"/>
      <c r="BN31" s="425"/>
      <c r="BO31" s="425"/>
      <c r="BP31" s="425"/>
      <c r="BQ31" s="425"/>
      <c r="BR31" s="425"/>
      <c r="BS31" s="425"/>
      <c r="BT31" s="425"/>
      <c r="BU31" s="426"/>
      <c r="BV31" s="342"/>
      <c r="BW31" s="342"/>
      <c r="BX31" s="342"/>
      <c r="BY31" s="342"/>
      <c r="BZ31" s="342"/>
      <c r="CA31" s="342"/>
      <c r="CB31" s="342"/>
      <c r="CC31" s="342"/>
      <c r="CD31" s="342"/>
      <c r="CE31" s="342"/>
      <c r="CF31" s="342"/>
      <c r="CG31" s="343"/>
    </row>
    <row r="32" spans="1:97" s="119" customFormat="1" hidden="1" x14ac:dyDescent="0.2">
      <c r="A32" s="307"/>
      <c r="B32" s="308">
        <v>2016</v>
      </c>
      <c r="C32" s="308">
        <v>2017</v>
      </c>
      <c r="D32" s="308">
        <v>2018</v>
      </c>
      <c r="E32" s="308">
        <v>2019</v>
      </c>
      <c r="F32" s="308">
        <v>2020</v>
      </c>
      <c r="G32" s="308">
        <v>2021</v>
      </c>
      <c r="H32" s="309">
        <v>2022</v>
      </c>
      <c r="I32" s="287"/>
      <c r="J32" s="115"/>
      <c r="K32" s="116"/>
      <c r="L32" s="116"/>
      <c r="M32" s="363"/>
      <c r="N32" s="367">
        <v>42385</v>
      </c>
      <c r="O32" s="367">
        <v>42416</v>
      </c>
      <c r="P32" s="367">
        <v>42445</v>
      </c>
      <c r="Q32" s="367">
        <v>42476</v>
      </c>
      <c r="R32" s="367">
        <v>42506</v>
      </c>
      <c r="S32" s="367">
        <v>42537</v>
      </c>
      <c r="T32" s="367">
        <v>42567</v>
      </c>
      <c r="U32" s="367">
        <v>42598</v>
      </c>
      <c r="V32" s="367">
        <v>42629</v>
      </c>
      <c r="W32" s="367">
        <v>42659</v>
      </c>
      <c r="X32" s="367">
        <v>42690</v>
      </c>
      <c r="Y32" s="367">
        <v>42720</v>
      </c>
      <c r="Z32" s="247">
        <v>42752</v>
      </c>
      <c r="AA32" s="245">
        <v>42783</v>
      </c>
      <c r="AB32" s="245">
        <v>42811</v>
      </c>
      <c r="AC32" s="245">
        <v>42842</v>
      </c>
      <c r="AD32" s="245">
        <v>42872</v>
      </c>
      <c r="AE32" s="245">
        <v>42903</v>
      </c>
      <c r="AF32" s="245">
        <v>42933</v>
      </c>
      <c r="AG32" s="245">
        <v>42964</v>
      </c>
      <c r="AH32" s="245">
        <v>42995</v>
      </c>
      <c r="AI32" s="245">
        <v>43025</v>
      </c>
      <c r="AJ32" s="245">
        <v>43056</v>
      </c>
      <c r="AK32" s="246">
        <v>43086</v>
      </c>
      <c r="AL32" s="247">
        <v>43118</v>
      </c>
      <c r="AM32" s="245">
        <v>43149</v>
      </c>
      <c r="AN32" s="245">
        <v>43177</v>
      </c>
      <c r="AO32" s="245">
        <v>43208</v>
      </c>
      <c r="AP32" s="245">
        <v>43238</v>
      </c>
      <c r="AQ32" s="245">
        <v>43269</v>
      </c>
      <c r="AR32" s="245">
        <v>43299</v>
      </c>
      <c r="AS32" s="245">
        <v>43330</v>
      </c>
      <c r="AT32" s="245">
        <v>43361</v>
      </c>
      <c r="AU32" s="245">
        <v>43391</v>
      </c>
      <c r="AV32" s="245">
        <v>43422</v>
      </c>
      <c r="AW32" s="246">
        <v>43452</v>
      </c>
      <c r="AX32" s="247">
        <v>43483</v>
      </c>
      <c r="AY32" s="245">
        <v>43514</v>
      </c>
      <c r="AZ32" s="245">
        <v>43542</v>
      </c>
      <c r="BA32" s="245">
        <v>43573</v>
      </c>
      <c r="BB32" s="245">
        <v>43603</v>
      </c>
      <c r="BC32" s="245">
        <v>43634</v>
      </c>
      <c r="BD32" s="245">
        <v>43664</v>
      </c>
      <c r="BE32" s="245">
        <v>43695</v>
      </c>
      <c r="BF32" s="245">
        <v>43726</v>
      </c>
      <c r="BG32" s="245">
        <v>43756</v>
      </c>
      <c r="BH32" s="245">
        <v>43787</v>
      </c>
      <c r="BI32" s="246">
        <v>43817</v>
      </c>
      <c r="BJ32" s="374">
        <v>43848</v>
      </c>
      <c r="BK32" s="367">
        <v>43879</v>
      </c>
      <c r="BL32" s="367">
        <v>43908</v>
      </c>
      <c r="BM32" s="367">
        <v>43939</v>
      </c>
      <c r="BN32" s="367">
        <v>43969</v>
      </c>
      <c r="BO32" s="367">
        <v>44000</v>
      </c>
      <c r="BP32" s="367">
        <v>44030</v>
      </c>
      <c r="BQ32" s="367">
        <v>44061</v>
      </c>
      <c r="BR32" s="367">
        <v>44092</v>
      </c>
      <c r="BS32" s="367">
        <v>44122</v>
      </c>
      <c r="BT32" s="367">
        <v>44153</v>
      </c>
      <c r="BU32" s="375">
        <v>44183</v>
      </c>
      <c r="BV32" s="247">
        <v>44214</v>
      </c>
      <c r="BW32" s="245">
        <v>44245</v>
      </c>
      <c r="BX32" s="245">
        <v>44273</v>
      </c>
      <c r="BY32" s="245">
        <v>44304</v>
      </c>
      <c r="BZ32" s="245">
        <v>44334</v>
      </c>
      <c r="CA32" s="245">
        <v>44365</v>
      </c>
      <c r="CB32" s="245">
        <v>44395</v>
      </c>
      <c r="CC32" s="245">
        <v>44426</v>
      </c>
      <c r="CD32" s="245">
        <v>44457</v>
      </c>
      <c r="CE32" s="245">
        <v>44487</v>
      </c>
      <c r="CF32" s="245">
        <v>44518</v>
      </c>
      <c r="CG32" s="246">
        <v>44548</v>
      </c>
      <c r="CH32" s="367">
        <v>44579</v>
      </c>
      <c r="CI32" s="367">
        <v>44610</v>
      </c>
      <c r="CJ32" s="367">
        <v>44638</v>
      </c>
      <c r="CK32" s="367">
        <v>44669</v>
      </c>
      <c r="CL32" s="367">
        <v>44699</v>
      </c>
      <c r="CM32" s="367">
        <v>44730</v>
      </c>
      <c r="CN32" s="367">
        <v>44760</v>
      </c>
      <c r="CO32" s="367">
        <v>44791</v>
      </c>
      <c r="CP32" s="367">
        <v>44822</v>
      </c>
      <c r="CQ32" s="367">
        <v>44852</v>
      </c>
      <c r="CR32" s="367">
        <v>44883</v>
      </c>
      <c r="CS32" s="367">
        <v>44913</v>
      </c>
    </row>
    <row r="33" spans="1:97" s="125" customFormat="1" hidden="1" x14ac:dyDescent="0.2">
      <c r="A33" s="226" t="s">
        <v>104</v>
      </c>
      <c r="B33" s="96"/>
      <c r="C33" s="96" t="e">
        <f>AVERAGE(Z33:AK33)</f>
        <v>#DIV/0!</v>
      </c>
      <c r="D33" s="96" t="e">
        <f>AVERAGE(AL33:AW33)</f>
        <v>#DIV/0!</v>
      </c>
      <c r="E33" s="96" t="e">
        <f>AVERAGE(AX33:BI33)</f>
        <v>#DIV/0!</v>
      </c>
      <c r="F33" s="96" t="e">
        <f>AVERAGE(BJ33:BU33)</f>
        <v>#DIV/0!</v>
      </c>
      <c r="G33" s="96" t="e">
        <f>AVERAGE(BV33:CG33)</f>
        <v>#DIV/0!</v>
      </c>
      <c r="H33" s="97" t="e">
        <f>AVERAGE(CH33:CS33)</f>
        <v>#DIV/0!</v>
      </c>
      <c r="I33" s="96"/>
      <c r="J33" s="120"/>
      <c r="K33" s="85"/>
      <c r="L33" s="85" t="e">
        <f>D33/C33-1</f>
        <v>#DIV/0!</v>
      </c>
      <c r="M33" s="123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215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2"/>
      <c r="AL33" s="215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  <c r="AX33" s="215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2"/>
      <c r="BJ33" s="215"/>
      <c r="BK33" s="221"/>
      <c r="BL33" s="221"/>
      <c r="BM33" s="221"/>
      <c r="BN33" s="221"/>
      <c r="BO33" s="221"/>
      <c r="BP33" s="221"/>
      <c r="BQ33" s="221"/>
      <c r="BR33" s="221"/>
      <c r="BS33" s="221"/>
      <c r="BT33" s="221"/>
      <c r="BU33" s="221"/>
      <c r="BV33" s="215"/>
      <c r="BW33" s="221"/>
      <c r="BX33" s="221"/>
      <c r="BY33" s="221"/>
      <c r="BZ33" s="221"/>
      <c r="CA33" s="221"/>
      <c r="CB33" s="221"/>
      <c r="CC33" s="221"/>
      <c r="CD33" s="221"/>
      <c r="CE33" s="221"/>
      <c r="CF33" s="221"/>
      <c r="CG33" s="222"/>
      <c r="CH33" s="221"/>
      <c r="CI33" s="221"/>
      <c r="CJ33" s="221"/>
      <c r="CK33" s="221"/>
      <c r="CL33" s="221"/>
      <c r="CM33" s="221"/>
      <c r="CN33" s="221"/>
      <c r="CO33" s="221"/>
      <c r="CP33" s="221"/>
      <c r="CQ33" s="221"/>
      <c r="CR33" s="221"/>
      <c r="CS33" s="221"/>
    </row>
    <row r="34" spans="1:97" s="132" customFormat="1" hidden="1" x14ac:dyDescent="0.2">
      <c r="A34" s="227" t="s">
        <v>6</v>
      </c>
      <c r="B34" s="100"/>
      <c r="C34" s="100" t="e">
        <f>SUM(Z35:AK35)/SUM(Z33:AK33)</f>
        <v>#DIV/0!</v>
      </c>
      <c r="D34" s="100" t="e">
        <f>SUM(AL35:AW35)/SUM(AL33:AW33)</f>
        <v>#DIV/0!</v>
      </c>
      <c r="E34" s="100" t="e">
        <f>SUM(AX35:BI35)/SUM(AX33:BI33)</f>
        <v>#DIV/0!</v>
      </c>
      <c r="F34" s="100" t="e">
        <f>SUM(BJ35:BU35)/SUM(BJ33:BU33)</f>
        <v>#DIV/0!</v>
      </c>
      <c r="G34" s="100" t="e">
        <f>SUM(BV35:CG35)/SUM(BV33:CG33)</f>
        <v>#DIV/0!</v>
      </c>
      <c r="H34" s="101" t="e">
        <f>SUM(CH35:CS35)/SUM(CH33:CS33)</f>
        <v>#DIV/0!</v>
      </c>
      <c r="I34" s="100"/>
      <c r="J34" s="121"/>
      <c r="K34" s="85"/>
      <c r="L34" s="85" t="e">
        <f t="shared" ref="L34:L41" si="93">D34/C34-1</f>
        <v>#DIV/0!</v>
      </c>
      <c r="M34" s="127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313"/>
      <c r="AA34" s="190"/>
      <c r="AB34" s="190"/>
      <c r="AC34" s="316"/>
      <c r="AD34" s="190"/>
      <c r="AE34" s="190"/>
      <c r="AF34" s="316"/>
      <c r="AG34" s="190"/>
      <c r="AH34" s="190"/>
      <c r="AI34" s="316"/>
      <c r="AJ34" s="190"/>
      <c r="AK34" s="191"/>
      <c r="AL34" s="216"/>
      <c r="AM34" s="217"/>
      <c r="AN34" s="217"/>
      <c r="AO34" s="217"/>
      <c r="AP34" s="217"/>
      <c r="AQ34" s="217"/>
      <c r="AR34" s="217"/>
      <c r="AS34" s="217"/>
      <c r="AT34" s="217"/>
      <c r="AU34" s="217"/>
      <c r="AV34" s="217"/>
      <c r="AW34" s="218"/>
      <c r="AX34" s="216"/>
      <c r="AY34" s="217"/>
      <c r="AZ34" s="217"/>
      <c r="BA34" s="217"/>
      <c r="BB34" s="217"/>
      <c r="BC34" s="217"/>
      <c r="BD34" s="217"/>
      <c r="BE34" s="217"/>
      <c r="BF34" s="217"/>
      <c r="BG34" s="217"/>
      <c r="BH34" s="217"/>
      <c r="BI34" s="218"/>
      <c r="BJ34" s="216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8"/>
      <c r="BV34" s="216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8"/>
      <c r="CH34" s="217"/>
      <c r="CI34" s="217"/>
      <c r="CJ34" s="217"/>
      <c r="CK34" s="217"/>
      <c r="CL34" s="217"/>
      <c r="CM34" s="217"/>
      <c r="CN34" s="217"/>
      <c r="CO34" s="217"/>
      <c r="CP34" s="217"/>
      <c r="CQ34" s="217"/>
      <c r="CR34" s="217"/>
      <c r="CS34" s="217"/>
    </row>
    <row r="35" spans="1:97" hidden="1" x14ac:dyDescent="0.2">
      <c r="A35" s="226" t="s">
        <v>7</v>
      </c>
      <c r="B35" s="96"/>
      <c r="C35" s="96">
        <f>SUM(Z35:AK35)</f>
        <v>0</v>
      </c>
      <c r="D35" s="96">
        <f>SUM(AL35:AW35)</f>
        <v>0</v>
      </c>
      <c r="E35" s="96">
        <f>SUM(AX35:BI35)</f>
        <v>0</v>
      </c>
      <c r="F35" s="96">
        <f>SUM(BJ35:BU35)</f>
        <v>0</v>
      </c>
      <c r="G35" s="96">
        <f>SUM(BV35:CG35)</f>
        <v>0</v>
      </c>
      <c r="H35" s="97">
        <f>SUM(CH35:CS35)</f>
        <v>0</v>
      </c>
      <c r="I35" s="96"/>
      <c r="L35" s="85" t="e">
        <f t="shared" si="93"/>
        <v>#DIV/0!</v>
      </c>
      <c r="M35" s="96"/>
      <c r="R35" s="100"/>
      <c r="Z35" s="215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2"/>
      <c r="AL35" s="215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2"/>
      <c r="AX35" s="215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2"/>
      <c r="BJ35" s="215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2"/>
      <c r="BV35" s="215"/>
      <c r="BW35" s="221"/>
      <c r="BX35" s="221"/>
      <c r="BY35" s="221"/>
      <c r="BZ35" s="221"/>
      <c r="CA35" s="221"/>
      <c r="CB35" s="221"/>
      <c r="CC35" s="221"/>
      <c r="CD35" s="221"/>
      <c r="CE35" s="221"/>
      <c r="CF35" s="221"/>
      <c r="CG35" s="222"/>
      <c r="CH35" s="221"/>
      <c r="CI35" s="221"/>
      <c r="CJ35" s="221"/>
      <c r="CK35" s="221"/>
      <c r="CL35" s="221"/>
      <c r="CM35" s="221"/>
      <c r="CN35" s="221"/>
      <c r="CO35" s="221"/>
      <c r="CP35" s="221"/>
      <c r="CQ35" s="221"/>
      <c r="CR35" s="221"/>
      <c r="CS35" s="221"/>
    </row>
    <row r="36" spans="1:97" s="137" customFormat="1" hidden="1" x14ac:dyDescent="0.2">
      <c r="A36" s="228" t="s">
        <v>9</v>
      </c>
      <c r="B36" s="134"/>
      <c r="C36" s="134" t="e">
        <f>C38/C35</f>
        <v>#DIV/0!</v>
      </c>
      <c r="D36" s="134" t="e">
        <f>D38/D35</f>
        <v>#DIV/0!</v>
      </c>
      <c r="E36" s="134" t="e">
        <f t="shared" ref="E36:H36" si="94">E38/E35</f>
        <v>#DIV/0!</v>
      </c>
      <c r="F36" s="134" t="e">
        <f t="shared" si="94"/>
        <v>#DIV/0!</v>
      </c>
      <c r="G36" s="134" t="e">
        <f t="shared" si="94"/>
        <v>#DIV/0!</v>
      </c>
      <c r="H36" s="135" t="e">
        <f t="shared" si="94"/>
        <v>#DIV/0!</v>
      </c>
      <c r="I36" s="134"/>
      <c r="J36" s="136"/>
      <c r="K36" s="85"/>
      <c r="L36" s="85" t="e">
        <f t="shared" si="93"/>
        <v>#DIV/0!</v>
      </c>
      <c r="M36" s="130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219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31"/>
      <c r="AL36" s="219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31"/>
      <c r="AX36" s="219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31"/>
      <c r="BJ36" s="219"/>
      <c r="BK36" s="219"/>
      <c r="BL36" s="219"/>
      <c r="BM36" s="219"/>
      <c r="BN36" s="219"/>
      <c r="BO36" s="219"/>
      <c r="BP36" s="219"/>
      <c r="BQ36" s="219"/>
      <c r="BR36" s="219"/>
      <c r="BS36" s="219"/>
      <c r="BT36" s="219"/>
      <c r="BU36" s="219"/>
      <c r="BV36" s="219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31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</row>
    <row r="37" spans="1:97" s="137" customFormat="1" hidden="1" x14ac:dyDescent="0.2">
      <c r="A37" s="228" t="s">
        <v>10</v>
      </c>
      <c r="B37" s="134"/>
      <c r="C37" s="134" t="e">
        <f t="shared" ref="C37:G37" si="95">C39/C38</f>
        <v>#DIV/0!</v>
      </c>
      <c r="D37" s="134" t="e">
        <f t="shared" si="95"/>
        <v>#DIV/0!</v>
      </c>
      <c r="E37" s="134" t="e">
        <f t="shared" si="95"/>
        <v>#DIV/0!</v>
      </c>
      <c r="F37" s="134" t="e">
        <f t="shared" si="95"/>
        <v>#DIV/0!</v>
      </c>
      <c r="G37" s="134" t="e">
        <f t="shared" si="95"/>
        <v>#DIV/0!</v>
      </c>
      <c r="H37" s="135" t="e">
        <f>H39/H38</f>
        <v>#DIV/0!</v>
      </c>
      <c r="I37" s="134"/>
      <c r="J37" s="136"/>
      <c r="K37" s="85"/>
      <c r="L37" s="85" t="e">
        <f t="shared" si="93"/>
        <v>#DIV/0!</v>
      </c>
      <c r="M37" s="130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219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31"/>
      <c r="AL37" s="219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31"/>
      <c r="AX37" s="219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31"/>
      <c r="BJ37" s="219"/>
      <c r="BK37" s="220"/>
      <c r="BL37" s="220"/>
      <c r="BM37" s="220"/>
      <c r="BN37" s="220"/>
      <c r="BO37" s="220"/>
      <c r="BP37" s="220"/>
      <c r="BQ37" s="220"/>
      <c r="BR37" s="220"/>
      <c r="BS37" s="220"/>
      <c r="BT37" s="220"/>
      <c r="BU37" s="231"/>
      <c r="BV37" s="219"/>
      <c r="BW37" s="220"/>
      <c r="BX37" s="220"/>
      <c r="BY37" s="220"/>
      <c r="BZ37" s="220"/>
      <c r="CA37" s="220"/>
      <c r="CB37" s="220"/>
      <c r="CC37" s="220"/>
      <c r="CD37" s="220"/>
      <c r="CE37" s="220"/>
      <c r="CF37" s="220"/>
      <c r="CG37" s="231"/>
      <c r="CH37" s="220"/>
      <c r="CI37" s="220"/>
      <c r="CJ37" s="220"/>
      <c r="CK37" s="220"/>
      <c r="CL37" s="220"/>
      <c r="CM37" s="220"/>
      <c r="CN37" s="220"/>
      <c r="CO37" s="220"/>
      <c r="CP37" s="220"/>
      <c r="CQ37" s="220"/>
      <c r="CR37" s="220"/>
      <c r="CS37" s="220"/>
    </row>
    <row r="38" spans="1:97" hidden="1" x14ac:dyDescent="0.2">
      <c r="A38" s="226" t="s">
        <v>15</v>
      </c>
      <c r="B38" s="96"/>
      <c r="C38" s="96">
        <f>SUM(Z38:AK38)</f>
        <v>0</v>
      </c>
      <c r="D38" s="96">
        <f>SUM(AL38:AW38)</f>
        <v>0</v>
      </c>
      <c r="E38" s="96">
        <f>SUM(AX38:BI38)</f>
        <v>0</v>
      </c>
      <c r="F38" s="96">
        <f>SUM(BJ38:BU38)</f>
        <v>0</v>
      </c>
      <c r="G38" s="96">
        <f>SUM(BV38:CG38)</f>
        <v>0</v>
      </c>
      <c r="H38" s="97">
        <f>SUM(CH38:CS38)</f>
        <v>0</v>
      </c>
      <c r="I38" s="96"/>
      <c r="L38" s="85" t="e">
        <f t="shared" si="93"/>
        <v>#DIV/0!</v>
      </c>
      <c r="Z38" s="215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2"/>
      <c r="AL38" s="215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2"/>
      <c r="AX38" s="215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2"/>
      <c r="BJ38" s="215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2"/>
      <c r="BV38" s="215"/>
      <c r="BW38" s="221"/>
      <c r="BX38" s="221"/>
      <c r="BY38" s="221"/>
      <c r="BZ38" s="221"/>
      <c r="CA38" s="221"/>
      <c r="CB38" s="221"/>
      <c r="CC38" s="221"/>
      <c r="CD38" s="221"/>
      <c r="CE38" s="221"/>
      <c r="CF38" s="221"/>
      <c r="CG38" s="222"/>
      <c r="CH38" s="221"/>
      <c r="CI38" s="221"/>
      <c r="CJ38" s="221"/>
      <c r="CK38" s="221"/>
      <c r="CL38" s="221"/>
      <c r="CM38" s="221"/>
      <c r="CN38" s="221"/>
      <c r="CO38" s="221"/>
      <c r="CP38" s="221"/>
      <c r="CQ38" s="221"/>
      <c r="CR38" s="221"/>
      <c r="CS38" s="221"/>
    </row>
    <row r="39" spans="1:97" s="81" customFormat="1" hidden="1" x14ac:dyDescent="0.2">
      <c r="A39" s="229" t="s">
        <v>11</v>
      </c>
      <c r="B39" s="104"/>
      <c r="C39" s="104">
        <f>SUM(Z39:AK39)</f>
        <v>0</v>
      </c>
      <c r="D39" s="104">
        <f>SUM(AL39:AW39)</f>
        <v>0</v>
      </c>
      <c r="E39" s="104">
        <f>SUM(AX39:BI39)</f>
        <v>0</v>
      </c>
      <c r="F39" s="104">
        <f>SUM(BJ39:BU39)</f>
        <v>0</v>
      </c>
      <c r="G39" s="104">
        <f>SUM(BV39:CG39)</f>
        <v>0</v>
      </c>
      <c r="H39" s="105">
        <f>SUM(CH39:CS39)</f>
        <v>0</v>
      </c>
      <c r="I39" s="104"/>
      <c r="J39" s="106"/>
      <c r="K39" s="107"/>
      <c r="L39" s="107" t="e">
        <f t="shared" si="93"/>
        <v>#DIV/0!</v>
      </c>
      <c r="M39" s="106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223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5"/>
      <c r="AL39" s="223"/>
      <c r="AM39" s="224"/>
      <c r="AN39" s="224"/>
      <c r="AO39" s="224"/>
      <c r="AP39" s="224"/>
      <c r="AQ39" s="224"/>
      <c r="AR39" s="224"/>
      <c r="AS39" s="224"/>
      <c r="AT39" s="224"/>
      <c r="AU39" s="224"/>
      <c r="AV39" s="224"/>
      <c r="AW39" s="225"/>
      <c r="AX39" s="223"/>
      <c r="AY39" s="224"/>
      <c r="AZ39" s="224"/>
      <c r="BA39" s="224"/>
      <c r="BB39" s="224"/>
      <c r="BC39" s="224"/>
      <c r="BD39" s="224"/>
      <c r="BE39" s="224"/>
      <c r="BF39" s="224"/>
      <c r="BG39" s="224"/>
      <c r="BH39" s="224"/>
      <c r="BI39" s="225"/>
      <c r="BJ39" s="223"/>
      <c r="BK39" s="224"/>
      <c r="BL39" s="224"/>
      <c r="BM39" s="224"/>
      <c r="BN39" s="224"/>
      <c r="BO39" s="224"/>
      <c r="BP39" s="224"/>
      <c r="BQ39" s="224"/>
      <c r="BR39" s="224"/>
      <c r="BS39" s="224"/>
      <c r="BT39" s="224"/>
      <c r="BU39" s="225"/>
      <c r="BV39" s="223"/>
      <c r="BW39" s="224"/>
      <c r="BX39" s="224"/>
      <c r="BY39" s="224"/>
      <c r="BZ39" s="224"/>
      <c r="CA39" s="224"/>
      <c r="CB39" s="224"/>
      <c r="CC39" s="224"/>
      <c r="CD39" s="224"/>
      <c r="CE39" s="224"/>
      <c r="CF39" s="224"/>
      <c r="CG39" s="225"/>
      <c r="CH39" s="224"/>
      <c r="CI39" s="224"/>
      <c r="CJ39" s="224"/>
      <c r="CK39" s="224"/>
      <c r="CL39" s="224"/>
      <c r="CM39" s="224"/>
      <c r="CN39" s="224"/>
      <c r="CO39" s="224"/>
      <c r="CP39" s="224"/>
      <c r="CQ39" s="224"/>
      <c r="CR39" s="224"/>
      <c r="CS39" s="224"/>
    </row>
    <row r="40" spans="1:97" hidden="1" x14ac:dyDescent="0.2">
      <c r="A40" s="226" t="s">
        <v>12</v>
      </c>
      <c r="B40" s="96"/>
      <c r="C40" s="96" t="e">
        <f>C39/C35</f>
        <v>#DIV/0!</v>
      </c>
      <c r="D40" s="96" t="e">
        <f>D39/D35</f>
        <v>#DIV/0!</v>
      </c>
      <c r="E40" s="96" t="e">
        <f>E39/E35</f>
        <v>#DIV/0!</v>
      </c>
      <c r="F40" s="96" t="e">
        <f>F39/F35</f>
        <v>#DIV/0!</v>
      </c>
      <c r="G40" s="96" t="e">
        <f>G39/G35</f>
        <v>#DIV/0!</v>
      </c>
      <c r="H40" s="97" t="e">
        <f t="shared" ref="H40" si="96">H39/H35</f>
        <v>#DIV/0!</v>
      </c>
      <c r="I40" s="96"/>
      <c r="L40" s="85" t="e">
        <f t="shared" si="93"/>
        <v>#DIV/0!</v>
      </c>
      <c r="Z40" s="215"/>
      <c r="AA40" s="221"/>
      <c r="AB40" s="221"/>
      <c r="AC40" s="221"/>
      <c r="AD40" s="221"/>
      <c r="AE40" s="221"/>
      <c r="AF40" s="221"/>
      <c r="AG40" s="221"/>
      <c r="AH40" s="221"/>
      <c r="AI40" s="221"/>
      <c r="AJ40" s="221"/>
      <c r="AK40" s="222"/>
      <c r="AL40" s="215"/>
      <c r="AM40" s="221"/>
      <c r="AN40" s="221"/>
      <c r="AO40" s="221"/>
      <c r="AP40" s="221"/>
      <c r="AQ40" s="221"/>
      <c r="AR40" s="221"/>
      <c r="AS40" s="221"/>
      <c r="AT40" s="221"/>
      <c r="AU40" s="221"/>
      <c r="AV40" s="221"/>
      <c r="AW40" s="222"/>
      <c r="AX40" s="215"/>
      <c r="AY40" s="221"/>
      <c r="AZ40" s="221"/>
      <c r="BA40" s="221"/>
      <c r="BB40" s="221"/>
      <c r="BC40" s="221"/>
      <c r="BD40" s="221"/>
      <c r="BE40" s="221"/>
      <c r="BF40" s="221"/>
      <c r="BG40" s="221"/>
      <c r="BH40" s="221"/>
      <c r="BI40" s="222"/>
      <c r="BJ40" s="215"/>
      <c r="BK40" s="221"/>
      <c r="BL40" s="221"/>
      <c r="BM40" s="221"/>
      <c r="BN40" s="221"/>
      <c r="BO40" s="221"/>
      <c r="BP40" s="221"/>
      <c r="BQ40" s="221"/>
      <c r="BR40" s="221"/>
      <c r="BS40" s="221"/>
      <c r="BT40" s="221"/>
      <c r="BU40" s="222"/>
      <c r="BV40" s="215"/>
      <c r="BW40" s="221"/>
      <c r="BX40" s="221"/>
      <c r="BY40" s="221"/>
      <c r="BZ40" s="221"/>
      <c r="CA40" s="221"/>
      <c r="CB40" s="221"/>
      <c r="CC40" s="221"/>
      <c r="CD40" s="221"/>
      <c r="CE40" s="221"/>
      <c r="CF40" s="221"/>
      <c r="CG40" s="222"/>
      <c r="CH40" s="221"/>
      <c r="CI40" s="221"/>
      <c r="CJ40" s="221"/>
      <c r="CK40" s="221"/>
      <c r="CL40" s="221"/>
      <c r="CM40" s="221"/>
      <c r="CN40" s="221"/>
      <c r="CO40" s="221"/>
      <c r="CP40" s="221"/>
      <c r="CQ40" s="221"/>
      <c r="CR40" s="221"/>
      <c r="CS40" s="221"/>
    </row>
    <row r="41" spans="1:97" hidden="1" x14ac:dyDescent="0.2">
      <c r="A41" s="226" t="s">
        <v>13</v>
      </c>
      <c r="B41" s="96"/>
      <c r="C41" s="96" t="e">
        <f>C39/SUM(Z33:AK33)</f>
        <v>#DIV/0!</v>
      </c>
      <c r="D41" s="96" t="e">
        <f>D39/SUM(AL33:AW33)</f>
        <v>#DIV/0!</v>
      </c>
      <c r="E41" s="96" t="e">
        <f>E39/SUM(AX33:BI33)</f>
        <v>#DIV/0!</v>
      </c>
      <c r="F41" s="96" t="e">
        <f>F39/SUM(BJ33:BU33)</f>
        <v>#DIV/0!</v>
      </c>
      <c r="G41" s="96" t="e">
        <f>G39/SUM(BV33:CG33)</f>
        <v>#DIV/0!</v>
      </c>
      <c r="H41" s="97" t="e">
        <f>H39/SUM(CH33:CS33)</f>
        <v>#DIV/0!</v>
      </c>
      <c r="I41" s="96"/>
      <c r="L41" s="85" t="e">
        <f t="shared" si="93"/>
        <v>#DIV/0!</v>
      </c>
      <c r="Z41" s="215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2"/>
      <c r="AL41" s="215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2"/>
      <c r="AX41" s="215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2"/>
      <c r="BJ41" s="215"/>
      <c r="BK41" s="221"/>
      <c r="BL41" s="221"/>
      <c r="BM41" s="221"/>
      <c r="BN41" s="221"/>
      <c r="BO41" s="221"/>
      <c r="BP41" s="221"/>
      <c r="BQ41" s="221"/>
      <c r="BR41" s="221"/>
      <c r="BS41" s="221"/>
      <c r="BT41" s="221"/>
      <c r="BU41" s="222"/>
      <c r="BV41" s="215"/>
      <c r="BW41" s="221"/>
      <c r="BX41" s="221"/>
      <c r="BY41" s="221"/>
      <c r="BZ41" s="221"/>
      <c r="CA41" s="221"/>
      <c r="CB41" s="221"/>
      <c r="CC41" s="221"/>
      <c r="CD41" s="221"/>
      <c r="CE41" s="221"/>
      <c r="CF41" s="221"/>
      <c r="CG41" s="222"/>
      <c r="CH41" s="221"/>
      <c r="CI41" s="221"/>
      <c r="CJ41" s="221"/>
      <c r="CK41" s="221"/>
      <c r="CL41" s="221"/>
      <c r="CM41" s="221"/>
      <c r="CN41" s="221"/>
      <c r="CO41" s="221"/>
      <c r="CP41" s="221"/>
      <c r="CQ41" s="221"/>
      <c r="CR41" s="221"/>
      <c r="CS41" s="221"/>
    </row>
    <row r="42" spans="1:97" s="77" customFormat="1" hidden="1" x14ac:dyDescent="0.2">
      <c r="A42" s="109" t="s">
        <v>147</v>
      </c>
      <c r="B42" s="110"/>
      <c r="C42" s="161" t="e">
        <f t="shared" ref="C42:G42" si="97">(C39-B39)/B39</f>
        <v>#DIV/0!</v>
      </c>
      <c r="D42" s="161" t="e">
        <f t="shared" si="97"/>
        <v>#DIV/0!</v>
      </c>
      <c r="E42" s="161" t="e">
        <f t="shared" si="97"/>
        <v>#DIV/0!</v>
      </c>
      <c r="F42" s="161" t="e">
        <f t="shared" si="97"/>
        <v>#DIV/0!</v>
      </c>
      <c r="G42" s="161" t="e">
        <f t="shared" si="97"/>
        <v>#DIV/0!</v>
      </c>
      <c r="H42" s="162" t="e">
        <f>(H39-G39)/G39</f>
        <v>#DIV/0!</v>
      </c>
      <c r="I42" s="96"/>
      <c r="J42" s="96"/>
      <c r="K42" s="100"/>
      <c r="L42" s="100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8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7"/>
      <c r="AL42" s="112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1"/>
      <c r="AX42" s="109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305"/>
      <c r="BJ42" s="109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305"/>
      <c r="BV42" s="109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305"/>
    </row>
    <row r="43" spans="1:97" s="119" customFormat="1" hidden="1" x14ac:dyDescent="0.2">
      <c r="A43" s="310" t="s">
        <v>34</v>
      </c>
      <c r="B43" s="287">
        <v>2016</v>
      </c>
      <c r="C43" s="287">
        <v>2017</v>
      </c>
      <c r="D43" s="287">
        <v>2018</v>
      </c>
      <c r="E43" s="287" t="e">
        <f t="shared" ref="E43:G43" si="98">E42/E37</f>
        <v>#DIV/0!</v>
      </c>
      <c r="F43" s="287" t="e">
        <f t="shared" si="98"/>
        <v>#DIV/0!</v>
      </c>
      <c r="G43" s="96" t="e">
        <f t="shared" si="98"/>
        <v>#DIV/0!</v>
      </c>
      <c r="H43" s="97" t="e">
        <f>H42/H37</f>
        <v>#DIV/0!</v>
      </c>
      <c r="I43" s="287"/>
      <c r="J43" s="115"/>
      <c r="K43" s="116"/>
      <c r="L43" s="116"/>
      <c r="M43" s="115"/>
      <c r="N43" s="367">
        <v>42385</v>
      </c>
      <c r="O43" s="367">
        <v>42416</v>
      </c>
      <c r="P43" s="367">
        <v>42445</v>
      </c>
      <c r="Q43" s="367">
        <v>42476</v>
      </c>
      <c r="R43" s="367">
        <v>42506</v>
      </c>
      <c r="S43" s="367">
        <v>42537</v>
      </c>
      <c r="T43" s="367">
        <v>42567</v>
      </c>
      <c r="U43" s="367">
        <v>42598</v>
      </c>
      <c r="V43" s="367">
        <v>42629</v>
      </c>
      <c r="W43" s="367">
        <v>42659</v>
      </c>
      <c r="X43" s="367">
        <v>42690</v>
      </c>
      <c r="Y43" s="367">
        <v>42720</v>
      </c>
      <c r="Z43" s="374">
        <v>42752</v>
      </c>
      <c r="AA43" s="367">
        <v>42783</v>
      </c>
      <c r="AB43" s="367">
        <v>42811</v>
      </c>
      <c r="AC43" s="367">
        <v>42842</v>
      </c>
      <c r="AD43" s="367">
        <v>42872</v>
      </c>
      <c r="AE43" s="367">
        <v>42903</v>
      </c>
      <c r="AF43" s="367">
        <v>42933</v>
      </c>
      <c r="AG43" s="367">
        <v>42964</v>
      </c>
      <c r="AH43" s="367">
        <v>42995</v>
      </c>
      <c r="AI43" s="367">
        <v>43025</v>
      </c>
      <c r="AJ43" s="367">
        <v>43056</v>
      </c>
      <c r="AK43" s="375">
        <v>43086</v>
      </c>
      <c r="AL43" s="367">
        <v>43118</v>
      </c>
      <c r="AM43" s="367">
        <v>43149</v>
      </c>
      <c r="AN43" s="367">
        <v>43177</v>
      </c>
      <c r="AO43" s="367">
        <v>43208</v>
      </c>
      <c r="AP43" s="367">
        <v>43238</v>
      </c>
      <c r="AQ43" s="367">
        <v>43269</v>
      </c>
      <c r="AR43" s="367">
        <v>43299</v>
      </c>
      <c r="AS43" s="367">
        <v>43330</v>
      </c>
      <c r="AT43" s="367">
        <v>43361</v>
      </c>
      <c r="AU43" s="367">
        <v>43391</v>
      </c>
      <c r="AV43" s="367">
        <v>43422</v>
      </c>
      <c r="AW43" s="367">
        <v>43452</v>
      </c>
      <c r="AX43" s="358"/>
      <c r="AY43" s="358"/>
      <c r="AZ43" s="358"/>
      <c r="BA43" s="358"/>
      <c r="BB43" s="358"/>
      <c r="BC43" s="358"/>
      <c r="BD43" s="358"/>
      <c r="BE43" s="358"/>
      <c r="BF43" s="358"/>
      <c r="BG43" s="358"/>
      <c r="BH43" s="358"/>
      <c r="BI43" s="358"/>
      <c r="BJ43" s="358"/>
      <c r="BK43" s="358"/>
      <c r="BL43" s="358"/>
      <c r="BM43" s="358"/>
      <c r="BN43" s="358"/>
      <c r="BO43" s="358"/>
      <c r="BP43" s="358"/>
      <c r="BQ43" s="358"/>
      <c r="BR43" s="358"/>
      <c r="BS43" s="358"/>
      <c r="BT43" s="358"/>
      <c r="BU43" s="358"/>
      <c r="BV43" s="358"/>
      <c r="BW43" s="358"/>
      <c r="BX43" s="358"/>
      <c r="BY43" s="358"/>
      <c r="BZ43" s="358"/>
      <c r="CA43" s="358"/>
      <c r="CB43" s="358"/>
      <c r="CC43" s="358"/>
      <c r="CD43" s="358"/>
      <c r="CE43" s="358"/>
      <c r="CF43" s="358"/>
      <c r="CG43" s="358"/>
      <c r="CH43" s="358"/>
      <c r="CI43" s="358"/>
      <c r="CJ43" s="358"/>
      <c r="CK43" s="358"/>
      <c r="CL43" s="358"/>
      <c r="CM43" s="358"/>
      <c r="CN43" s="358"/>
      <c r="CO43" s="358"/>
      <c r="CP43" s="358"/>
      <c r="CQ43" s="358"/>
      <c r="CR43" s="358"/>
      <c r="CS43" s="358"/>
    </row>
    <row r="44" spans="1:97" s="125" customFormat="1" hidden="1" x14ac:dyDescent="0.2">
      <c r="A44" s="226" t="s">
        <v>5</v>
      </c>
      <c r="B44" s="96">
        <f>AVERAGE(N44:Y44)</f>
        <v>80</v>
      </c>
      <c r="C44" s="96"/>
      <c r="D44" s="96"/>
      <c r="E44" s="96" t="e">
        <f>SUM(AX42:BI42)/SUM(AX34:BI34)</f>
        <v>#DIV/0!</v>
      </c>
      <c r="F44" s="96" t="e">
        <f>SUM(BJ42:BU42)/SUM(BJ34:BU34)</f>
        <v>#DIV/0!</v>
      </c>
      <c r="G44" s="96" t="e">
        <f>SUM(BV42:CG42)/SUM(BV34:CG34)</f>
        <v>#DIV/0!</v>
      </c>
      <c r="H44" s="97" t="e">
        <f>SUM(CH42:CS42)/SUM(CH34:CS34)</f>
        <v>#DIV/0!</v>
      </c>
      <c r="I44" s="96"/>
      <c r="J44" s="120"/>
      <c r="K44" s="85"/>
      <c r="L44" s="85"/>
      <c r="M44" s="123"/>
      <c r="N44" s="194">
        <v>80</v>
      </c>
      <c r="O44" s="194">
        <v>80</v>
      </c>
      <c r="P44" s="194">
        <v>80</v>
      </c>
      <c r="Q44" s="194">
        <v>80</v>
      </c>
      <c r="R44" s="194">
        <v>80</v>
      </c>
      <c r="S44" s="194">
        <v>80</v>
      </c>
      <c r="T44" s="194"/>
      <c r="U44" s="194"/>
      <c r="V44" s="194"/>
      <c r="W44" s="194"/>
      <c r="X44" s="194"/>
      <c r="Y44" s="194"/>
      <c r="Z44" s="122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4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350"/>
      <c r="AY44" s="350"/>
      <c r="AZ44" s="350"/>
      <c r="BA44" s="350"/>
      <c r="BB44" s="350"/>
      <c r="BC44" s="350"/>
      <c r="BD44" s="350"/>
      <c r="BE44" s="350"/>
      <c r="BF44" s="350"/>
      <c r="BG44" s="350"/>
      <c r="BH44" s="350"/>
      <c r="BI44" s="350"/>
      <c r="BJ44" s="350"/>
      <c r="BK44" s="350"/>
      <c r="BL44" s="350"/>
      <c r="BM44" s="350"/>
      <c r="BN44" s="350"/>
      <c r="BO44" s="350"/>
      <c r="BP44" s="350"/>
      <c r="BQ44" s="350"/>
      <c r="BR44" s="350"/>
      <c r="BS44" s="350"/>
      <c r="BT44" s="350"/>
      <c r="BU44" s="350"/>
      <c r="BV44" s="350"/>
      <c r="BW44" s="350"/>
      <c r="BX44" s="350"/>
      <c r="BY44" s="350"/>
      <c r="BZ44" s="350"/>
      <c r="CA44" s="350"/>
      <c r="CB44" s="350"/>
      <c r="CC44" s="350"/>
      <c r="CD44" s="350"/>
      <c r="CE44" s="350"/>
      <c r="CF44" s="350"/>
      <c r="CG44" s="350"/>
      <c r="CH44" s="350"/>
      <c r="CI44" s="350"/>
      <c r="CJ44" s="350"/>
      <c r="CK44" s="350"/>
      <c r="CL44" s="350"/>
      <c r="CM44" s="350"/>
      <c r="CN44" s="350"/>
      <c r="CO44" s="350"/>
      <c r="CP44" s="350"/>
      <c r="CQ44" s="350"/>
      <c r="CR44" s="350"/>
      <c r="CS44" s="350"/>
    </row>
    <row r="45" spans="1:97" s="125" customFormat="1" hidden="1" x14ac:dyDescent="0.2">
      <c r="A45" s="226" t="s">
        <v>8</v>
      </c>
      <c r="B45" s="96">
        <f>AVERAGE(N45:Y45)</f>
        <v>80</v>
      </c>
      <c r="C45" s="96"/>
      <c r="D45" s="96"/>
      <c r="E45" s="96"/>
      <c r="F45" s="96"/>
      <c r="G45" s="96"/>
      <c r="H45" s="97"/>
      <c r="I45" s="96"/>
      <c r="J45" s="120"/>
      <c r="K45" s="85"/>
      <c r="L45" s="85"/>
      <c r="M45" s="123"/>
      <c r="N45" s="194">
        <v>80</v>
      </c>
      <c r="O45" s="194">
        <v>80</v>
      </c>
      <c r="P45" s="194">
        <v>80</v>
      </c>
      <c r="Q45" s="194">
        <v>80</v>
      </c>
      <c r="R45" s="194">
        <v>80</v>
      </c>
      <c r="S45" s="194">
        <v>80</v>
      </c>
      <c r="T45" s="194"/>
      <c r="U45" s="194"/>
      <c r="V45" s="194"/>
      <c r="W45" s="194"/>
      <c r="X45" s="194"/>
      <c r="Y45" s="194"/>
      <c r="Z45" s="122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4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350"/>
      <c r="AY45" s="350"/>
      <c r="AZ45" s="350"/>
      <c r="BA45" s="350"/>
      <c r="BB45" s="350"/>
      <c r="BC45" s="350"/>
      <c r="BD45" s="350"/>
      <c r="BE45" s="350"/>
      <c r="BF45" s="350"/>
      <c r="BG45" s="350"/>
      <c r="BH45" s="350"/>
      <c r="BI45" s="350"/>
      <c r="BJ45" s="350"/>
      <c r="BK45" s="350"/>
      <c r="BL45" s="350"/>
      <c r="BM45" s="350"/>
      <c r="BN45" s="350"/>
      <c r="BO45" s="350"/>
      <c r="BP45" s="350"/>
      <c r="BQ45" s="350"/>
      <c r="BR45" s="350"/>
      <c r="BS45" s="350"/>
      <c r="BT45" s="350"/>
      <c r="BU45" s="350"/>
      <c r="BV45" s="350"/>
      <c r="BW45" s="350"/>
      <c r="BX45" s="350"/>
      <c r="BY45" s="350"/>
      <c r="BZ45" s="350"/>
      <c r="CA45" s="350"/>
      <c r="CB45" s="350"/>
      <c r="CC45" s="350"/>
      <c r="CD45" s="350"/>
      <c r="CE45" s="350"/>
      <c r="CF45" s="350"/>
      <c r="CG45" s="350"/>
      <c r="CH45" s="350"/>
      <c r="CI45" s="350"/>
      <c r="CJ45" s="350"/>
      <c r="CK45" s="350"/>
      <c r="CL45" s="350"/>
      <c r="CM45" s="350"/>
      <c r="CN45" s="350"/>
      <c r="CO45" s="350"/>
      <c r="CP45" s="350"/>
      <c r="CQ45" s="350"/>
      <c r="CR45" s="350"/>
      <c r="CS45" s="350"/>
    </row>
    <row r="46" spans="1:97" hidden="1" x14ac:dyDescent="0.2">
      <c r="A46" s="226"/>
      <c r="B46" s="96"/>
      <c r="C46" s="96"/>
      <c r="D46" s="96"/>
      <c r="E46" s="96"/>
      <c r="F46" s="96"/>
      <c r="G46" s="96"/>
      <c r="H46" s="97"/>
      <c r="I46" s="96"/>
      <c r="M46" s="96"/>
      <c r="Z46" s="98"/>
      <c r="AK46" s="97"/>
    </row>
    <row r="47" spans="1:97" s="132" customFormat="1" hidden="1" x14ac:dyDescent="0.2">
      <c r="A47" s="227" t="s">
        <v>6</v>
      </c>
      <c r="B47" s="100">
        <f>SUM(N48:Y48)/SUM(N45:Y45)</f>
        <v>0.67500000000000004</v>
      </c>
      <c r="C47" s="100"/>
      <c r="D47" s="100"/>
      <c r="E47" s="100"/>
      <c r="F47" s="100"/>
      <c r="G47" s="100"/>
      <c r="H47" s="101"/>
      <c r="I47" s="100"/>
      <c r="J47" s="121"/>
      <c r="K47" s="85"/>
      <c r="L47" s="85"/>
      <c r="M47" s="127"/>
      <c r="N47" s="195">
        <v>0.69</v>
      </c>
      <c r="O47" s="195">
        <v>0.65</v>
      </c>
      <c r="P47" s="195">
        <v>0.7</v>
      </c>
      <c r="Q47" s="195">
        <v>0.6</v>
      </c>
      <c r="R47" s="195">
        <v>0.68</v>
      </c>
      <c r="S47" s="195">
        <v>0.73</v>
      </c>
      <c r="T47" s="195"/>
      <c r="U47" s="195"/>
      <c r="V47" s="195"/>
      <c r="W47" s="195"/>
      <c r="X47" s="195"/>
      <c r="Y47" s="195"/>
      <c r="Z47" s="126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8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368"/>
      <c r="AY47" s="368"/>
      <c r="AZ47" s="368"/>
      <c r="BA47" s="368"/>
      <c r="BB47" s="368"/>
      <c r="BC47" s="368"/>
      <c r="BD47" s="368"/>
      <c r="BE47" s="368"/>
      <c r="BF47" s="368"/>
      <c r="BG47" s="368"/>
      <c r="BH47" s="368"/>
      <c r="BI47" s="368"/>
      <c r="BJ47" s="368"/>
      <c r="BK47" s="368"/>
      <c r="BL47" s="368"/>
      <c r="BM47" s="368"/>
      <c r="BN47" s="368"/>
      <c r="BO47" s="368"/>
      <c r="BP47" s="368"/>
      <c r="BQ47" s="368"/>
      <c r="BR47" s="368"/>
      <c r="BS47" s="368"/>
      <c r="BT47" s="368"/>
      <c r="BU47" s="368"/>
      <c r="BV47" s="368"/>
      <c r="BW47" s="368"/>
      <c r="BX47" s="368"/>
      <c r="BY47" s="368"/>
      <c r="BZ47" s="368"/>
      <c r="CA47" s="368"/>
      <c r="CB47" s="368"/>
      <c r="CC47" s="368"/>
      <c r="CD47" s="368"/>
      <c r="CE47" s="368"/>
      <c r="CF47" s="368"/>
      <c r="CG47" s="368"/>
      <c r="CH47" s="368"/>
      <c r="CI47" s="368"/>
      <c r="CJ47" s="368"/>
      <c r="CK47" s="368"/>
      <c r="CL47" s="368"/>
      <c r="CM47" s="368"/>
      <c r="CN47" s="368"/>
      <c r="CO47" s="368"/>
      <c r="CP47" s="368"/>
      <c r="CQ47" s="368"/>
      <c r="CR47" s="368"/>
      <c r="CS47" s="368"/>
    </row>
    <row r="48" spans="1:97" hidden="1" x14ac:dyDescent="0.2">
      <c r="A48" s="226" t="s">
        <v>7</v>
      </c>
      <c r="B48" s="96">
        <f>SUM(N48:Y48)</f>
        <v>324</v>
      </c>
      <c r="C48" s="96"/>
      <c r="D48" s="96"/>
      <c r="E48" s="96"/>
      <c r="F48" s="96"/>
      <c r="G48" s="96"/>
      <c r="H48" s="97"/>
      <c r="I48" s="96"/>
      <c r="M48" s="96"/>
      <c r="N48" s="96">
        <f>N47*N45</f>
        <v>55.199999999999996</v>
      </c>
      <c r="O48" s="96">
        <f t="shared" ref="O48:S48" si="99">O47*O45</f>
        <v>52</v>
      </c>
      <c r="P48" s="96">
        <f t="shared" si="99"/>
        <v>56</v>
      </c>
      <c r="Q48" s="96">
        <f t="shared" si="99"/>
        <v>48</v>
      </c>
      <c r="R48" s="96">
        <f t="shared" si="99"/>
        <v>54.400000000000006</v>
      </c>
      <c r="S48" s="96">
        <f t="shared" si="99"/>
        <v>58.4</v>
      </c>
      <c r="Z48" s="98"/>
      <c r="AK48" s="97"/>
    </row>
    <row r="49" spans="1:97" s="137" customFormat="1" hidden="1" x14ac:dyDescent="0.2">
      <c r="A49" s="228" t="s">
        <v>9</v>
      </c>
      <c r="B49" s="134">
        <f>B52/B48</f>
        <v>2.645886419753086</v>
      </c>
      <c r="C49" s="134"/>
      <c r="D49" s="134"/>
      <c r="E49" s="134"/>
      <c r="F49" s="134"/>
      <c r="G49" s="134"/>
      <c r="H49" s="135"/>
      <c r="I49" s="134"/>
      <c r="J49" s="136"/>
      <c r="K49" s="85"/>
      <c r="L49" s="85"/>
      <c r="M49" s="130"/>
      <c r="N49" s="196">
        <v>2.2000000000000002</v>
      </c>
      <c r="O49" s="196">
        <v>2.6</v>
      </c>
      <c r="P49" s="196">
        <v>2.8</v>
      </c>
      <c r="Q49" s="196">
        <v>2.4</v>
      </c>
      <c r="R49" s="196">
        <f>Q49*1.1</f>
        <v>2.64</v>
      </c>
      <c r="S49" s="196">
        <f>R49*1.2</f>
        <v>3.1680000000000001</v>
      </c>
      <c r="T49" s="196"/>
      <c r="U49" s="196"/>
      <c r="V49" s="196"/>
      <c r="W49" s="196"/>
      <c r="X49" s="196"/>
      <c r="Y49" s="196"/>
      <c r="Z49" s="129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1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369"/>
      <c r="AY49" s="369"/>
      <c r="AZ49" s="369"/>
      <c r="BA49" s="369"/>
      <c r="BB49" s="369"/>
      <c r="BC49" s="369"/>
      <c r="BD49" s="369"/>
      <c r="BE49" s="369"/>
      <c r="BF49" s="369"/>
      <c r="BG49" s="369"/>
      <c r="BH49" s="369"/>
      <c r="BI49" s="369"/>
      <c r="BJ49" s="369"/>
      <c r="BK49" s="369"/>
      <c r="BL49" s="369"/>
      <c r="BM49" s="369"/>
      <c r="BN49" s="369"/>
      <c r="BO49" s="369"/>
      <c r="BP49" s="369"/>
      <c r="BQ49" s="369"/>
      <c r="BR49" s="369"/>
      <c r="BS49" s="369"/>
      <c r="BT49" s="369"/>
      <c r="BU49" s="369"/>
      <c r="BV49" s="369"/>
      <c r="BW49" s="369"/>
      <c r="BX49" s="369"/>
      <c r="BY49" s="369"/>
      <c r="BZ49" s="369"/>
      <c r="CA49" s="369"/>
      <c r="CB49" s="369"/>
      <c r="CC49" s="369"/>
      <c r="CD49" s="369"/>
      <c r="CE49" s="369"/>
      <c r="CF49" s="369"/>
      <c r="CG49" s="369"/>
      <c r="CH49" s="369"/>
      <c r="CI49" s="369"/>
      <c r="CJ49" s="369"/>
      <c r="CK49" s="369"/>
      <c r="CL49" s="369"/>
      <c r="CM49" s="369"/>
      <c r="CN49" s="369"/>
      <c r="CO49" s="369"/>
      <c r="CP49" s="369"/>
      <c r="CQ49" s="369"/>
      <c r="CR49" s="369"/>
      <c r="CS49" s="369"/>
    </row>
    <row r="50" spans="1:97" s="137" customFormat="1" hidden="1" x14ac:dyDescent="0.2">
      <c r="A50" s="228" t="s">
        <v>10</v>
      </c>
      <c r="B50" s="134">
        <f>B53/B52</f>
        <v>7.7588504494281381</v>
      </c>
      <c r="C50" s="134"/>
      <c r="D50" s="134"/>
      <c r="E50" s="134"/>
      <c r="F50" s="134"/>
      <c r="G50" s="134"/>
      <c r="H50" s="135"/>
      <c r="I50" s="134"/>
      <c r="J50" s="136"/>
      <c r="K50" s="85"/>
      <c r="L50" s="85"/>
      <c r="M50" s="130"/>
      <c r="N50" s="192">
        <v>18</v>
      </c>
      <c r="O50" s="192">
        <v>18</v>
      </c>
      <c r="P50" s="192">
        <v>19</v>
      </c>
      <c r="Q50" s="192">
        <v>19</v>
      </c>
      <c r="R50" s="192">
        <v>19</v>
      </c>
      <c r="S50" s="192">
        <v>19</v>
      </c>
      <c r="T50" s="192"/>
      <c r="U50" s="192"/>
      <c r="V50" s="192"/>
      <c r="W50" s="192"/>
      <c r="X50" s="192"/>
      <c r="Y50" s="192"/>
      <c r="Z50" s="129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1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369"/>
      <c r="AY50" s="369"/>
      <c r="AZ50" s="369"/>
      <c r="BA50" s="369"/>
      <c r="BB50" s="369"/>
      <c r="BC50" s="369"/>
      <c r="BD50" s="369"/>
      <c r="BE50" s="369"/>
      <c r="BF50" s="369"/>
      <c r="BG50" s="369"/>
      <c r="BH50" s="369"/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69"/>
      <c r="BT50" s="369"/>
      <c r="BU50" s="369"/>
      <c r="BV50" s="369"/>
      <c r="BW50" s="369"/>
      <c r="BX50" s="369"/>
      <c r="BY50" s="369"/>
      <c r="BZ50" s="369"/>
      <c r="CA50" s="369"/>
      <c r="CB50" s="369"/>
      <c r="CC50" s="369"/>
      <c r="CD50" s="369"/>
      <c r="CE50" s="369"/>
      <c r="CF50" s="369"/>
      <c r="CG50" s="369"/>
      <c r="CH50" s="369"/>
      <c r="CI50" s="369"/>
      <c r="CJ50" s="369"/>
      <c r="CK50" s="369"/>
      <c r="CL50" s="369"/>
      <c r="CM50" s="369"/>
      <c r="CN50" s="369"/>
      <c r="CO50" s="369"/>
      <c r="CP50" s="369"/>
      <c r="CQ50" s="369"/>
      <c r="CR50" s="369"/>
      <c r="CS50" s="369"/>
    </row>
    <row r="51" spans="1:97" hidden="1" x14ac:dyDescent="0.2">
      <c r="A51" s="226"/>
      <c r="B51" s="96"/>
      <c r="C51" s="96"/>
      <c r="D51" s="96"/>
      <c r="E51" s="96"/>
      <c r="F51" s="96"/>
      <c r="G51" s="96"/>
      <c r="H51" s="97"/>
      <c r="I51" s="96"/>
      <c r="Z51" s="98"/>
      <c r="AK51" s="97"/>
    </row>
    <row r="52" spans="1:97" hidden="1" x14ac:dyDescent="0.2">
      <c r="A52" s="95" t="s">
        <v>15</v>
      </c>
      <c r="B52" s="96">
        <f>SUM(N52:Y52)</f>
        <v>857.26719999999989</v>
      </c>
      <c r="C52" s="96"/>
      <c r="D52" s="96"/>
      <c r="E52" s="96"/>
      <c r="F52" s="96"/>
      <c r="G52" s="96"/>
      <c r="H52" s="97"/>
      <c r="I52" s="96"/>
      <c r="N52" s="96">
        <f>N48*N49</f>
        <v>121.44</v>
      </c>
      <c r="O52" s="96">
        <f t="shared" ref="O52:S52" si="100">O48*O49</f>
        <v>135.20000000000002</v>
      </c>
      <c r="P52" s="96">
        <f t="shared" si="100"/>
        <v>156.79999999999998</v>
      </c>
      <c r="Q52" s="96">
        <f t="shared" si="100"/>
        <v>115.19999999999999</v>
      </c>
      <c r="R52" s="96">
        <f t="shared" si="100"/>
        <v>143.61600000000001</v>
      </c>
      <c r="S52" s="96">
        <f t="shared" si="100"/>
        <v>185.0112</v>
      </c>
      <c r="Z52" s="98"/>
      <c r="AK52" s="97"/>
    </row>
    <row r="53" spans="1:97" s="81" customFormat="1" hidden="1" x14ac:dyDescent="0.2">
      <c r="A53" s="103" t="s">
        <v>11</v>
      </c>
      <c r="B53" s="104">
        <f>SUM(N53:Y53)</f>
        <v>6651.4080000000004</v>
      </c>
      <c r="C53" s="104"/>
      <c r="D53" s="104"/>
      <c r="E53" s="104"/>
      <c r="F53" s="104"/>
      <c r="G53" s="104"/>
      <c r="H53" s="105"/>
      <c r="I53" s="104"/>
      <c r="J53" s="106"/>
      <c r="K53" s="107"/>
      <c r="L53" s="107"/>
      <c r="M53" s="106"/>
      <c r="N53" s="244">
        <v>1891.2660000000001</v>
      </c>
      <c r="O53" s="244">
        <v>1187.4490000000001</v>
      </c>
      <c r="P53" s="244">
        <v>1249.2639999999999</v>
      </c>
      <c r="Q53" s="244">
        <v>817.745</v>
      </c>
      <c r="R53" s="244">
        <v>954.89499999999998</v>
      </c>
      <c r="S53" s="244">
        <v>550.78899999999999</v>
      </c>
      <c r="T53" s="104"/>
      <c r="U53" s="104"/>
      <c r="V53" s="104"/>
      <c r="W53" s="104"/>
      <c r="X53" s="104"/>
      <c r="Y53" s="104"/>
      <c r="Z53" s="108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5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40"/>
      <c r="AY53" s="140"/>
      <c r="AZ53" s="140"/>
      <c r="BA53" s="140"/>
      <c r="BB53" s="140"/>
      <c r="BC53" s="140"/>
      <c r="BD53" s="140"/>
      <c r="BE53" s="140"/>
      <c r="BF53" s="140"/>
      <c r="BG53" s="140"/>
      <c r="BH53" s="140"/>
      <c r="BI53" s="140"/>
      <c r="BJ53" s="140"/>
      <c r="BK53" s="140"/>
      <c r="BL53" s="140"/>
      <c r="BM53" s="140"/>
      <c r="BN53" s="140"/>
      <c r="BO53" s="140"/>
      <c r="BP53" s="140"/>
      <c r="BQ53" s="140"/>
      <c r="BR53" s="140"/>
      <c r="BS53" s="140"/>
      <c r="BT53" s="140"/>
      <c r="BU53" s="140"/>
      <c r="BV53" s="140"/>
      <c r="BW53" s="140"/>
      <c r="BX53" s="140"/>
      <c r="BY53" s="140"/>
      <c r="BZ53" s="140"/>
      <c r="CA53" s="140"/>
      <c r="CB53" s="140"/>
      <c r="CC53" s="140"/>
      <c r="CD53" s="140"/>
      <c r="CE53" s="140"/>
      <c r="CF53" s="140"/>
      <c r="CG53" s="140"/>
      <c r="CH53" s="140"/>
      <c r="CI53" s="140"/>
      <c r="CJ53" s="140"/>
      <c r="CK53" s="140"/>
      <c r="CL53" s="140"/>
      <c r="CM53" s="140"/>
      <c r="CN53" s="140"/>
      <c r="CO53" s="140"/>
      <c r="CP53" s="140"/>
      <c r="CQ53" s="140"/>
      <c r="CR53" s="140"/>
      <c r="CS53" s="140"/>
    </row>
    <row r="54" spans="1:97" hidden="1" x14ac:dyDescent="0.2">
      <c r="A54" s="95" t="s">
        <v>12</v>
      </c>
      <c r="B54" s="96">
        <f>B53/B48</f>
        <v>20.529037037037039</v>
      </c>
      <c r="C54" s="96"/>
      <c r="D54" s="96"/>
      <c r="E54" s="96"/>
      <c r="F54" s="96"/>
      <c r="G54" s="96"/>
      <c r="H54" s="97"/>
      <c r="I54" s="96"/>
      <c r="N54" s="96">
        <f>N53/N48</f>
        <v>34.26206521739131</v>
      </c>
      <c r="O54" s="96">
        <f t="shared" ref="O54:S54" si="101">O53/O48</f>
        <v>22.835557692307695</v>
      </c>
      <c r="P54" s="96">
        <f t="shared" si="101"/>
        <v>22.308285714285713</v>
      </c>
      <c r="Q54" s="96">
        <f t="shared" si="101"/>
        <v>17.036354166666666</v>
      </c>
      <c r="R54" s="96">
        <f t="shared" si="101"/>
        <v>17.553216911764704</v>
      </c>
      <c r="S54" s="96">
        <f t="shared" si="101"/>
        <v>9.4313184931506857</v>
      </c>
      <c r="Z54" s="98"/>
      <c r="AK54" s="97"/>
    </row>
    <row r="55" spans="1:97" hidden="1" x14ac:dyDescent="0.2">
      <c r="A55" s="95" t="s">
        <v>13</v>
      </c>
      <c r="B55" s="96">
        <f>SUM(N53:Y53)/SUM(N45:Y45)</f>
        <v>13.857100000000001</v>
      </c>
      <c r="C55" s="96"/>
      <c r="D55" s="96"/>
      <c r="E55" s="96"/>
      <c r="F55" s="96"/>
      <c r="G55" s="96"/>
      <c r="H55" s="97"/>
      <c r="I55" s="96"/>
      <c r="N55" s="96">
        <f>N53/N45</f>
        <v>23.640825</v>
      </c>
      <c r="O55" s="96">
        <f t="shared" ref="O55:S55" si="102">O53/O45</f>
        <v>14.8431125</v>
      </c>
      <c r="P55" s="96">
        <f t="shared" si="102"/>
        <v>15.615799999999998</v>
      </c>
      <c r="Q55" s="96">
        <f t="shared" si="102"/>
        <v>10.2218125</v>
      </c>
      <c r="R55" s="96">
        <f t="shared" si="102"/>
        <v>11.936187499999999</v>
      </c>
      <c r="S55" s="96">
        <f t="shared" si="102"/>
        <v>6.8848624999999997</v>
      </c>
      <c r="Z55" s="98"/>
      <c r="AK55" s="97"/>
    </row>
    <row r="56" spans="1:97" hidden="1" x14ac:dyDescent="0.2">
      <c r="A56" s="361">
        <f>SUM(B66:G66)</f>
        <v>513479.47619627602</v>
      </c>
      <c r="B56" s="96"/>
      <c r="C56" s="96"/>
      <c r="D56" s="96"/>
      <c r="E56" s="96"/>
      <c r="F56" s="96"/>
      <c r="G56" s="96"/>
      <c r="H56" s="97"/>
      <c r="Z56" s="112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1"/>
    </row>
    <row r="57" spans="1:97" s="119" customFormat="1" x14ac:dyDescent="0.2">
      <c r="A57" s="307" t="s">
        <v>35</v>
      </c>
      <c r="B57" s="308">
        <v>2016</v>
      </c>
      <c r="C57" s="308">
        <v>2017</v>
      </c>
      <c r="D57" s="308">
        <v>2018</v>
      </c>
      <c r="E57" s="308">
        <v>2019</v>
      </c>
      <c r="F57" s="308">
        <v>2020</v>
      </c>
      <c r="G57" s="308">
        <v>2021</v>
      </c>
      <c r="H57" s="309">
        <v>2022</v>
      </c>
      <c r="I57" s="287"/>
      <c r="J57" s="115"/>
      <c r="K57" s="116"/>
      <c r="L57" s="116"/>
      <c r="M57" s="115"/>
      <c r="N57" s="367">
        <v>42385</v>
      </c>
      <c r="O57" s="367">
        <v>42416</v>
      </c>
      <c r="P57" s="367">
        <v>42445</v>
      </c>
      <c r="Q57" s="367">
        <v>42476</v>
      </c>
      <c r="R57" s="367">
        <v>42506</v>
      </c>
      <c r="S57" s="367">
        <v>42537</v>
      </c>
      <c r="T57" s="367">
        <v>42567</v>
      </c>
      <c r="U57" s="367">
        <v>42598</v>
      </c>
      <c r="V57" s="367">
        <v>42629</v>
      </c>
      <c r="W57" s="367">
        <v>42659</v>
      </c>
      <c r="X57" s="367">
        <v>42690</v>
      </c>
      <c r="Y57" s="367">
        <v>42720</v>
      </c>
      <c r="Z57" s="247">
        <v>42752</v>
      </c>
      <c r="AA57" s="245">
        <v>42783</v>
      </c>
      <c r="AB57" s="245">
        <v>42811</v>
      </c>
      <c r="AC57" s="245">
        <v>42842</v>
      </c>
      <c r="AD57" s="245">
        <v>42872</v>
      </c>
      <c r="AE57" s="245">
        <v>42903</v>
      </c>
      <c r="AF57" s="245">
        <v>42933</v>
      </c>
      <c r="AG57" s="245">
        <v>42964</v>
      </c>
      <c r="AH57" s="245">
        <v>42995</v>
      </c>
      <c r="AI57" s="245">
        <v>43025</v>
      </c>
      <c r="AJ57" s="245">
        <v>43056</v>
      </c>
      <c r="AK57" s="246">
        <v>43086</v>
      </c>
      <c r="AL57" s="247">
        <v>43118</v>
      </c>
      <c r="AM57" s="245">
        <v>43149</v>
      </c>
      <c r="AN57" s="245">
        <v>43177</v>
      </c>
      <c r="AO57" s="245">
        <v>43208</v>
      </c>
      <c r="AP57" s="245">
        <v>43238</v>
      </c>
      <c r="AQ57" s="245">
        <v>43269</v>
      </c>
      <c r="AR57" s="245">
        <v>43299</v>
      </c>
      <c r="AS57" s="245">
        <v>43330</v>
      </c>
      <c r="AT57" s="245">
        <v>43361</v>
      </c>
      <c r="AU57" s="245">
        <v>43391</v>
      </c>
      <c r="AV57" s="245">
        <v>43422</v>
      </c>
      <c r="AW57" s="246">
        <v>43452</v>
      </c>
      <c r="AX57" s="247">
        <v>43483</v>
      </c>
      <c r="AY57" s="245">
        <v>43514</v>
      </c>
      <c r="AZ57" s="245">
        <v>43542</v>
      </c>
      <c r="BA57" s="245">
        <v>43573</v>
      </c>
      <c r="BB57" s="245">
        <v>43603</v>
      </c>
      <c r="BC57" s="245">
        <v>43634</v>
      </c>
      <c r="BD57" s="245">
        <v>43664</v>
      </c>
      <c r="BE57" s="245">
        <v>43695</v>
      </c>
      <c r="BF57" s="245">
        <v>43726</v>
      </c>
      <c r="BG57" s="245">
        <v>43756</v>
      </c>
      <c r="BH57" s="245">
        <v>43787</v>
      </c>
      <c r="BI57" s="246">
        <v>43817</v>
      </c>
      <c r="BJ57" s="247">
        <v>43848</v>
      </c>
      <c r="BK57" s="245">
        <v>43879</v>
      </c>
      <c r="BL57" s="245">
        <v>43908</v>
      </c>
      <c r="BM57" s="245">
        <v>43939</v>
      </c>
      <c r="BN57" s="245">
        <v>43969</v>
      </c>
      <c r="BO57" s="245">
        <v>44000</v>
      </c>
      <c r="BP57" s="245">
        <v>44030</v>
      </c>
      <c r="BQ57" s="245">
        <v>44061</v>
      </c>
      <c r="BR57" s="245">
        <v>44092</v>
      </c>
      <c r="BS57" s="245">
        <v>44122</v>
      </c>
      <c r="BT57" s="245">
        <v>44153</v>
      </c>
      <c r="BU57" s="246">
        <v>44183</v>
      </c>
      <c r="BV57" s="247">
        <v>44214</v>
      </c>
      <c r="BW57" s="245">
        <v>44245</v>
      </c>
      <c r="BX57" s="245">
        <v>44273</v>
      </c>
      <c r="BY57" s="245">
        <v>44304</v>
      </c>
      <c r="BZ57" s="245">
        <v>44334</v>
      </c>
      <c r="CA57" s="245">
        <v>44365</v>
      </c>
      <c r="CB57" s="245">
        <v>44395</v>
      </c>
      <c r="CC57" s="245">
        <v>44426</v>
      </c>
      <c r="CD57" s="245">
        <v>44457</v>
      </c>
      <c r="CE57" s="245">
        <v>44487</v>
      </c>
      <c r="CF57" s="245">
        <v>44518</v>
      </c>
      <c r="CG57" s="246">
        <v>44548</v>
      </c>
      <c r="CH57" s="367">
        <v>44579</v>
      </c>
      <c r="CI57" s="367">
        <v>44610</v>
      </c>
      <c r="CJ57" s="367">
        <v>44638</v>
      </c>
      <c r="CK57" s="367">
        <v>44669</v>
      </c>
      <c r="CL57" s="367">
        <v>44699</v>
      </c>
      <c r="CM57" s="367">
        <v>44730</v>
      </c>
      <c r="CN57" s="367">
        <v>44760</v>
      </c>
      <c r="CO57" s="367">
        <v>44791</v>
      </c>
      <c r="CP57" s="367">
        <v>44822</v>
      </c>
      <c r="CQ57" s="367">
        <v>44852</v>
      </c>
      <c r="CR57" s="367">
        <v>44883</v>
      </c>
      <c r="CS57" s="367">
        <v>44913</v>
      </c>
    </row>
    <row r="58" spans="1:97" s="125" customFormat="1" x14ac:dyDescent="0.2">
      <c r="A58" s="226" t="s">
        <v>5</v>
      </c>
      <c r="B58" s="96">
        <f>AVERAGE(N58:Y58)</f>
        <v>106.66666666666667</v>
      </c>
      <c r="C58" s="96">
        <f>AVERAGE(Z58:AK58)</f>
        <v>173.33333333333334</v>
      </c>
      <c r="D58" s="96">
        <f>AVERAGE(AL58:AW58)</f>
        <v>220</v>
      </c>
      <c r="E58" s="96">
        <f>AVERAGE(AX58:BI58)</f>
        <v>225</v>
      </c>
      <c r="F58" s="96">
        <f>AVERAGE(BJ58:BU58)</f>
        <v>240</v>
      </c>
      <c r="G58" s="96">
        <f>AVERAGE(BV58:CG58)</f>
        <v>280</v>
      </c>
      <c r="H58" s="97"/>
      <c r="I58" s="96"/>
      <c r="J58" s="120"/>
      <c r="K58" s="85">
        <f>C58/B58-1</f>
        <v>0.625</v>
      </c>
      <c r="L58" s="85">
        <f>D58/C58-1</f>
        <v>0.26923076923076916</v>
      </c>
      <c r="M58" s="120"/>
      <c r="N58" s="123"/>
      <c r="O58" s="123"/>
      <c r="P58" s="123"/>
      <c r="Q58" s="123"/>
      <c r="R58" s="123"/>
      <c r="S58" s="123"/>
      <c r="T58" s="221">
        <v>70</v>
      </c>
      <c r="U58" s="221">
        <v>70</v>
      </c>
      <c r="V58" s="221">
        <v>100</v>
      </c>
      <c r="W58" s="221">
        <v>120</v>
      </c>
      <c r="X58" s="221">
        <v>140</v>
      </c>
      <c r="Y58" s="221">
        <v>140</v>
      </c>
      <c r="Z58" s="215">
        <v>150</v>
      </c>
      <c r="AA58" s="221">
        <v>150</v>
      </c>
      <c r="AB58" s="221">
        <v>150</v>
      </c>
      <c r="AC58" s="221">
        <v>170</v>
      </c>
      <c r="AD58" s="221">
        <v>170</v>
      </c>
      <c r="AE58" s="221">
        <v>170</v>
      </c>
      <c r="AF58" s="221">
        <v>170</v>
      </c>
      <c r="AG58" s="221">
        <v>190</v>
      </c>
      <c r="AH58" s="221">
        <v>190</v>
      </c>
      <c r="AI58" s="221">
        <v>190</v>
      </c>
      <c r="AJ58" s="221">
        <v>190</v>
      </c>
      <c r="AK58" s="222">
        <v>190</v>
      </c>
      <c r="AL58" s="215">
        <v>220</v>
      </c>
      <c r="AM58" s="221">
        <f t="shared" ref="AM58:AN58" si="103">AL58</f>
        <v>220</v>
      </c>
      <c r="AN58" s="221">
        <f t="shared" si="103"/>
        <v>220</v>
      </c>
      <c r="AO58" s="221">
        <f>AN58</f>
        <v>220</v>
      </c>
      <c r="AP58" s="221">
        <f t="shared" ref="AP58:AW58" si="104">AO58</f>
        <v>220</v>
      </c>
      <c r="AQ58" s="221">
        <f t="shared" si="104"/>
        <v>220</v>
      </c>
      <c r="AR58" s="221">
        <f t="shared" si="104"/>
        <v>220</v>
      </c>
      <c r="AS58" s="221">
        <f t="shared" si="104"/>
        <v>220</v>
      </c>
      <c r="AT58" s="221">
        <f t="shared" si="104"/>
        <v>220</v>
      </c>
      <c r="AU58" s="221">
        <f t="shared" si="104"/>
        <v>220</v>
      </c>
      <c r="AV58" s="221">
        <f t="shared" si="104"/>
        <v>220</v>
      </c>
      <c r="AW58" s="222">
        <f t="shared" si="104"/>
        <v>220</v>
      </c>
      <c r="AX58" s="215">
        <v>220</v>
      </c>
      <c r="AY58" s="221">
        <v>220</v>
      </c>
      <c r="AZ58" s="221">
        <v>220</v>
      </c>
      <c r="BA58" s="221">
        <v>220</v>
      </c>
      <c r="BB58" s="221">
        <v>220</v>
      </c>
      <c r="BC58" s="221">
        <v>220</v>
      </c>
      <c r="BD58" s="221">
        <v>220</v>
      </c>
      <c r="BE58" s="221">
        <v>220</v>
      </c>
      <c r="BF58" s="221">
        <v>220</v>
      </c>
      <c r="BG58" s="221">
        <v>240</v>
      </c>
      <c r="BH58" s="221">
        <v>240</v>
      </c>
      <c r="BI58" s="222">
        <v>240</v>
      </c>
      <c r="BJ58" s="215">
        <v>240</v>
      </c>
      <c r="BK58" s="221">
        <f>BJ58</f>
        <v>240</v>
      </c>
      <c r="BL58" s="221">
        <f t="shared" ref="BL58:BU58" si="105">BK58</f>
        <v>240</v>
      </c>
      <c r="BM58" s="221">
        <f t="shared" si="105"/>
        <v>240</v>
      </c>
      <c r="BN58" s="221">
        <f t="shared" si="105"/>
        <v>240</v>
      </c>
      <c r="BO58" s="221">
        <f t="shared" si="105"/>
        <v>240</v>
      </c>
      <c r="BP58" s="221">
        <f t="shared" si="105"/>
        <v>240</v>
      </c>
      <c r="BQ58" s="221">
        <f t="shared" si="105"/>
        <v>240</v>
      </c>
      <c r="BR58" s="221">
        <f t="shared" si="105"/>
        <v>240</v>
      </c>
      <c r="BS58" s="221">
        <f t="shared" si="105"/>
        <v>240</v>
      </c>
      <c r="BT58" s="221">
        <f t="shared" si="105"/>
        <v>240</v>
      </c>
      <c r="BU58" s="222">
        <f t="shared" si="105"/>
        <v>240</v>
      </c>
      <c r="BV58" s="215">
        <v>280</v>
      </c>
      <c r="BW58" s="221">
        <f>BV58</f>
        <v>280</v>
      </c>
      <c r="BX58" s="221">
        <f>BW58</f>
        <v>280</v>
      </c>
      <c r="BY58" s="221">
        <f t="shared" ref="BY58:CA58" si="106">BX58</f>
        <v>280</v>
      </c>
      <c r="BZ58" s="221">
        <f t="shared" si="106"/>
        <v>280</v>
      </c>
      <c r="CA58" s="221">
        <f t="shared" si="106"/>
        <v>280</v>
      </c>
      <c r="CB58" s="350"/>
      <c r="CC58" s="350"/>
      <c r="CD58" s="350"/>
      <c r="CE58" s="350"/>
      <c r="CF58" s="350"/>
      <c r="CG58" s="351"/>
      <c r="CH58" s="350"/>
      <c r="CI58" s="350"/>
      <c r="CJ58" s="350"/>
      <c r="CK58" s="350"/>
      <c r="CL58" s="350"/>
      <c r="CM58" s="350"/>
      <c r="CN58" s="350"/>
      <c r="CO58" s="350"/>
      <c r="CP58" s="350"/>
      <c r="CQ58" s="350"/>
      <c r="CR58" s="350"/>
      <c r="CS58" s="350"/>
    </row>
    <row r="59" spans="1:97" s="125" customFormat="1" x14ac:dyDescent="0.2">
      <c r="A59" s="226" t="s">
        <v>8</v>
      </c>
      <c r="B59" s="96">
        <f>AVERAGE(N59:Y59)</f>
        <v>106.66666666666667</v>
      </c>
      <c r="C59" s="96">
        <f>AVERAGE(Z59:AK59)</f>
        <v>173.33333333333334</v>
      </c>
      <c r="D59" s="96">
        <f>AVERAGE(AL59:AW59)</f>
        <v>242.00000000000003</v>
      </c>
      <c r="E59" s="96">
        <f>AVERAGE(AX59:BI59)</f>
        <v>247.50000000000003</v>
      </c>
      <c r="F59" s="96">
        <f>AVERAGE(BJ59:BU59)</f>
        <v>264</v>
      </c>
      <c r="G59" s="96">
        <f>AVERAGE(BV59:CG59)</f>
        <v>308</v>
      </c>
      <c r="H59" s="97"/>
      <c r="I59" s="96"/>
      <c r="J59" s="120"/>
      <c r="K59" s="85">
        <f>C59/B59-1</f>
        <v>0.625</v>
      </c>
      <c r="L59" s="85">
        <f>D59/C59-1</f>
        <v>0.3961538461538463</v>
      </c>
      <c r="M59" s="120"/>
      <c r="N59" s="123"/>
      <c r="O59" s="123"/>
      <c r="P59" s="123"/>
      <c r="Q59" s="123"/>
      <c r="R59" s="123"/>
      <c r="S59" s="123"/>
      <c r="T59" s="221">
        <f>T58</f>
        <v>70</v>
      </c>
      <c r="U59" s="221">
        <f>U58</f>
        <v>70</v>
      </c>
      <c r="V59" s="221">
        <f t="shared" ref="V59:AK59" si="107">V58</f>
        <v>100</v>
      </c>
      <c r="W59" s="221">
        <f t="shared" si="107"/>
        <v>120</v>
      </c>
      <c r="X59" s="221">
        <v>140</v>
      </c>
      <c r="Y59" s="221">
        <v>140</v>
      </c>
      <c r="Z59" s="215">
        <f t="shared" si="107"/>
        <v>150</v>
      </c>
      <c r="AA59" s="221">
        <f t="shared" si="107"/>
        <v>150</v>
      </c>
      <c r="AB59" s="221">
        <f t="shared" si="107"/>
        <v>150</v>
      </c>
      <c r="AC59" s="221">
        <f t="shared" si="107"/>
        <v>170</v>
      </c>
      <c r="AD59" s="221">
        <f t="shared" si="107"/>
        <v>170</v>
      </c>
      <c r="AE59" s="221">
        <f t="shared" si="107"/>
        <v>170</v>
      </c>
      <c r="AF59" s="221">
        <f t="shared" si="107"/>
        <v>170</v>
      </c>
      <c r="AG59" s="221">
        <f t="shared" si="107"/>
        <v>190</v>
      </c>
      <c r="AH59" s="221">
        <f t="shared" si="107"/>
        <v>190</v>
      </c>
      <c r="AI59" s="221">
        <f t="shared" si="107"/>
        <v>190</v>
      </c>
      <c r="AJ59" s="221">
        <f t="shared" si="107"/>
        <v>190</v>
      </c>
      <c r="AK59" s="222">
        <f t="shared" si="107"/>
        <v>190</v>
      </c>
      <c r="AL59" s="215">
        <f t="shared" ref="AL59:AW59" si="108">AL58*1.1</f>
        <v>242.00000000000003</v>
      </c>
      <c r="AM59" s="221">
        <f t="shared" si="108"/>
        <v>242.00000000000003</v>
      </c>
      <c r="AN59" s="221">
        <f t="shared" si="108"/>
        <v>242.00000000000003</v>
      </c>
      <c r="AO59" s="221">
        <f t="shared" si="108"/>
        <v>242.00000000000003</v>
      </c>
      <c r="AP59" s="221">
        <f t="shared" si="108"/>
        <v>242.00000000000003</v>
      </c>
      <c r="AQ59" s="221">
        <f t="shared" si="108"/>
        <v>242.00000000000003</v>
      </c>
      <c r="AR59" s="221">
        <f t="shared" si="108"/>
        <v>242.00000000000003</v>
      </c>
      <c r="AS59" s="221">
        <f t="shared" si="108"/>
        <v>242.00000000000003</v>
      </c>
      <c r="AT59" s="221">
        <f t="shared" si="108"/>
        <v>242.00000000000003</v>
      </c>
      <c r="AU59" s="221">
        <f t="shared" si="108"/>
        <v>242.00000000000003</v>
      </c>
      <c r="AV59" s="221">
        <f t="shared" si="108"/>
        <v>242.00000000000003</v>
      </c>
      <c r="AW59" s="222">
        <f t="shared" si="108"/>
        <v>242.00000000000003</v>
      </c>
      <c r="AX59" s="215">
        <f>AX58*1.1</f>
        <v>242.00000000000003</v>
      </c>
      <c r="AY59" s="221">
        <f t="shared" ref="AY59:BI59" si="109">AY58*1.1</f>
        <v>242.00000000000003</v>
      </c>
      <c r="AZ59" s="221">
        <f t="shared" si="109"/>
        <v>242.00000000000003</v>
      </c>
      <c r="BA59" s="221">
        <f t="shared" si="109"/>
        <v>242.00000000000003</v>
      </c>
      <c r="BB59" s="221">
        <f t="shared" si="109"/>
        <v>242.00000000000003</v>
      </c>
      <c r="BC59" s="221">
        <f t="shared" si="109"/>
        <v>242.00000000000003</v>
      </c>
      <c r="BD59" s="221">
        <f t="shared" si="109"/>
        <v>242.00000000000003</v>
      </c>
      <c r="BE59" s="221">
        <f t="shared" si="109"/>
        <v>242.00000000000003</v>
      </c>
      <c r="BF59" s="221">
        <f t="shared" si="109"/>
        <v>242.00000000000003</v>
      </c>
      <c r="BG59" s="221">
        <f t="shared" si="109"/>
        <v>264</v>
      </c>
      <c r="BH59" s="221">
        <f t="shared" si="109"/>
        <v>264</v>
      </c>
      <c r="BI59" s="222">
        <f t="shared" si="109"/>
        <v>264</v>
      </c>
      <c r="BJ59" s="215">
        <f>BJ58*1.1</f>
        <v>264</v>
      </c>
      <c r="BK59" s="221">
        <f t="shared" ref="BK59:CA59" si="110">BK58*1.1</f>
        <v>264</v>
      </c>
      <c r="BL59" s="221">
        <f t="shared" si="110"/>
        <v>264</v>
      </c>
      <c r="BM59" s="221">
        <f t="shared" si="110"/>
        <v>264</v>
      </c>
      <c r="BN59" s="221">
        <f t="shared" si="110"/>
        <v>264</v>
      </c>
      <c r="BO59" s="221">
        <f t="shared" si="110"/>
        <v>264</v>
      </c>
      <c r="BP59" s="221">
        <f t="shared" si="110"/>
        <v>264</v>
      </c>
      <c r="BQ59" s="221">
        <f t="shared" si="110"/>
        <v>264</v>
      </c>
      <c r="BR59" s="221">
        <f t="shared" si="110"/>
        <v>264</v>
      </c>
      <c r="BS59" s="221">
        <f t="shared" si="110"/>
        <v>264</v>
      </c>
      <c r="BT59" s="221">
        <f t="shared" si="110"/>
        <v>264</v>
      </c>
      <c r="BU59" s="222">
        <f t="shared" si="110"/>
        <v>264</v>
      </c>
      <c r="BV59" s="215">
        <f t="shared" si="110"/>
        <v>308</v>
      </c>
      <c r="BW59" s="221">
        <f t="shared" si="110"/>
        <v>308</v>
      </c>
      <c r="BX59" s="221">
        <f t="shared" si="110"/>
        <v>308</v>
      </c>
      <c r="BY59" s="221">
        <f t="shared" si="110"/>
        <v>308</v>
      </c>
      <c r="BZ59" s="221">
        <f t="shared" si="110"/>
        <v>308</v>
      </c>
      <c r="CA59" s="221">
        <f t="shared" si="110"/>
        <v>308</v>
      </c>
      <c r="CB59" s="350"/>
      <c r="CC59" s="350"/>
      <c r="CD59" s="350"/>
      <c r="CE59" s="350"/>
      <c r="CF59" s="350"/>
      <c r="CG59" s="351"/>
      <c r="CH59" s="350"/>
      <c r="CI59" s="350"/>
      <c r="CJ59" s="350"/>
      <c r="CK59" s="350"/>
      <c r="CL59" s="350"/>
      <c r="CM59" s="350"/>
      <c r="CN59" s="350"/>
      <c r="CO59" s="350"/>
      <c r="CP59" s="350"/>
      <c r="CQ59" s="350"/>
      <c r="CR59" s="350"/>
      <c r="CS59" s="350"/>
    </row>
    <row r="60" spans="1:97" s="132" customFormat="1" x14ac:dyDescent="0.2">
      <c r="A60" s="227" t="s">
        <v>6</v>
      </c>
      <c r="B60" s="100">
        <f>SUM(N61:Y61)/SUM(N59:Y59)</f>
        <v>0.65046875000000004</v>
      </c>
      <c r="C60" s="100">
        <f>SUM(Z61:AK61)/SUM(Z59:AK59)</f>
        <v>0.65456730769230764</v>
      </c>
      <c r="D60" s="100">
        <f>SUM(AL61:AW61)/SUM(AL59:AW59)</f>
        <v>0.71938124999999997</v>
      </c>
      <c r="E60" s="100">
        <f>SUM(AX61:BI61)/SUM(AX59:BI59)</f>
        <v>0.77433504629629635</v>
      </c>
      <c r="F60" s="100">
        <f>SUM(BJ61:BU61)/SUM(BJ59:BU59)</f>
        <v>0.79860651041666686</v>
      </c>
      <c r="G60" s="100">
        <f>SUM(BV61:CG61)/SUM(BV59:CG59)</f>
        <v>0.82575299739583352</v>
      </c>
      <c r="H60" s="101"/>
      <c r="I60" s="100"/>
      <c r="J60" s="121"/>
      <c r="K60" s="85">
        <f t="shared" ref="K60:L68" si="111">C60/B60-1</f>
        <v>6.3009294332858623E-3</v>
      </c>
      <c r="L60" s="85">
        <f t="shared" si="111"/>
        <v>9.9017994858611846E-2</v>
      </c>
      <c r="M60" s="121"/>
      <c r="N60" s="127"/>
      <c r="O60" s="127"/>
      <c r="P60" s="127"/>
      <c r="Q60" s="127"/>
      <c r="R60" s="127"/>
      <c r="S60" s="127"/>
      <c r="T60" s="217">
        <v>0.3</v>
      </c>
      <c r="U60" s="217">
        <v>0.65</v>
      </c>
      <c r="V60" s="217">
        <v>0.68</v>
      </c>
      <c r="W60" s="217">
        <v>0.68</v>
      </c>
      <c r="X60" s="217">
        <v>0.65</v>
      </c>
      <c r="Y60" s="217">
        <v>0.78</v>
      </c>
      <c r="Z60" s="216">
        <v>0.65</v>
      </c>
      <c r="AA60" s="217">
        <v>0.5</v>
      </c>
      <c r="AB60" s="217">
        <v>0.68</v>
      </c>
      <c r="AC60" s="217">
        <v>0.6</v>
      </c>
      <c r="AD60" s="217">
        <v>0.65</v>
      </c>
      <c r="AE60" s="217">
        <v>0.75</v>
      </c>
      <c r="AF60" s="217">
        <v>0.65</v>
      </c>
      <c r="AG60" s="217">
        <v>0.6</v>
      </c>
      <c r="AH60" s="217">
        <v>0.65</v>
      </c>
      <c r="AI60" s="217">
        <v>0.65</v>
      </c>
      <c r="AJ60" s="217">
        <v>0.7</v>
      </c>
      <c r="AK60" s="218">
        <v>0.75</v>
      </c>
      <c r="AL60" s="216">
        <v>0.71662500000000018</v>
      </c>
      <c r="AM60" s="217">
        <v>0.55125000000000002</v>
      </c>
      <c r="AN60" s="217">
        <v>0.74970000000000014</v>
      </c>
      <c r="AO60" s="217">
        <v>0.66150000000000009</v>
      </c>
      <c r="AP60" s="217">
        <v>0.71662500000000018</v>
      </c>
      <c r="AQ60" s="217">
        <v>0.82687500000000014</v>
      </c>
      <c r="AR60" s="217">
        <v>0.71662500000000018</v>
      </c>
      <c r="AS60" s="217">
        <v>0.66150000000000009</v>
      </c>
      <c r="AT60" s="217">
        <v>0.71662500000000018</v>
      </c>
      <c r="AU60" s="217">
        <v>0.71662500000000018</v>
      </c>
      <c r="AV60" s="217">
        <v>0.77175000000000005</v>
      </c>
      <c r="AW60" s="218">
        <v>0.82687500000000014</v>
      </c>
      <c r="AX60" s="216">
        <f>AL60*1.05</f>
        <v>0.75245625000000027</v>
      </c>
      <c r="AY60" s="217">
        <f t="shared" ref="AY60" si="112">AM60*1.05</f>
        <v>0.57881250000000006</v>
      </c>
      <c r="AZ60" s="217">
        <v>0.85</v>
      </c>
      <c r="BA60" s="217">
        <f t="shared" ref="BA60:BC60" si="113">AO60*1.05</f>
        <v>0.69457500000000016</v>
      </c>
      <c r="BB60" s="217">
        <f t="shared" si="113"/>
        <v>0.75245625000000027</v>
      </c>
      <c r="BC60" s="217">
        <f t="shared" si="113"/>
        <v>0.86821875000000015</v>
      </c>
      <c r="BD60" s="217">
        <v>0.72</v>
      </c>
      <c r="BE60" s="217">
        <v>0.75</v>
      </c>
      <c r="BF60" s="217">
        <v>0.85</v>
      </c>
      <c r="BG60" s="217">
        <f t="shared" ref="BG60:BH60" si="114">AU60*1.05</f>
        <v>0.75245625000000027</v>
      </c>
      <c r="BH60" s="217">
        <f t="shared" si="114"/>
        <v>0.81033750000000004</v>
      </c>
      <c r="BI60" s="218">
        <v>0.9</v>
      </c>
      <c r="BJ60" s="216">
        <f t="shared" ref="BJ60:BK60" si="115">AX60*1.05</f>
        <v>0.79007906250000037</v>
      </c>
      <c r="BK60" s="217">
        <f t="shared" si="115"/>
        <v>0.60775312500000012</v>
      </c>
      <c r="BL60" s="217">
        <v>0.8</v>
      </c>
      <c r="BM60" s="217">
        <f t="shared" ref="BM60:BQ60" si="116">BA60*1.05</f>
        <v>0.72930375000000025</v>
      </c>
      <c r="BN60" s="217">
        <f t="shared" si="116"/>
        <v>0.79007906250000037</v>
      </c>
      <c r="BO60" s="217">
        <f t="shared" si="116"/>
        <v>0.91162968750000017</v>
      </c>
      <c r="BP60" s="217">
        <f t="shared" si="116"/>
        <v>0.75600000000000001</v>
      </c>
      <c r="BQ60" s="217">
        <f t="shared" si="116"/>
        <v>0.78750000000000009</v>
      </c>
      <c r="BR60" s="217">
        <v>0.87</v>
      </c>
      <c r="BS60" s="217">
        <f t="shared" ref="BS60:BT60" si="117">BG60*1.05</f>
        <v>0.79007906250000037</v>
      </c>
      <c r="BT60" s="217">
        <f t="shared" si="117"/>
        <v>0.85085437500000005</v>
      </c>
      <c r="BU60" s="218">
        <v>0.9</v>
      </c>
      <c r="BV60" s="216">
        <f t="shared" ref="BV60:BW60" si="118">BJ60*1.05</f>
        <v>0.82958301562500047</v>
      </c>
      <c r="BW60" s="217">
        <f t="shared" si="118"/>
        <v>0.63814078125000018</v>
      </c>
      <c r="BX60" s="217">
        <v>0.9</v>
      </c>
      <c r="BY60" s="217">
        <v>0.8</v>
      </c>
      <c r="BZ60" s="217">
        <f t="shared" ref="BZ60:CA60" si="119">BN60*1.05</f>
        <v>0.82958301562500047</v>
      </c>
      <c r="CA60" s="217">
        <f t="shared" si="119"/>
        <v>0.95721117187500027</v>
      </c>
      <c r="CB60" s="368"/>
      <c r="CC60" s="368"/>
      <c r="CD60" s="368"/>
      <c r="CE60" s="368"/>
      <c r="CF60" s="368"/>
      <c r="CG60" s="394"/>
      <c r="CH60" s="368"/>
      <c r="CI60" s="368"/>
      <c r="CJ60" s="368"/>
      <c r="CK60" s="368"/>
      <c r="CL60" s="368"/>
      <c r="CM60" s="368"/>
      <c r="CN60" s="368"/>
      <c r="CO60" s="368"/>
      <c r="CP60" s="368"/>
      <c r="CQ60" s="368"/>
      <c r="CR60" s="368"/>
      <c r="CS60" s="368"/>
    </row>
    <row r="61" spans="1:97" x14ac:dyDescent="0.2">
      <c r="A61" s="226" t="s">
        <v>7</v>
      </c>
      <c r="B61" s="96">
        <f>SUM(N61:Y61)</f>
        <v>416.3</v>
      </c>
      <c r="C61" s="96">
        <f>AVERAGE(Z61:AK61)</f>
        <v>113.45833333333333</v>
      </c>
      <c r="D61" s="96">
        <f>AVERAGE(AL61:AW61)</f>
        <v>174.09026250000002</v>
      </c>
      <c r="E61" s="96">
        <f>AVERAGE(AX61:BI61)</f>
        <v>191.64792395833339</v>
      </c>
      <c r="F61" s="96">
        <f>SUM(BJ61:BU61)</f>
        <v>2529.9854250000008</v>
      </c>
      <c r="G61" s="96">
        <f>SUM(BV61:CA61)</f>
        <v>1525.9915391875004</v>
      </c>
      <c r="H61" s="97"/>
      <c r="I61" s="96"/>
      <c r="K61" s="85">
        <f t="shared" si="111"/>
        <v>-0.72746016494515175</v>
      </c>
      <c r="L61" s="85">
        <f>D61/C61-1</f>
        <v>0.534398200514139</v>
      </c>
      <c r="P61" s="133"/>
      <c r="T61" s="221">
        <f t="shared" ref="T61:CA61" si="120">T60*T59</f>
        <v>21</v>
      </c>
      <c r="U61" s="221">
        <f t="shared" si="120"/>
        <v>45.5</v>
      </c>
      <c r="V61" s="221">
        <f t="shared" si="120"/>
        <v>68</v>
      </c>
      <c r="W61" s="221">
        <f t="shared" si="120"/>
        <v>81.600000000000009</v>
      </c>
      <c r="X61" s="221">
        <f t="shared" si="120"/>
        <v>91</v>
      </c>
      <c r="Y61" s="221">
        <f t="shared" si="120"/>
        <v>109.2</v>
      </c>
      <c r="Z61" s="215">
        <f t="shared" si="120"/>
        <v>97.5</v>
      </c>
      <c r="AA61" s="221">
        <f t="shared" si="120"/>
        <v>75</v>
      </c>
      <c r="AB61" s="221">
        <f t="shared" si="120"/>
        <v>102.00000000000001</v>
      </c>
      <c r="AC61" s="221">
        <f t="shared" si="120"/>
        <v>102</v>
      </c>
      <c r="AD61" s="221">
        <f t="shared" si="120"/>
        <v>110.5</v>
      </c>
      <c r="AE61" s="221">
        <f t="shared" si="120"/>
        <v>127.5</v>
      </c>
      <c r="AF61" s="221">
        <f t="shared" si="120"/>
        <v>110.5</v>
      </c>
      <c r="AG61" s="221">
        <f t="shared" si="120"/>
        <v>114</v>
      </c>
      <c r="AH61" s="221">
        <f t="shared" si="120"/>
        <v>123.5</v>
      </c>
      <c r="AI61" s="221">
        <f t="shared" si="120"/>
        <v>123.5</v>
      </c>
      <c r="AJ61" s="221">
        <f t="shared" si="120"/>
        <v>133</v>
      </c>
      <c r="AK61" s="222">
        <f t="shared" si="120"/>
        <v>142.5</v>
      </c>
      <c r="AL61" s="215">
        <f t="shared" si="120"/>
        <v>173.42325000000005</v>
      </c>
      <c r="AM61" s="221">
        <f t="shared" si="120"/>
        <v>133.40250000000003</v>
      </c>
      <c r="AN61" s="221">
        <f t="shared" si="120"/>
        <v>181.42740000000006</v>
      </c>
      <c r="AO61" s="221">
        <f t="shared" si="120"/>
        <v>160.08300000000003</v>
      </c>
      <c r="AP61" s="221">
        <f t="shared" si="120"/>
        <v>173.42325000000005</v>
      </c>
      <c r="AQ61" s="221">
        <f t="shared" si="120"/>
        <v>200.10375000000005</v>
      </c>
      <c r="AR61" s="221">
        <f t="shared" si="120"/>
        <v>173.42325000000005</v>
      </c>
      <c r="AS61" s="221">
        <f t="shared" si="120"/>
        <v>160.08300000000003</v>
      </c>
      <c r="AT61" s="221">
        <f t="shared" si="120"/>
        <v>173.42325000000005</v>
      </c>
      <c r="AU61" s="221">
        <f t="shared" si="120"/>
        <v>173.42325000000005</v>
      </c>
      <c r="AV61" s="221">
        <f t="shared" si="120"/>
        <v>186.76350000000002</v>
      </c>
      <c r="AW61" s="222">
        <f t="shared" si="120"/>
        <v>200.10375000000005</v>
      </c>
      <c r="AX61" s="215">
        <f t="shared" si="120"/>
        <v>182.09441250000009</v>
      </c>
      <c r="AY61" s="221">
        <f t="shared" si="120"/>
        <v>140.07262500000004</v>
      </c>
      <c r="AZ61" s="221">
        <f t="shared" si="120"/>
        <v>205.70000000000002</v>
      </c>
      <c r="BA61" s="221">
        <f t="shared" si="120"/>
        <v>168.08715000000007</v>
      </c>
      <c r="BB61" s="221">
        <f t="shared" si="120"/>
        <v>182.09441250000009</v>
      </c>
      <c r="BC61" s="221">
        <f t="shared" si="120"/>
        <v>210.10893750000005</v>
      </c>
      <c r="BD61" s="221">
        <f t="shared" si="120"/>
        <v>174.24</v>
      </c>
      <c r="BE61" s="221">
        <f t="shared" si="120"/>
        <v>181.50000000000003</v>
      </c>
      <c r="BF61" s="221">
        <f t="shared" si="120"/>
        <v>205.70000000000002</v>
      </c>
      <c r="BG61" s="221">
        <f t="shared" si="120"/>
        <v>198.64845000000008</v>
      </c>
      <c r="BH61" s="221">
        <f t="shared" si="120"/>
        <v>213.92910000000001</v>
      </c>
      <c r="BI61" s="222">
        <f t="shared" si="120"/>
        <v>237.6</v>
      </c>
      <c r="BJ61" s="215">
        <f t="shared" si="120"/>
        <v>208.58087250000011</v>
      </c>
      <c r="BK61" s="221">
        <f t="shared" si="120"/>
        <v>160.44682500000002</v>
      </c>
      <c r="BL61" s="221">
        <f t="shared" si="120"/>
        <v>211.20000000000002</v>
      </c>
      <c r="BM61" s="221">
        <f t="shared" si="120"/>
        <v>192.53619000000006</v>
      </c>
      <c r="BN61" s="221">
        <f t="shared" si="120"/>
        <v>208.58087250000011</v>
      </c>
      <c r="BO61" s="221">
        <f t="shared" si="120"/>
        <v>240.67023750000004</v>
      </c>
      <c r="BP61" s="221">
        <f t="shared" si="120"/>
        <v>199.584</v>
      </c>
      <c r="BQ61" s="221">
        <f t="shared" si="120"/>
        <v>207.90000000000003</v>
      </c>
      <c r="BR61" s="221">
        <f t="shared" si="120"/>
        <v>229.68</v>
      </c>
      <c r="BS61" s="221">
        <f t="shared" si="120"/>
        <v>208.58087250000011</v>
      </c>
      <c r="BT61" s="221">
        <f t="shared" si="120"/>
        <v>224.62555500000002</v>
      </c>
      <c r="BU61" s="222">
        <f t="shared" si="120"/>
        <v>237.6</v>
      </c>
      <c r="BV61" s="215">
        <f t="shared" si="120"/>
        <v>255.51156881250014</v>
      </c>
      <c r="BW61" s="221">
        <f t="shared" si="120"/>
        <v>196.54736062500007</v>
      </c>
      <c r="BX61" s="221">
        <f t="shared" si="120"/>
        <v>277.2</v>
      </c>
      <c r="BY61" s="221">
        <f t="shared" si="120"/>
        <v>246.4</v>
      </c>
      <c r="BZ61" s="221">
        <f t="shared" si="120"/>
        <v>255.51156881250014</v>
      </c>
      <c r="CA61" s="221">
        <f t="shared" si="120"/>
        <v>294.82104093750007</v>
      </c>
      <c r="CG61" s="354"/>
    </row>
    <row r="62" spans="1:97" s="137" customFormat="1" x14ac:dyDescent="0.2">
      <c r="A62" s="228" t="s">
        <v>9</v>
      </c>
      <c r="B62" s="134">
        <f>B65/B61</f>
        <v>1.9605572904155657</v>
      </c>
      <c r="C62" s="134">
        <f t="shared" ref="C62:D62" si="121">C65/C61</f>
        <v>26.314506059493205</v>
      </c>
      <c r="D62" s="134">
        <f t="shared" si="121"/>
        <v>28.154482758620702</v>
      </c>
      <c r="E62" s="134">
        <f>E65/E61</f>
        <v>30.513187971811181</v>
      </c>
      <c r="F62" s="134">
        <f>F65/F61</f>
        <v>2.7668422700098252</v>
      </c>
      <c r="G62" s="134">
        <f t="shared" ref="G62" si="122">G65/G61</f>
        <v>65.442435111028658</v>
      </c>
      <c r="H62" s="135"/>
      <c r="I62" s="134"/>
      <c r="J62" s="136"/>
      <c r="K62" s="85">
        <f t="shared" si="111"/>
        <v>12.421952109298219</v>
      </c>
      <c r="L62" s="85">
        <f t="shared" si="111"/>
        <v>6.9922524670141373E-2</v>
      </c>
      <c r="M62" s="136"/>
      <c r="N62" s="130"/>
      <c r="O62" s="130"/>
      <c r="P62" s="130"/>
      <c r="Q62" s="130"/>
      <c r="R62" s="130"/>
      <c r="S62" s="130"/>
      <c r="T62" s="220">
        <v>1</v>
      </c>
      <c r="U62" s="220">
        <v>1.8</v>
      </c>
      <c r="V62" s="220">
        <v>2</v>
      </c>
      <c r="W62" s="220">
        <v>1.9</v>
      </c>
      <c r="X62" s="220">
        <v>2</v>
      </c>
      <c r="Y62" s="220">
        <v>2.2000000000000002</v>
      </c>
      <c r="Z62" s="219">
        <v>2</v>
      </c>
      <c r="AA62" s="220">
        <v>1</v>
      </c>
      <c r="AB62" s="220">
        <v>2</v>
      </c>
      <c r="AC62" s="220">
        <v>2.1</v>
      </c>
      <c r="AD62" s="220">
        <v>2.2999999999999998</v>
      </c>
      <c r="AE62" s="220">
        <v>2.5</v>
      </c>
      <c r="AF62" s="220">
        <f t="shared" ref="AF62:AK62" si="123">AC62</f>
        <v>2.1</v>
      </c>
      <c r="AG62" s="220">
        <f t="shared" si="123"/>
        <v>2.2999999999999998</v>
      </c>
      <c r="AH62" s="220">
        <f t="shared" si="123"/>
        <v>2.5</v>
      </c>
      <c r="AI62" s="220">
        <f t="shared" si="123"/>
        <v>2.1</v>
      </c>
      <c r="AJ62" s="220">
        <f t="shared" si="123"/>
        <v>2.2999999999999998</v>
      </c>
      <c r="AK62" s="231">
        <f t="shared" si="123"/>
        <v>2.5</v>
      </c>
      <c r="AL62" s="219">
        <f>Z62*1.08</f>
        <v>2.16</v>
      </c>
      <c r="AM62" s="220">
        <f t="shared" ref="AM62:AW62" si="124">AA62*1.08</f>
        <v>1.08</v>
      </c>
      <c r="AN62" s="220">
        <f t="shared" si="124"/>
        <v>2.16</v>
      </c>
      <c r="AO62" s="220">
        <f t="shared" si="124"/>
        <v>2.2680000000000002</v>
      </c>
      <c r="AP62" s="220">
        <f t="shared" si="124"/>
        <v>2.484</v>
      </c>
      <c r="AQ62" s="220">
        <f t="shared" si="124"/>
        <v>2.7</v>
      </c>
      <c r="AR62" s="220">
        <f t="shared" si="124"/>
        <v>2.2680000000000002</v>
      </c>
      <c r="AS62" s="220">
        <f t="shared" si="124"/>
        <v>2.484</v>
      </c>
      <c r="AT62" s="220">
        <f t="shared" si="124"/>
        <v>2.7</v>
      </c>
      <c r="AU62" s="220">
        <f t="shared" si="124"/>
        <v>2.2680000000000002</v>
      </c>
      <c r="AV62" s="220">
        <f t="shared" si="124"/>
        <v>2.484</v>
      </c>
      <c r="AW62" s="231">
        <f t="shared" si="124"/>
        <v>2.7</v>
      </c>
      <c r="AX62" s="219">
        <f>AL62*1.08</f>
        <v>2.3328000000000002</v>
      </c>
      <c r="AY62" s="220">
        <f t="shared" ref="AY62:BI62" si="125">AM62*1.08</f>
        <v>1.1664000000000001</v>
      </c>
      <c r="AZ62" s="220">
        <f t="shared" si="125"/>
        <v>2.3328000000000002</v>
      </c>
      <c r="BA62" s="220">
        <f t="shared" si="125"/>
        <v>2.4494400000000005</v>
      </c>
      <c r="BB62" s="220">
        <f t="shared" si="125"/>
        <v>2.6827200000000002</v>
      </c>
      <c r="BC62" s="220">
        <f t="shared" si="125"/>
        <v>2.9160000000000004</v>
      </c>
      <c r="BD62" s="220">
        <f t="shared" si="125"/>
        <v>2.4494400000000005</v>
      </c>
      <c r="BE62" s="220">
        <f t="shared" si="125"/>
        <v>2.6827200000000002</v>
      </c>
      <c r="BF62" s="220">
        <f t="shared" si="125"/>
        <v>2.9160000000000004</v>
      </c>
      <c r="BG62" s="220">
        <f t="shared" si="125"/>
        <v>2.4494400000000005</v>
      </c>
      <c r="BH62" s="220">
        <f t="shared" si="125"/>
        <v>2.6827200000000002</v>
      </c>
      <c r="BI62" s="231">
        <f t="shared" si="125"/>
        <v>2.9160000000000004</v>
      </c>
      <c r="BJ62" s="219">
        <f>AX62*1.09</f>
        <v>2.5427520000000006</v>
      </c>
      <c r="BK62" s="220">
        <f t="shared" ref="BK62:BU62" si="126">AY62*1.09</f>
        <v>1.2713760000000003</v>
      </c>
      <c r="BL62" s="220">
        <f t="shared" si="126"/>
        <v>2.5427520000000006</v>
      </c>
      <c r="BM62" s="220">
        <f t="shared" si="126"/>
        <v>2.6698896000000008</v>
      </c>
      <c r="BN62" s="220">
        <f t="shared" si="126"/>
        <v>2.9241648000000002</v>
      </c>
      <c r="BO62" s="220">
        <f t="shared" si="126"/>
        <v>3.1784400000000006</v>
      </c>
      <c r="BP62" s="220">
        <f t="shared" si="126"/>
        <v>2.6698896000000008</v>
      </c>
      <c r="BQ62" s="220">
        <f t="shared" si="126"/>
        <v>2.9241648000000002</v>
      </c>
      <c r="BR62" s="220">
        <f t="shared" si="126"/>
        <v>3.1784400000000006</v>
      </c>
      <c r="BS62" s="220">
        <f t="shared" si="126"/>
        <v>2.6698896000000008</v>
      </c>
      <c r="BT62" s="220">
        <f t="shared" si="126"/>
        <v>2.9241648000000002</v>
      </c>
      <c r="BU62" s="231">
        <f t="shared" si="126"/>
        <v>3.1784400000000006</v>
      </c>
      <c r="BV62" s="219">
        <f>BJ62*1.1</f>
        <v>2.7970272000000009</v>
      </c>
      <c r="BW62" s="220">
        <f t="shared" ref="BW62:CA62" si="127">BK62*1.1</f>
        <v>1.3985136000000005</v>
      </c>
      <c r="BX62" s="220">
        <f t="shared" si="127"/>
        <v>2.7970272000000009</v>
      </c>
      <c r="BY62" s="220">
        <f t="shared" si="127"/>
        <v>2.9368785600000011</v>
      </c>
      <c r="BZ62" s="220">
        <f t="shared" si="127"/>
        <v>3.2165812800000007</v>
      </c>
      <c r="CA62" s="220">
        <f t="shared" si="127"/>
        <v>3.4962840000000011</v>
      </c>
      <c r="CB62" s="369"/>
      <c r="CC62" s="369"/>
      <c r="CD62" s="369"/>
      <c r="CE62" s="369"/>
      <c r="CF62" s="369"/>
      <c r="CG62" s="395"/>
      <c r="CH62" s="369"/>
      <c r="CI62" s="369"/>
      <c r="CJ62" s="369"/>
      <c r="CK62" s="369"/>
      <c r="CL62" s="369"/>
      <c r="CM62" s="369"/>
      <c r="CN62" s="369"/>
      <c r="CO62" s="369"/>
      <c r="CP62" s="369"/>
      <c r="CQ62" s="369"/>
      <c r="CR62" s="369"/>
      <c r="CS62" s="369"/>
    </row>
    <row r="63" spans="1:97" s="125" customFormat="1" x14ac:dyDescent="0.2">
      <c r="A63" s="226" t="s">
        <v>10</v>
      </c>
      <c r="B63" s="134">
        <f>B66/B65</f>
        <v>17</v>
      </c>
      <c r="C63" s="134">
        <f t="shared" ref="C63:D63" si="128">C66/C65</f>
        <v>16.5</v>
      </c>
      <c r="D63" s="134">
        <f t="shared" si="128"/>
        <v>18.099999999999998</v>
      </c>
      <c r="E63" s="134">
        <f>E66/E65</f>
        <v>19.729000000000003</v>
      </c>
      <c r="F63" s="134">
        <f>F66/F65</f>
        <v>20.912740000000003</v>
      </c>
      <c r="G63" s="134">
        <f>G66/G65</f>
        <v>1</v>
      </c>
      <c r="H63" s="135"/>
      <c r="I63" s="134"/>
      <c r="J63" s="120"/>
      <c r="K63" s="85">
        <f t="shared" si="111"/>
        <v>-2.9411764705882359E-2</v>
      </c>
      <c r="L63" s="85">
        <f t="shared" si="111"/>
        <v>9.6969696969696928E-2</v>
      </c>
      <c r="M63" s="120"/>
      <c r="N63" s="123"/>
      <c r="O63" s="123"/>
      <c r="P63" s="123"/>
      <c r="Q63" s="123"/>
      <c r="R63" s="123"/>
      <c r="S63" s="123"/>
      <c r="T63" s="221">
        <v>17</v>
      </c>
      <c r="U63" s="221">
        <v>17</v>
      </c>
      <c r="V63" s="221">
        <v>17</v>
      </c>
      <c r="W63" s="221">
        <v>17</v>
      </c>
      <c r="X63" s="221">
        <v>17</v>
      </c>
      <c r="Y63" s="221">
        <v>17</v>
      </c>
      <c r="Z63" s="219">
        <v>16.5</v>
      </c>
      <c r="AA63" s="220">
        <f>Z63</f>
        <v>16.5</v>
      </c>
      <c r="AB63" s="220">
        <f t="shared" ref="AB63:AK63" si="129">AA63</f>
        <v>16.5</v>
      </c>
      <c r="AC63" s="220">
        <f t="shared" si="129"/>
        <v>16.5</v>
      </c>
      <c r="AD63" s="220">
        <f t="shared" si="129"/>
        <v>16.5</v>
      </c>
      <c r="AE63" s="220">
        <f t="shared" si="129"/>
        <v>16.5</v>
      </c>
      <c r="AF63" s="220">
        <f t="shared" si="129"/>
        <v>16.5</v>
      </c>
      <c r="AG63" s="220">
        <f t="shared" si="129"/>
        <v>16.5</v>
      </c>
      <c r="AH63" s="220">
        <f t="shared" si="129"/>
        <v>16.5</v>
      </c>
      <c r="AI63" s="220">
        <f t="shared" si="129"/>
        <v>16.5</v>
      </c>
      <c r="AJ63" s="220">
        <f t="shared" si="129"/>
        <v>16.5</v>
      </c>
      <c r="AK63" s="231">
        <f t="shared" si="129"/>
        <v>16.5</v>
      </c>
      <c r="AL63" s="215">
        <v>18.100000000000001</v>
      </c>
      <c r="AM63" s="221">
        <f>AL63</f>
        <v>18.100000000000001</v>
      </c>
      <c r="AN63" s="221">
        <f t="shared" ref="AN63:AW63" si="130">AM63</f>
        <v>18.100000000000001</v>
      </c>
      <c r="AO63" s="221">
        <f t="shared" si="130"/>
        <v>18.100000000000001</v>
      </c>
      <c r="AP63" s="221">
        <f t="shared" si="130"/>
        <v>18.100000000000001</v>
      </c>
      <c r="AQ63" s="221">
        <f t="shared" si="130"/>
        <v>18.100000000000001</v>
      </c>
      <c r="AR63" s="221">
        <f t="shared" si="130"/>
        <v>18.100000000000001</v>
      </c>
      <c r="AS63" s="221">
        <f t="shared" si="130"/>
        <v>18.100000000000001</v>
      </c>
      <c r="AT63" s="221">
        <f t="shared" si="130"/>
        <v>18.100000000000001</v>
      </c>
      <c r="AU63" s="221">
        <f t="shared" si="130"/>
        <v>18.100000000000001</v>
      </c>
      <c r="AV63" s="221">
        <f t="shared" si="130"/>
        <v>18.100000000000001</v>
      </c>
      <c r="AW63" s="222">
        <f t="shared" si="130"/>
        <v>18.100000000000001</v>
      </c>
      <c r="AX63" s="215">
        <f>AW63*1.09</f>
        <v>19.729000000000003</v>
      </c>
      <c r="AY63" s="221">
        <f>AX63</f>
        <v>19.729000000000003</v>
      </c>
      <c r="AZ63" s="221">
        <f t="shared" ref="AZ63:BI63" si="131">AY63</f>
        <v>19.729000000000003</v>
      </c>
      <c r="BA63" s="221">
        <f t="shared" si="131"/>
        <v>19.729000000000003</v>
      </c>
      <c r="BB63" s="221">
        <f t="shared" si="131"/>
        <v>19.729000000000003</v>
      </c>
      <c r="BC63" s="221">
        <f t="shared" si="131"/>
        <v>19.729000000000003</v>
      </c>
      <c r="BD63" s="221">
        <f t="shared" si="131"/>
        <v>19.729000000000003</v>
      </c>
      <c r="BE63" s="221">
        <f t="shared" si="131"/>
        <v>19.729000000000003</v>
      </c>
      <c r="BF63" s="221">
        <f t="shared" si="131"/>
        <v>19.729000000000003</v>
      </c>
      <c r="BG63" s="221">
        <f t="shared" si="131"/>
        <v>19.729000000000003</v>
      </c>
      <c r="BH63" s="221">
        <f t="shared" si="131"/>
        <v>19.729000000000003</v>
      </c>
      <c r="BI63" s="222">
        <f t="shared" si="131"/>
        <v>19.729000000000003</v>
      </c>
      <c r="BJ63" s="215">
        <f>BI63*1.06</f>
        <v>20.912740000000003</v>
      </c>
      <c r="BK63" s="221">
        <f>BJ63</f>
        <v>20.912740000000003</v>
      </c>
      <c r="BL63" s="221">
        <f>BK63</f>
        <v>20.912740000000003</v>
      </c>
      <c r="BM63" s="221">
        <f t="shared" ref="BM63:BU63" si="132">BL63</f>
        <v>20.912740000000003</v>
      </c>
      <c r="BN63" s="221">
        <f t="shared" si="132"/>
        <v>20.912740000000003</v>
      </c>
      <c r="BO63" s="221">
        <f t="shared" si="132"/>
        <v>20.912740000000003</v>
      </c>
      <c r="BP63" s="221">
        <f t="shared" si="132"/>
        <v>20.912740000000003</v>
      </c>
      <c r="BQ63" s="221">
        <f t="shared" si="132"/>
        <v>20.912740000000003</v>
      </c>
      <c r="BR63" s="221">
        <f t="shared" si="132"/>
        <v>20.912740000000003</v>
      </c>
      <c r="BS63" s="221">
        <f t="shared" si="132"/>
        <v>20.912740000000003</v>
      </c>
      <c r="BT63" s="221">
        <f t="shared" si="132"/>
        <v>20.912740000000003</v>
      </c>
      <c r="BU63" s="222">
        <f t="shared" si="132"/>
        <v>20.912740000000003</v>
      </c>
      <c r="BV63" s="215">
        <f>BU63*1.1</f>
        <v>23.004014000000005</v>
      </c>
      <c r="BW63" s="221">
        <f>BV63</f>
        <v>23.004014000000005</v>
      </c>
      <c r="BX63" s="221">
        <f t="shared" ref="BX63:CA63" si="133">BW63</f>
        <v>23.004014000000005</v>
      </c>
      <c r="BY63" s="221">
        <f t="shared" si="133"/>
        <v>23.004014000000005</v>
      </c>
      <c r="BZ63" s="221">
        <f t="shared" si="133"/>
        <v>23.004014000000005</v>
      </c>
      <c r="CA63" s="221">
        <f t="shared" si="133"/>
        <v>23.004014000000005</v>
      </c>
      <c r="CB63" s="350"/>
      <c r="CC63" s="350"/>
      <c r="CD63" s="350"/>
      <c r="CE63" s="350"/>
      <c r="CF63" s="350"/>
      <c r="CG63" s="351"/>
      <c r="CH63" s="350"/>
      <c r="CI63" s="350"/>
      <c r="CJ63" s="350"/>
      <c r="CK63" s="350"/>
      <c r="CL63" s="350"/>
      <c r="CM63" s="350"/>
      <c r="CN63" s="350"/>
      <c r="CO63" s="350"/>
      <c r="CP63" s="350"/>
      <c r="CQ63" s="350"/>
      <c r="CR63" s="350"/>
      <c r="CS63" s="350"/>
    </row>
    <row r="64" spans="1:97" x14ac:dyDescent="0.2">
      <c r="A64" s="95"/>
      <c r="B64" s="96"/>
      <c r="C64" s="96"/>
      <c r="D64" s="96"/>
      <c r="E64" s="96"/>
      <c r="F64" s="96"/>
      <c r="G64" s="96"/>
      <c r="H64" s="97"/>
      <c r="I64" s="96"/>
      <c r="T64" s="221"/>
      <c r="U64" s="221"/>
      <c r="V64" s="221"/>
      <c r="W64" s="221"/>
      <c r="X64" s="221"/>
      <c r="Y64" s="221"/>
      <c r="Z64" s="215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2"/>
      <c r="AL64" s="215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2"/>
      <c r="AX64" s="215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2"/>
      <c r="BJ64" s="215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2"/>
      <c r="BV64" s="215"/>
      <c r="BW64" s="221"/>
      <c r="BX64" s="221"/>
      <c r="BY64" s="221"/>
      <c r="BZ64" s="221"/>
      <c r="CA64" s="221"/>
      <c r="CG64" s="354"/>
    </row>
    <row r="65" spans="1:109" x14ac:dyDescent="0.2">
      <c r="A65" s="95" t="s">
        <v>15</v>
      </c>
      <c r="B65" s="96">
        <f>SUM(N65:Y65)</f>
        <v>816.18000000000006</v>
      </c>
      <c r="C65" s="96">
        <f>SUM(Z65:AK65)</f>
        <v>2985.6</v>
      </c>
      <c r="D65" s="96">
        <f>SUM(AL65:AW65)</f>
        <v>4901.4212940000025</v>
      </c>
      <c r="E65" s="96">
        <f>SUM(AX65:BI65)</f>
        <v>5847.7891281480024</v>
      </c>
      <c r="F65" s="96">
        <f>SUM(BJ65:BU65)</f>
        <v>7000.0706163987743</v>
      </c>
      <c r="G65" s="96">
        <f>SUM(BV66:CA66)</f>
        <v>99864.60228325674</v>
      </c>
      <c r="H65" s="97"/>
      <c r="I65" s="96"/>
      <c r="K65" s="85">
        <f t="shared" si="111"/>
        <v>2.6580166139822095</v>
      </c>
      <c r="L65" s="85">
        <f t="shared" si="111"/>
        <v>0.64168719654340922</v>
      </c>
      <c r="T65" s="221">
        <f t="shared" ref="T65:X65" si="134">T61*T62</f>
        <v>21</v>
      </c>
      <c r="U65" s="221">
        <f t="shared" si="134"/>
        <v>81.900000000000006</v>
      </c>
      <c r="V65" s="221">
        <f t="shared" si="134"/>
        <v>136</v>
      </c>
      <c r="W65" s="221">
        <f t="shared" si="134"/>
        <v>155.04000000000002</v>
      </c>
      <c r="X65" s="221">
        <f t="shared" si="134"/>
        <v>182</v>
      </c>
      <c r="Y65" s="221">
        <f>Y61*Y62</f>
        <v>240.24000000000004</v>
      </c>
      <c r="Z65" s="215">
        <f t="shared" ref="Z65:CA65" si="135">Z61*Z62</f>
        <v>195</v>
      </c>
      <c r="AA65" s="221">
        <f t="shared" si="135"/>
        <v>75</v>
      </c>
      <c r="AB65" s="221">
        <f t="shared" si="135"/>
        <v>204.00000000000003</v>
      </c>
      <c r="AC65" s="221">
        <f t="shared" si="135"/>
        <v>214.20000000000002</v>
      </c>
      <c r="AD65" s="221">
        <f t="shared" si="135"/>
        <v>254.14999999999998</v>
      </c>
      <c r="AE65" s="221">
        <f t="shared" si="135"/>
        <v>318.75</v>
      </c>
      <c r="AF65" s="221">
        <f t="shared" si="135"/>
        <v>232.05</v>
      </c>
      <c r="AG65" s="221">
        <f t="shared" si="135"/>
        <v>262.2</v>
      </c>
      <c r="AH65" s="221">
        <f t="shared" si="135"/>
        <v>308.75</v>
      </c>
      <c r="AI65" s="221">
        <f t="shared" si="135"/>
        <v>259.35000000000002</v>
      </c>
      <c r="AJ65" s="221">
        <f t="shared" si="135"/>
        <v>305.89999999999998</v>
      </c>
      <c r="AK65" s="222">
        <f t="shared" si="135"/>
        <v>356.25</v>
      </c>
      <c r="AL65" s="215">
        <f t="shared" si="135"/>
        <v>374.59422000000012</v>
      </c>
      <c r="AM65" s="221">
        <f t="shared" si="135"/>
        <v>144.07470000000004</v>
      </c>
      <c r="AN65" s="221">
        <f t="shared" si="135"/>
        <v>391.88318400000014</v>
      </c>
      <c r="AO65" s="221">
        <f t="shared" si="135"/>
        <v>363.06824400000011</v>
      </c>
      <c r="AP65" s="221">
        <f t="shared" si="135"/>
        <v>430.78335300000015</v>
      </c>
      <c r="AQ65" s="221">
        <f t="shared" si="135"/>
        <v>540.28012500000011</v>
      </c>
      <c r="AR65" s="221">
        <f t="shared" si="135"/>
        <v>393.32393100000019</v>
      </c>
      <c r="AS65" s="221">
        <f t="shared" si="135"/>
        <v>397.64617200000009</v>
      </c>
      <c r="AT65" s="221">
        <f t="shared" si="135"/>
        <v>468.24277500000017</v>
      </c>
      <c r="AU65" s="221">
        <f t="shared" si="135"/>
        <v>393.32393100000019</v>
      </c>
      <c r="AV65" s="221">
        <f t="shared" si="135"/>
        <v>463.92053400000003</v>
      </c>
      <c r="AW65" s="222">
        <f t="shared" si="135"/>
        <v>540.28012500000011</v>
      </c>
      <c r="AX65" s="215">
        <f t="shared" si="135"/>
        <v>424.78984548000022</v>
      </c>
      <c r="AY65" s="221">
        <f t="shared" si="135"/>
        <v>163.38070980000006</v>
      </c>
      <c r="AZ65" s="221">
        <f t="shared" si="135"/>
        <v>479.85696000000007</v>
      </c>
      <c r="BA65" s="221">
        <f t="shared" si="135"/>
        <v>411.71938869600024</v>
      </c>
      <c r="BB65" s="221">
        <f t="shared" si="135"/>
        <v>488.50832230200029</v>
      </c>
      <c r="BC65" s="221">
        <f t="shared" si="135"/>
        <v>612.6776617500002</v>
      </c>
      <c r="BD65" s="221">
        <f t="shared" si="135"/>
        <v>426.79042560000011</v>
      </c>
      <c r="BE65" s="221">
        <f t="shared" si="135"/>
        <v>486.91368000000011</v>
      </c>
      <c r="BF65" s="221">
        <f t="shared" si="135"/>
        <v>599.82120000000009</v>
      </c>
      <c r="BG65" s="221">
        <f t="shared" si="135"/>
        <v>486.57745936800029</v>
      </c>
      <c r="BH65" s="221">
        <f t="shared" si="135"/>
        <v>573.91187515200011</v>
      </c>
      <c r="BI65" s="222">
        <f t="shared" si="135"/>
        <v>692.84160000000008</v>
      </c>
      <c r="BJ65" s="215">
        <f t="shared" si="135"/>
        <v>530.36943071112046</v>
      </c>
      <c r="BK65" s="221">
        <f t="shared" si="135"/>
        <v>203.98824258120007</v>
      </c>
      <c r="BL65" s="221">
        <f t="shared" si="135"/>
        <v>537.02922240000021</v>
      </c>
      <c r="BM65" s="221">
        <f t="shared" si="135"/>
        <v>514.05037130462426</v>
      </c>
      <c r="BN65" s="221">
        <f t="shared" si="135"/>
        <v>609.92484531778837</v>
      </c>
      <c r="BO65" s="221">
        <f t="shared" si="135"/>
        <v>764.95590967950022</v>
      </c>
      <c r="BP65" s="221">
        <f t="shared" si="135"/>
        <v>532.86724592640019</v>
      </c>
      <c r="BQ65" s="221">
        <f t="shared" si="135"/>
        <v>607.93386192000014</v>
      </c>
      <c r="BR65" s="221">
        <f t="shared" si="135"/>
        <v>730.02409920000014</v>
      </c>
      <c r="BS65" s="221">
        <f t="shared" si="135"/>
        <v>556.8879022466765</v>
      </c>
      <c r="BT65" s="221">
        <f t="shared" si="135"/>
        <v>656.84214111146412</v>
      </c>
      <c r="BU65" s="222">
        <f t="shared" si="135"/>
        <v>755.19734400000016</v>
      </c>
      <c r="BV65" s="215">
        <f t="shared" si="135"/>
        <v>714.6728078832349</v>
      </c>
      <c r="BW65" s="221">
        <f t="shared" si="135"/>
        <v>274.87415687816718</v>
      </c>
      <c r="BX65" s="221">
        <f t="shared" si="135"/>
        <v>775.33593984000026</v>
      </c>
      <c r="BY65" s="221">
        <f t="shared" si="135"/>
        <v>723.64687718400035</v>
      </c>
      <c r="BZ65" s="221">
        <f t="shared" si="135"/>
        <v>821.87372906572</v>
      </c>
      <c r="CA65" s="221">
        <f t="shared" si="135"/>
        <v>1030.7780882931268</v>
      </c>
      <c r="CG65" s="354"/>
    </row>
    <row r="66" spans="1:109" s="81" customFormat="1" x14ac:dyDescent="0.2">
      <c r="A66" s="103" t="s">
        <v>11</v>
      </c>
      <c r="B66" s="104">
        <f>SUM(N66:Y66)</f>
        <v>13875.060000000001</v>
      </c>
      <c r="C66" s="104">
        <f>SUM(Z66:AK66)</f>
        <v>49262.399999999994</v>
      </c>
      <c r="D66" s="104">
        <f>SUM(AL66:AW66)</f>
        <v>88715.725421400028</v>
      </c>
      <c r="E66" s="104">
        <f>SUM(AX66:BI66)</f>
        <v>115371.03170923195</v>
      </c>
      <c r="F66" s="104">
        <f>SUM(BJ66:BU66)</f>
        <v>146390.65678238732</v>
      </c>
      <c r="G66" s="104">
        <f>SUM(BV66:CA66)</f>
        <v>99864.60228325674</v>
      </c>
      <c r="H66" s="105"/>
      <c r="I66" s="104"/>
      <c r="J66" s="106"/>
      <c r="K66" s="107">
        <f t="shared" si="111"/>
        <v>2.550427890041556</v>
      </c>
      <c r="L66" s="107">
        <f t="shared" si="111"/>
        <v>0.80088110651125488</v>
      </c>
      <c r="M66" s="106"/>
      <c r="N66" s="104"/>
      <c r="O66" s="104"/>
      <c r="P66" s="104"/>
      <c r="Q66" s="104"/>
      <c r="R66" s="104"/>
      <c r="S66" s="104"/>
      <c r="T66" s="224">
        <f t="shared" ref="T66:X66" si="136">T65*T63</f>
        <v>357</v>
      </c>
      <c r="U66" s="224">
        <f t="shared" si="136"/>
        <v>1392.3000000000002</v>
      </c>
      <c r="V66" s="224">
        <f t="shared" si="136"/>
        <v>2312</v>
      </c>
      <c r="W66" s="224">
        <f t="shared" si="136"/>
        <v>2635.6800000000003</v>
      </c>
      <c r="X66" s="224">
        <f t="shared" si="136"/>
        <v>3094</v>
      </c>
      <c r="Y66" s="224">
        <f>Y65*Y63</f>
        <v>4084.0800000000008</v>
      </c>
      <c r="Z66" s="223">
        <f t="shared" ref="Z66:CA66" si="137">Z65*Z63</f>
        <v>3217.5</v>
      </c>
      <c r="AA66" s="224">
        <f t="shared" si="137"/>
        <v>1237.5</v>
      </c>
      <c r="AB66" s="224">
        <f t="shared" si="137"/>
        <v>3366.0000000000005</v>
      </c>
      <c r="AC66" s="224">
        <f t="shared" si="137"/>
        <v>3534.3</v>
      </c>
      <c r="AD66" s="224">
        <f t="shared" si="137"/>
        <v>4193.4749999999995</v>
      </c>
      <c r="AE66" s="224">
        <f t="shared" si="137"/>
        <v>5259.375</v>
      </c>
      <c r="AF66" s="224">
        <f t="shared" si="137"/>
        <v>3828.8250000000003</v>
      </c>
      <c r="AG66" s="224">
        <f t="shared" si="137"/>
        <v>4326.3</v>
      </c>
      <c r="AH66" s="224">
        <f t="shared" si="137"/>
        <v>5094.375</v>
      </c>
      <c r="AI66" s="224">
        <f t="shared" si="137"/>
        <v>4279.2750000000005</v>
      </c>
      <c r="AJ66" s="224">
        <f t="shared" si="137"/>
        <v>5047.3499999999995</v>
      </c>
      <c r="AK66" s="225">
        <f t="shared" si="137"/>
        <v>5878.125</v>
      </c>
      <c r="AL66" s="223">
        <f t="shared" si="137"/>
        <v>6780.1553820000026</v>
      </c>
      <c r="AM66" s="224">
        <f t="shared" si="137"/>
        <v>2607.7520700000009</v>
      </c>
      <c r="AN66" s="224">
        <f t="shared" si="137"/>
        <v>7093.0856304000035</v>
      </c>
      <c r="AO66" s="224">
        <f t="shared" si="137"/>
        <v>6571.5352164000024</v>
      </c>
      <c r="AP66" s="224">
        <f t="shared" si="137"/>
        <v>7797.1786893000035</v>
      </c>
      <c r="AQ66" s="224">
        <f t="shared" si="137"/>
        <v>9779.0702625000031</v>
      </c>
      <c r="AR66" s="224">
        <f t="shared" si="137"/>
        <v>7119.1631511000041</v>
      </c>
      <c r="AS66" s="224">
        <f t="shared" si="137"/>
        <v>7197.3957132000023</v>
      </c>
      <c r="AT66" s="224">
        <f t="shared" si="137"/>
        <v>8475.1942275000038</v>
      </c>
      <c r="AU66" s="224">
        <f t="shared" si="137"/>
        <v>7119.1631511000041</v>
      </c>
      <c r="AV66" s="224">
        <f t="shared" si="137"/>
        <v>8396.9616654000019</v>
      </c>
      <c r="AW66" s="225">
        <f t="shared" si="137"/>
        <v>9779.0702625000031</v>
      </c>
      <c r="AX66" s="223">
        <f t="shared" si="137"/>
        <v>8380.6788614749257</v>
      </c>
      <c r="AY66" s="224">
        <f t="shared" si="137"/>
        <v>3223.3380236442017</v>
      </c>
      <c r="AZ66" s="224">
        <f t="shared" si="137"/>
        <v>9467.0979638400022</v>
      </c>
      <c r="BA66" s="224">
        <f t="shared" si="137"/>
        <v>8122.8118195833895</v>
      </c>
      <c r="BB66" s="224">
        <f t="shared" si="137"/>
        <v>9637.780690696165</v>
      </c>
      <c r="BC66" s="224">
        <f t="shared" si="137"/>
        <v>12087.517588665756</v>
      </c>
      <c r="BD66" s="224">
        <f t="shared" si="137"/>
        <v>8420.1483066624041</v>
      </c>
      <c r="BE66" s="224">
        <f t="shared" si="137"/>
        <v>9606.3199927200039</v>
      </c>
      <c r="BF66" s="224">
        <f t="shared" si="137"/>
        <v>11833.872454800003</v>
      </c>
      <c r="BG66" s="224">
        <f t="shared" si="137"/>
        <v>9599.6866958712799</v>
      </c>
      <c r="BH66" s="224">
        <f t="shared" si="137"/>
        <v>11322.707384873811</v>
      </c>
      <c r="BI66" s="225">
        <f t="shared" si="137"/>
        <v>13669.071926400004</v>
      </c>
      <c r="BJ66" s="223">
        <f t="shared" si="137"/>
        <v>11091.478008409678</v>
      </c>
      <c r="BK66" s="224">
        <f t="shared" si="137"/>
        <v>4265.9530801575665</v>
      </c>
      <c r="BL66" s="224">
        <f t="shared" si="137"/>
        <v>11230.752500453382</v>
      </c>
      <c r="BM66" s="224">
        <f t="shared" si="137"/>
        <v>10750.20176199707</v>
      </c>
      <c r="BN66" s="224">
        <f t="shared" si="137"/>
        <v>12755.199709671127</v>
      </c>
      <c r="BO66" s="224">
        <f t="shared" si="137"/>
        <v>15997.324050590874</v>
      </c>
      <c r="BP66" s="224">
        <f t="shared" si="137"/>
        <v>11143.714168574868</v>
      </c>
      <c r="BQ66" s="224">
        <f t="shared" si="137"/>
        <v>12713.562791528866</v>
      </c>
      <c r="BR66" s="224">
        <f t="shared" si="137"/>
        <v>15266.804180303812</v>
      </c>
      <c r="BS66" s="224">
        <f t="shared" si="137"/>
        <v>11646.051908830163</v>
      </c>
      <c r="BT66" s="224">
        <f t="shared" si="137"/>
        <v>13736.368918107362</v>
      </c>
      <c r="BU66" s="225">
        <f t="shared" si="137"/>
        <v>15793.245703762566</v>
      </c>
      <c r="BV66" s="223">
        <f t="shared" si="137"/>
        <v>16440.34327796525</v>
      </c>
      <c r="BW66" s="224">
        <f t="shared" si="137"/>
        <v>6323.2089530635558</v>
      </c>
      <c r="BX66" s="224">
        <f t="shared" si="137"/>
        <v>17835.838814782528</v>
      </c>
      <c r="BY66" s="224">
        <f t="shared" si="137"/>
        <v>16646.78289379703</v>
      </c>
      <c r="BZ66" s="224">
        <f t="shared" si="137"/>
        <v>18906.394769660033</v>
      </c>
      <c r="CA66" s="224">
        <f t="shared" si="137"/>
        <v>23712.03357398833</v>
      </c>
      <c r="CB66" s="140"/>
      <c r="CC66" s="140"/>
      <c r="CD66" s="140"/>
      <c r="CE66" s="140"/>
      <c r="CF66" s="140"/>
      <c r="CG66" s="396"/>
      <c r="CH66" s="140"/>
      <c r="CI66" s="140"/>
      <c r="CJ66" s="140"/>
      <c r="CK66" s="140"/>
      <c r="CL66" s="140"/>
      <c r="CM66" s="140"/>
      <c r="CN66" s="140"/>
      <c r="CO66" s="140"/>
      <c r="CP66" s="140"/>
      <c r="CQ66" s="140"/>
      <c r="CR66" s="140"/>
      <c r="CS66" s="140"/>
    </row>
    <row r="67" spans="1:109" x14ac:dyDescent="0.2">
      <c r="A67" s="95" t="s">
        <v>12</v>
      </c>
      <c r="B67" s="96">
        <f>B66/B61</f>
        <v>33.32947393706462</v>
      </c>
      <c r="C67" s="96">
        <f t="shared" ref="C67:D67" si="138">C66/C61</f>
        <v>434.18934998163786</v>
      </c>
      <c r="D67" s="96">
        <f t="shared" si="138"/>
        <v>509.59613793103455</v>
      </c>
      <c r="E67" s="96">
        <f>E66/E61</f>
        <v>601.99468549586288</v>
      </c>
      <c r="F67" s="96">
        <f>F66/F61</f>
        <v>57.86225301372528</v>
      </c>
      <c r="G67" s="96">
        <f>G66/G61</f>
        <v>65.442435111028658</v>
      </c>
      <c r="H67" s="97"/>
      <c r="I67" s="96"/>
      <c r="K67" s="85">
        <f t="shared" si="111"/>
        <v>12.027188811965917</v>
      </c>
      <c r="L67" s="85">
        <f t="shared" si="111"/>
        <v>0.17367258766845772</v>
      </c>
      <c r="T67" s="221">
        <f t="shared" ref="T67:CA67" si="139">T66/T61</f>
        <v>17</v>
      </c>
      <c r="U67" s="221">
        <f t="shared" si="139"/>
        <v>30.600000000000005</v>
      </c>
      <c r="V67" s="221">
        <f t="shared" si="139"/>
        <v>34</v>
      </c>
      <c r="W67" s="221">
        <f t="shared" si="139"/>
        <v>32.299999999999997</v>
      </c>
      <c r="X67" s="221">
        <f t="shared" si="139"/>
        <v>34</v>
      </c>
      <c r="Y67" s="221">
        <f t="shared" si="139"/>
        <v>37.400000000000006</v>
      </c>
      <c r="Z67" s="215">
        <f t="shared" si="139"/>
        <v>33</v>
      </c>
      <c r="AA67" s="221">
        <f t="shared" si="139"/>
        <v>16.5</v>
      </c>
      <c r="AB67" s="221">
        <f t="shared" si="139"/>
        <v>33</v>
      </c>
      <c r="AC67" s="221">
        <f t="shared" si="139"/>
        <v>34.65</v>
      </c>
      <c r="AD67" s="221">
        <f t="shared" si="139"/>
        <v>37.949999999999996</v>
      </c>
      <c r="AE67" s="221">
        <f t="shared" si="139"/>
        <v>41.25</v>
      </c>
      <c r="AF67" s="221">
        <f t="shared" si="139"/>
        <v>34.650000000000006</v>
      </c>
      <c r="AG67" s="221">
        <f t="shared" si="139"/>
        <v>37.950000000000003</v>
      </c>
      <c r="AH67" s="221">
        <f t="shared" si="139"/>
        <v>41.25</v>
      </c>
      <c r="AI67" s="221">
        <f t="shared" si="139"/>
        <v>34.650000000000006</v>
      </c>
      <c r="AJ67" s="221">
        <f t="shared" si="139"/>
        <v>37.949999999999996</v>
      </c>
      <c r="AK67" s="222">
        <f t="shared" si="139"/>
        <v>41.25</v>
      </c>
      <c r="AL67" s="215">
        <f t="shared" si="139"/>
        <v>39.096000000000004</v>
      </c>
      <c r="AM67" s="221">
        <f t="shared" si="139"/>
        <v>19.548000000000002</v>
      </c>
      <c r="AN67" s="221">
        <f t="shared" si="139"/>
        <v>39.096000000000004</v>
      </c>
      <c r="AO67" s="221">
        <f t="shared" si="139"/>
        <v>41.05080000000001</v>
      </c>
      <c r="AP67" s="221">
        <f t="shared" si="139"/>
        <v>44.960400000000007</v>
      </c>
      <c r="AQ67" s="221">
        <f t="shared" si="139"/>
        <v>48.870000000000005</v>
      </c>
      <c r="AR67" s="221">
        <f t="shared" si="139"/>
        <v>41.05080000000001</v>
      </c>
      <c r="AS67" s="221">
        <f t="shared" si="139"/>
        <v>44.960400000000007</v>
      </c>
      <c r="AT67" s="221">
        <f t="shared" si="139"/>
        <v>48.870000000000005</v>
      </c>
      <c r="AU67" s="221">
        <f t="shared" si="139"/>
        <v>41.05080000000001</v>
      </c>
      <c r="AV67" s="221">
        <f t="shared" si="139"/>
        <v>44.960400000000007</v>
      </c>
      <c r="AW67" s="222">
        <f t="shared" si="139"/>
        <v>48.870000000000005</v>
      </c>
      <c r="AX67" s="215">
        <f t="shared" si="139"/>
        <v>46.023811200000011</v>
      </c>
      <c r="AY67" s="221">
        <f t="shared" si="139"/>
        <v>23.011905600000006</v>
      </c>
      <c r="AZ67" s="221">
        <f t="shared" si="139"/>
        <v>46.023811200000004</v>
      </c>
      <c r="BA67" s="221">
        <f t="shared" si="139"/>
        <v>48.325001760000013</v>
      </c>
      <c r="BB67" s="221">
        <f t="shared" si="139"/>
        <v>52.92738288000001</v>
      </c>
      <c r="BC67" s="221">
        <f t="shared" si="139"/>
        <v>57.529764000000014</v>
      </c>
      <c r="BD67" s="221">
        <f t="shared" si="139"/>
        <v>48.325001760000021</v>
      </c>
      <c r="BE67" s="221">
        <f t="shared" si="139"/>
        <v>52.92738288000001</v>
      </c>
      <c r="BF67" s="221">
        <f t="shared" si="139"/>
        <v>57.529764000000007</v>
      </c>
      <c r="BG67" s="221">
        <f t="shared" si="139"/>
        <v>48.325001760000021</v>
      </c>
      <c r="BH67" s="221">
        <f t="shared" si="139"/>
        <v>52.92738288000001</v>
      </c>
      <c r="BI67" s="222">
        <f t="shared" si="139"/>
        <v>57.529764000000014</v>
      </c>
      <c r="BJ67" s="215">
        <f t="shared" si="139"/>
        <v>53.175911460480023</v>
      </c>
      <c r="BK67" s="221">
        <f t="shared" si="139"/>
        <v>26.587955730240012</v>
      </c>
      <c r="BL67" s="221">
        <f t="shared" si="139"/>
        <v>53.175911460480023</v>
      </c>
      <c r="BM67" s="221">
        <f t="shared" si="139"/>
        <v>55.834707033504024</v>
      </c>
      <c r="BN67" s="221">
        <f t="shared" si="139"/>
        <v>61.152298179552012</v>
      </c>
      <c r="BO67" s="221">
        <f t="shared" si="139"/>
        <v>66.469889325600022</v>
      </c>
      <c r="BP67" s="221">
        <f t="shared" si="139"/>
        <v>55.834707033504031</v>
      </c>
      <c r="BQ67" s="221">
        <f t="shared" si="139"/>
        <v>61.152298179552012</v>
      </c>
      <c r="BR67" s="221">
        <f t="shared" si="139"/>
        <v>66.469889325600022</v>
      </c>
      <c r="BS67" s="221">
        <f t="shared" si="139"/>
        <v>55.834707033504024</v>
      </c>
      <c r="BT67" s="221">
        <f t="shared" si="139"/>
        <v>61.152298179552012</v>
      </c>
      <c r="BU67" s="222">
        <f t="shared" si="139"/>
        <v>66.469889325600022</v>
      </c>
      <c r="BV67" s="215">
        <f t="shared" si="139"/>
        <v>64.342852867180838</v>
      </c>
      <c r="BW67" s="221">
        <f t="shared" si="139"/>
        <v>32.171426433590419</v>
      </c>
      <c r="BX67" s="221">
        <f t="shared" si="139"/>
        <v>64.342852867180838</v>
      </c>
      <c r="BY67" s="221">
        <f t="shared" si="139"/>
        <v>67.559995510539892</v>
      </c>
      <c r="BZ67" s="221">
        <f t="shared" si="139"/>
        <v>73.994280797257957</v>
      </c>
      <c r="CA67" s="221">
        <f t="shared" si="139"/>
        <v>80.428566083976037</v>
      </c>
      <c r="CG67" s="354"/>
    </row>
    <row r="68" spans="1:109" x14ac:dyDescent="0.2">
      <c r="A68" s="95" t="s">
        <v>13</v>
      </c>
      <c r="B68" s="96">
        <f>SUM(N66:Y66)/SUM(N59:Y59)</f>
        <v>21.679781250000001</v>
      </c>
      <c r="C68" s="96">
        <f>SUM(Z66:AK66)/SUM(Z59:AK59)</f>
        <v>23.683846153846151</v>
      </c>
      <c r="D68" s="96">
        <f>SUM(AL66:AW66)/SUM(AL59:AW59)</f>
        <v>30.549492225000005</v>
      </c>
      <c r="E68" s="96">
        <f>SUM(AX66:BI66)/SUM(AX59:BI59)</f>
        <v>38.845465221963615</v>
      </c>
      <c r="F68" s="96">
        <f>SUM(AN66:AY66)/SUM(AN59:AY59)</f>
        <v>31.312615308030001</v>
      </c>
      <c r="G68" s="96">
        <f>SUM(AO66:AZ66)/SUM(AO59:AZ59)</f>
        <v>32.130112668030009</v>
      </c>
      <c r="H68" s="97"/>
      <c r="I68" s="96"/>
      <c r="K68" s="85">
        <f t="shared" si="111"/>
        <v>9.2439350782017149E-2</v>
      </c>
      <c r="L68" s="85">
        <f t="shared" si="111"/>
        <v>0.28988729391990686</v>
      </c>
      <c r="T68" s="221">
        <f t="shared" ref="T68:CA68" si="140">T66/T59</f>
        <v>5.0999999999999996</v>
      </c>
      <c r="U68" s="221">
        <f t="shared" si="140"/>
        <v>19.890000000000004</v>
      </c>
      <c r="V68" s="221">
        <f t="shared" si="140"/>
        <v>23.12</v>
      </c>
      <c r="W68" s="221">
        <f t="shared" si="140"/>
        <v>21.964000000000002</v>
      </c>
      <c r="X68" s="221">
        <f t="shared" si="140"/>
        <v>22.1</v>
      </c>
      <c r="Y68" s="221">
        <f t="shared" si="140"/>
        <v>29.172000000000008</v>
      </c>
      <c r="Z68" s="215">
        <f t="shared" si="140"/>
        <v>21.45</v>
      </c>
      <c r="AA68" s="221">
        <f t="shared" si="140"/>
        <v>8.25</v>
      </c>
      <c r="AB68" s="221">
        <f t="shared" si="140"/>
        <v>22.44</v>
      </c>
      <c r="AC68" s="221">
        <f t="shared" si="140"/>
        <v>20.790000000000003</v>
      </c>
      <c r="AD68" s="221">
        <f t="shared" si="140"/>
        <v>24.667499999999997</v>
      </c>
      <c r="AE68" s="221">
        <f t="shared" si="140"/>
        <v>30.9375</v>
      </c>
      <c r="AF68" s="221">
        <f t="shared" si="140"/>
        <v>22.522500000000001</v>
      </c>
      <c r="AG68" s="221">
        <f t="shared" si="140"/>
        <v>22.77</v>
      </c>
      <c r="AH68" s="221">
        <f t="shared" si="140"/>
        <v>26.8125</v>
      </c>
      <c r="AI68" s="221">
        <f t="shared" si="140"/>
        <v>22.522500000000004</v>
      </c>
      <c r="AJ68" s="221">
        <f t="shared" si="140"/>
        <v>26.564999999999998</v>
      </c>
      <c r="AK68" s="222">
        <f t="shared" si="140"/>
        <v>30.9375</v>
      </c>
      <c r="AL68" s="215">
        <f t="shared" si="140"/>
        <v>28.017171000000008</v>
      </c>
      <c r="AM68" s="221">
        <f t="shared" si="140"/>
        <v>10.775835000000002</v>
      </c>
      <c r="AN68" s="221">
        <f t="shared" si="140"/>
        <v>29.31027120000001</v>
      </c>
      <c r="AO68" s="221">
        <f t="shared" si="140"/>
        <v>27.155104200000007</v>
      </c>
      <c r="AP68" s="221">
        <f t="shared" si="140"/>
        <v>32.219746650000012</v>
      </c>
      <c r="AQ68" s="221">
        <f t="shared" si="140"/>
        <v>40.40938125000001</v>
      </c>
      <c r="AR68" s="221">
        <f t="shared" si="140"/>
        <v>29.418029550000014</v>
      </c>
      <c r="AS68" s="221">
        <f t="shared" si="140"/>
        <v>29.741304600000007</v>
      </c>
      <c r="AT68" s="221">
        <f t="shared" si="140"/>
        <v>35.021463750000009</v>
      </c>
      <c r="AU68" s="221">
        <f t="shared" si="140"/>
        <v>29.418029550000014</v>
      </c>
      <c r="AV68" s="221">
        <f t="shared" si="140"/>
        <v>34.698188700000003</v>
      </c>
      <c r="AW68" s="222">
        <f t="shared" si="140"/>
        <v>40.40938125000001</v>
      </c>
      <c r="AX68" s="215">
        <f t="shared" si="140"/>
        <v>34.630904386260021</v>
      </c>
      <c r="AY68" s="221">
        <f t="shared" si="140"/>
        <v>13.319578610100006</v>
      </c>
      <c r="AZ68" s="221">
        <f t="shared" si="140"/>
        <v>39.120239520000005</v>
      </c>
      <c r="BA68" s="221">
        <f t="shared" si="140"/>
        <v>33.56533809745202</v>
      </c>
      <c r="BB68" s="221">
        <f t="shared" si="140"/>
        <v>39.825540044199023</v>
      </c>
      <c r="BC68" s="221">
        <f t="shared" si="140"/>
        <v>49.948419787875018</v>
      </c>
      <c r="BD68" s="221">
        <f t="shared" si="140"/>
        <v>34.794001267200017</v>
      </c>
      <c r="BE68" s="221">
        <f t="shared" si="140"/>
        <v>39.695537160000015</v>
      </c>
      <c r="BF68" s="221">
        <f t="shared" si="140"/>
        <v>48.900299400000009</v>
      </c>
      <c r="BG68" s="221">
        <f t="shared" si="140"/>
        <v>36.362449605573033</v>
      </c>
      <c r="BH68" s="221">
        <f t="shared" si="140"/>
        <v>42.889043124522011</v>
      </c>
      <c r="BI68" s="222">
        <f t="shared" si="140"/>
        <v>51.776787600000013</v>
      </c>
      <c r="BJ68" s="215">
        <f t="shared" si="140"/>
        <v>42.013174274279088</v>
      </c>
      <c r="BK68" s="221">
        <f t="shared" si="140"/>
        <v>16.158913182415024</v>
      </c>
      <c r="BL68" s="221">
        <f t="shared" si="140"/>
        <v>42.540729168384019</v>
      </c>
      <c r="BM68" s="221">
        <f t="shared" si="140"/>
        <v>40.720461219685873</v>
      </c>
      <c r="BN68" s="221">
        <f t="shared" si="140"/>
        <v>48.315150415420938</v>
      </c>
      <c r="BO68" s="221">
        <f t="shared" si="140"/>
        <v>60.595924434056343</v>
      </c>
      <c r="BP68" s="221">
        <f t="shared" si="140"/>
        <v>42.211038517329044</v>
      </c>
      <c r="BQ68" s="221">
        <f t="shared" si="140"/>
        <v>48.15743481639722</v>
      </c>
      <c r="BR68" s="221">
        <f t="shared" si="140"/>
        <v>57.828803713272016</v>
      </c>
      <c r="BS68" s="221">
        <f t="shared" si="140"/>
        <v>44.113832987993042</v>
      </c>
      <c r="BT68" s="221">
        <f t="shared" si="140"/>
        <v>52.031700447376373</v>
      </c>
      <c r="BU68" s="222">
        <f t="shared" si="140"/>
        <v>59.822900393040022</v>
      </c>
      <c r="BV68" s="215">
        <f t="shared" si="140"/>
        <v>53.377737915471592</v>
      </c>
      <c r="BW68" s="221">
        <f t="shared" si="140"/>
        <v>20.529899198258299</v>
      </c>
      <c r="BX68" s="221">
        <f t="shared" si="140"/>
        <v>57.908567580462751</v>
      </c>
      <c r="BY68" s="221">
        <f t="shared" si="140"/>
        <v>54.047996408431914</v>
      </c>
      <c r="BZ68" s="221">
        <f t="shared" si="140"/>
        <v>61.384398602792317</v>
      </c>
      <c r="CA68" s="221">
        <f t="shared" si="140"/>
        <v>76.987121993468605</v>
      </c>
      <c r="CG68" s="354"/>
    </row>
    <row r="69" spans="1:109" x14ac:dyDescent="0.2">
      <c r="A69" s="95" t="s">
        <v>147</v>
      </c>
      <c r="B69" s="96"/>
      <c r="C69" s="100">
        <f t="shared" ref="C69:G69" si="141">(C66-B66)/B66</f>
        <v>2.550427890041556</v>
      </c>
      <c r="D69" s="100">
        <f t="shared" si="141"/>
        <v>0.80088110651125477</v>
      </c>
      <c r="E69" s="100">
        <f t="shared" si="141"/>
        <v>0.30045751371833024</v>
      </c>
      <c r="F69" s="100">
        <f t="shared" si="141"/>
        <v>0.26886840321696798</v>
      </c>
      <c r="G69" s="100">
        <f t="shared" si="141"/>
        <v>-0.31782120199305142</v>
      </c>
      <c r="H69" s="101"/>
      <c r="Z69" s="112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1"/>
      <c r="AL69" s="112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1"/>
      <c r="AX69" s="109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305"/>
      <c r="BJ69" s="109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305"/>
      <c r="BV69" s="109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305"/>
    </row>
    <row r="70" spans="1:109" s="119" customFormat="1" x14ac:dyDescent="0.2">
      <c r="A70" s="307" t="s">
        <v>36</v>
      </c>
      <c r="B70" s="308">
        <v>2016</v>
      </c>
      <c r="C70" s="308">
        <v>2017</v>
      </c>
      <c r="D70" s="308">
        <v>2018</v>
      </c>
      <c r="E70" s="308">
        <v>2019</v>
      </c>
      <c r="F70" s="308">
        <v>2020</v>
      </c>
      <c r="G70" s="308">
        <v>2021</v>
      </c>
      <c r="H70" s="309">
        <v>2022</v>
      </c>
      <c r="I70" s="287"/>
      <c r="J70" s="115"/>
      <c r="K70" s="116"/>
      <c r="L70" s="116"/>
      <c r="M70" s="115"/>
      <c r="N70" s="367">
        <v>42385</v>
      </c>
      <c r="O70" s="367">
        <v>42416</v>
      </c>
      <c r="P70" s="367">
        <v>42445</v>
      </c>
      <c r="Q70" s="367">
        <v>42476</v>
      </c>
      <c r="R70" s="367">
        <v>42506</v>
      </c>
      <c r="S70" s="367">
        <v>42537</v>
      </c>
      <c r="T70" s="367">
        <v>42567</v>
      </c>
      <c r="U70" s="367">
        <v>42598</v>
      </c>
      <c r="V70" s="367">
        <v>42629</v>
      </c>
      <c r="W70" s="367">
        <v>42659</v>
      </c>
      <c r="X70" s="367">
        <v>42690</v>
      </c>
      <c r="Y70" s="367">
        <v>42720</v>
      </c>
      <c r="Z70" s="247">
        <v>42752</v>
      </c>
      <c r="AA70" s="245">
        <v>42783</v>
      </c>
      <c r="AB70" s="245">
        <v>42811</v>
      </c>
      <c r="AC70" s="245">
        <v>42842</v>
      </c>
      <c r="AD70" s="245">
        <v>42872</v>
      </c>
      <c r="AE70" s="245">
        <v>42903</v>
      </c>
      <c r="AF70" s="245">
        <v>42933</v>
      </c>
      <c r="AG70" s="245">
        <v>42964</v>
      </c>
      <c r="AH70" s="245">
        <v>42995</v>
      </c>
      <c r="AI70" s="245">
        <v>43025</v>
      </c>
      <c r="AJ70" s="245">
        <v>43056</v>
      </c>
      <c r="AK70" s="246">
        <v>43086</v>
      </c>
      <c r="AL70" s="247">
        <v>43118</v>
      </c>
      <c r="AM70" s="245">
        <v>43149</v>
      </c>
      <c r="AN70" s="245">
        <v>43177</v>
      </c>
      <c r="AO70" s="245">
        <v>43208</v>
      </c>
      <c r="AP70" s="245">
        <v>43238</v>
      </c>
      <c r="AQ70" s="245">
        <v>43269</v>
      </c>
      <c r="AR70" s="245">
        <v>43299</v>
      </c>
      <c r="AS70" s="245">
        <v>43330</v>
      </c>
      <c r="AT70" s="245">
        <v>43361</v>
      </c>
      <c r="AU70" s="245">
        <v>43391</v>
      </c>
      <c r="AV70" s="245">
        <v>43422</v>
      </c>
      <c r="AW70" s="246">
        <v>43452</v>
      </c>
      <c r="AX70" s="346">
        <v>43483</v>
      </c>
      <c r="AY70" s="347">
        <v>43514</v>
      </c>
      <c r="AZ70" s="347">
        <v>43542</v>
      </c>
      <c r="BA70" s="347">
        <v>43573</v>
      </c>
      <c r="BB70" s="347">
        <v>43603</v>
      </c>
      <c r="BC70" s="347">
        <v>43634</v>
      </c>
      <c r="BD70" s="347">
        <v>43664</v>
      </c>
      <c r="BE70" s="347">
        <v>43695</v>
      </c>
      <c r="BF70" s="347">
        <v>43726</v>
      </c>
      <c r="BG70" s="347">
        <v>43756</v>
      </c>
      <c r="BH70" s="347">
        <v>43787</v>
      </c>
      <c r="BI70" s="348">
        <v>43817</v>
      </c>
      <c r="BJ70" s="247">
        <v>43848</v>
      </c>
      <c r="BK70" s="245">
        <v>43879</v>
      </c>
      <c r="BL70" s="245">
        <v>43908</v>
      </c>
      <c r="BM70" s="245">
        <v>43939</v>
      </c>
      <c r="BN70" s="245">
        <v>43969</v>
      </c>
      <c r="BO70" s="245">
        <v>44000</v>
      </c>
      <c r="BP70" s="245">
        <v>44030</v>
      </c>
      <c r="BQ70" s="245">
        <v>44061</v>
      </c>
      <c r="BR70" s="245">
        <v>44092</v>
      </c>
      <c r="BS70" s="245">
        <v>44122</v>
      </c>
      <c r="BT70" s="245">
        <v>44153</v>
      </c>
      <c r="BU70" s="246">
        <v>44183</v>
      </c>
      <c r="BV70" s="247">
        <v>44214</v>
      </c>
      <c r="BW70" s="245">
        <v>44245</v>
      </c>
      <c r="BX70" s="245">
        <v>44273</v>
      </c>
      <c r="BY70" s="245">
        <v>44304</v>
      </c>
      <c r="BZ70" s="245">
        <v>44334</v>
      </c>
      <c r="CA70" s="245">
        <v>44365</v>
      </c>
      <c r="CB70" s="245">
        <v>44395</v>
      </c>
      <c r="CC70" s="245">
        <v>44426</v>
      </c>
      <c r="CD70" s="245">
        <v>44457</v>
      </c>
      <c r="CE70" s="245">
        <v>44487</v>
      </c>
      <c r="CF70" s="245">
        <v>44518</v>
      </c>
      <c r="CG70" s="246">
        <v>44548</v>
      </c>
      <c r="CH70" s="247">
        <v>44579</v>
      </c>
      <c r="CI70" s="245">
        <v>44610</v>
      </c>
      <c r="CJ70" s="245">
        <v>44638</v>
      </c>
      <c r="CK70" s="245">
        <v>44669</v>
      </c>
      <c r="CL70" s="245">
        <v>44699</v>
      </c>
      <c r="CM70" s="245">
        <v>44730</v>
      </c>
      <c r="CN70" s="245">
        <v>44760</v>
      </c>
      <c r="CO70" s="245">
        <v>44791</v>
      </c>
      <c r="CP70" s="245">
        <v>44822</v>
      </c>
      <c r="CQ70" s="245">
        <v>44852</v>
      </c>
      <c r="CR70" s="245">
        <v>44883</v>
      </c>
      <c r="CS70" s="246">
        <v>44913</v>
      </c>
      <c r="CT70" s="118">
        <v>44944</v>
      </c>
      <c r="CU70" s="117">
        <v>44975</v>
      </c>
      <c r="CV70" s="118">
        <v>45003</v>
      </c>
      <c r="CW70" s="118">
        <v>45034</v>
      </c>
      <c r="CX70" s="117">
        <v>45064</v>
      </c>
      <c r="CY70" s="118">
        <v>45095</v>
      </c>
      <c r="CZ70" s="118">
        <v>45125</v>
      </c>
      <c r="DA70" s="117">
        <v>45156</v>
      </c>
      <c r="DB70" s="118">
        <v>45187</v>
      </c>
      <c r="DC70" s="118">
        <v>45217</v>
      </c>
      <c r="DD70" s="117">
        <v>45248</v>
      </c>
      <c r="DE70" s="118">
        <v>45278</v>
      </c>
    </row>
    <row r="71" spans="1:109" s="125" customFormat="1" ht="15" x14ac:dyDescent="0.25">
      <c r="A71" s="226" t="s">
        <v>5</v>
      </c>
      <c r="B71" s="96">
        <f>AVERAGE(N71:X71)</f>
        <v>77.5</v>
      </c>
      <c r="C71" s="96">
        <f>AVERAGE(Z71:AK71)</f>
        <v>115</v>
      </c>
      <c r="D71" s="96">
        <f>AVERAGE(AL71:AW71)</f>
        <v>141.66666666666666</v>
      </c>
      <c r="E71" s="96">
        <f>AVERAGE(AX71:BI71)</f>
        <v>169.20833333333334</v>
      </c>
      <c r="F71" s="96">
        <f>AVERAGE(BJ71:BU71)</f>
        <v>197.5</v>
      </c>
      <c r="G71" s="96">
        <f>AVERAGE(BV71:CG71)</f>
        <v>232.75000000000003</v>
      </c>
      <c r="H71" s="97">
        <f>AVERAGE(CH71:CS71)</f>
        <v>252.46724999999995</v>
      </c>
      <c r="I71" s="96"/>
      <c r="J71" s="120"/>
      <c r="K71" s="85">
        <f>C71/B71-1</f>
        <v>0.4838709677419355</v>
      </c>
      <c r="L71" s="85">
        <f>D71/C71-1</f>
        <v>0.23188405797101441</v>
      </c>
      <c r="M71" s="120"/>
      <c r="N71" s="123"/>
      <c r="O71" s="123"/>
      <c r="P71" s="123"/>
      <c r="Q71" s="123"/>
      <c r="R71" s="123"/>
      <c r="S71" s="123"/>
      <c r="T71" s="123"/>
      <c r="U71" s="221">
        <v>70</v>
      </c>
      <c r="V71" s="221">
        <v>70</v>
      </c>
      <c r="W71" s="221">
        <v>70</v>
      </c>
      <c r="X71" s="221">
        <v>100</v>
      </c>
      <c r="Y71" s="221">
        <v>100</v>
      </c>
      <c r="Z71" s="215">
        <v>100</v>
      </c>
      <c r="AA71" s="221">
        <v>100</v>
      </c>
      <c r="AB71" s="221">
        <v>100</v>
      </c>
      <c r="AC71" s="221">
        <v>100</v>
      </c>
      <c r="AD71" s="221">
        <v>100</v>
      </c>
      <c r="AE71" s="221">
        <v>100</v>
      </c>
      <c r="AF71" s="221">
        <v>130</v>
      </c>
      <c r="AG71" s="221">
        <v>130</v>
      </c>
      <c r="AH71" s="221">
        <v>130</v>
      </c>
      <c r="AI71" s="221">
        <v>130</v>
      </c>
      <c r="AJ71" s="221">
        <v>130</v>
      </c>
      <c r="AK71" s="222">
        <v>130</v>
      </c>
      <c r="AL71" s="215">
        <v>130</v>
      </c>
      <c r="AM71" s="221">
        <v>130</v>
      </c>
      <c r="AN71" s="221">
        <v>130</v>
      </c>
      <c r="AO71" s="221">
        <v>130</v>
      </c>
      <c r="AP71" s="221">
        <v>130</v>
      </c>
      <c r="AQ71" s="221">
        <v>150</v>
      </c>
      <c r="AR71" s="221">
        <v>150</v>
      </c>
      <c r="AS71" s="221">
        <v>150</v>
      </c>
      <c r="AT71" s="221">
        <v>150</v>
      </c>
      <c r="AU71" s="221">
        <v>150</v>
      </c>
      <c r="AV71" s="221">
        <v>150</v>
      </c>
      <c r="AW71" s="222">
        <v>150</v>
      </c>
      <c r="AX71" s="328">
        <v>155</v>
      </c>
      <c r="AY71" s="323">
        <f>AX71*1.1</f>
        <v>170.5</v>
      </c>
      <c r="AZ71" s="323">
        <v>170.5</v>
      </c>
      <c r="BA71" s="323">
        <v>170.5</v>
      </c>
      <c r="BB71" s="323">
        <v>170.5</v>
      </c>
      <c r="BC71" s="323">
        <v>170.5</v>
      </c>
      <c r="BD71" s="323">
        <v>170.5</v>
      </c>
      <c r="BE71" s="323">
        <v>170.5</v>
      </c>
      <c r="BF71" s="323">
        <v>170.5</v>
      </c>
      <c r="BG71" s="323">
        <v>170.5</v>
      </c>
      <c r="BH71" s="323">
        <v>170.5</v>
      </c>
      <c r="BI71" s="323">
        <v>170.5</v>
      </c>
      <c r="BJ71" s="387">
        <v>188</v>
      </c>
      <c r="BK71" s="370">
        <f>BJ71</f>
        <v>188</v>
      </c>
      <c r="BL71" s="370">
        <f t="shared" ref="BL71:BO71" si="142">BK71</f>
        <v>188</v>
      </c>
      <c r="BM71" s="370">
        <f t="shared" si="142"/>
        <v>188</v>
      </c>
      <c r="BN71" s="370">
        <f t="shared" si="142"/>
        <v>188</v>
      </c>
      <c r="BO71" s="370">
        <f t="shared" si="142"/>
        <v>188</v>
      </c>
      <c r="BP71" s="370">
        <v>207</v>
      </c>
      <c r="BQ71" s="370">
        <v>207</v>
      </c>
      <c r="BR71" s="370">
        <v>207</v>
      </c>
      <c r="BS71" s="370">
        <v>207</v>
      </c>
      <c r="BT71" s="370">
        <v>207</v>
      </c>
      <c r="BU71" s="370">
        <v>207</v>
      </c>
      <c r="BV71" s="326">
        <v>228</v>
      </c>
      <c r="BW71" s="297">
        <v>228</v>
      </c>
      <c r="BX71" s="297">
        <v>228</v>
      </c>
      <c r="BY71" s="297">
        <v>228</v>
      </c>
      <c r="BZ71" s="297">
        <v>228</v>
      </c>
      <c r="CA71" s="297">
        <v>228</v>
      </c>
      <c r="CB71" s="297">
        <v>228</v>
      </c>
      <c r="CC71" s="350">
        <v>239.4</v>
      </c>
      <c r="CD71" s="350">
        <v>239.4</v>
      </c>
      <c r="CE71" s="350">
        <v>239.4</v>
      </c>
      <c r="CF71" s="350">
        <v>239.4</v>
      </c>
      <c r="CG71" s="351">
        <v>239.4</v>
      </c>
      <c r="CH71" s="434">
        <v>239.4</v>
      </c>
      <c r="CI71" s="428">
        <v>251.37</v>
      </c>
      <c r="CJ71" s="428">
        <v>251.37</v>
      </c>
      <c r="CK71" s="428">
        <v>251.37</v>
      </c>
      <c r="CL71" s="428">
        <v>251.37</v>
      </c>
      <c r="CM71" s="428">
        <v>251.37</v>
      </c>
      <c r="CN71" s="428">
        <v>251.37</v>
      </c>
      <c r="CO71" s="428">
        <v>256.3974</v>
      </c>
      <c r="CP71" s="428">
        <v>256.3974</v>
      </c>
      <c r="CQ71" s="428">
        <v>256.3974</v>
      </c>
      <c r="CR71" s="428">
        <v>256.3974</v>
      </c>
      <c r="CS71" s="429">
        <v>256.3974</v>
      </c>
      <c r="CT71" s="290">
        <v>256.3974</v>
      </c>
      <c r="CU71" s="290">
        <v>256.3974</v>
      </c>
      <c r="CV71" s="290">
        <v>256.3974</v>
      </c>
      <c r="CW71" s="290">
        <v>256.3974</v>
      </c>
      <c r="CX71" s="290">
        <v>256.3974</v>
      </c>
      <c r="CY71" s="290">
        <v>256.3974</v>
      </c>
      <c r="CZ71" s="290">
        <v>256.3974</v>
      </c>
    </row>
    <row r="72" spans="1:109" s="125" customFormat="1" ht="15" x14ac:dyDescent="0.25">
      <c r="A72" s="226" t="s">
        <v>8</v>
      </c>
      <c r="B72" s="96">
        <f>AVERAGE(N72:X72)</f>
        <v>77.5</v>
      </c>
      <c r="C72" s="96">
        <f>AVERAGE(Z72:AK72)</f>
        <v>115</v>
      </c>
      <c r="D72" s="96">
        <f>AVERAGE(AL72:AW72)</f>
        <v>141.66666666666666</v>
      </c>
      <c r="E72" s="96">
        <f>AVERAGE(AX72:BI72)</f>
        <v>186.12916666666663</v>
      </c>
      <c r="F72" s="96">
        <f>AVERAGE(BJ72:BU72)</f>
        <v>217.24999999999997</v>
      </c>
      <c r="G72" s="96">
        <f>AVERAGE(BV72:CG72)</f>
        <v>235.07749999999999</v>
      </c>
      <c r="H72" s="97">
        <f>AVERAGE(CH72:CS72)</f>
        <v>227.22052500000004</v>
      </c>
      <c r="I72" s="96"/>
      <c r="J72" s="120"/>
      <c r="K72" s="85">
        <f t="shared" ref="K72:L81" si="143">C72/B72-1</f>
        <v>0.4838709677419355</v>
      </c>
      <c r="L72" s="85">
        <f t="shared" si="143"/>
        <v>0.23188405797101441</v>
      </c>
      <c r="M72" s="120"/>
      <c r="N72" s="123"/>
      <c r="O72" s="123"/>
      <c r="P72" s="123"/>
      <c r="Q72" s="123"/>
      <c r="R72" s="123"/>
      <c r="S72" s="123"/>
      <c r="T72" s="123"/>
      <c r="U72" s="221">
        <v>70</v>
      </c>
      <c r="V72" s="221">
        <v>70</v>
      </c>
      <c r="W72" s="221">
        <v>70</v>
      </c>
      <c r="X72" s="221">
        <v>100</v>
      </c>
      <c r="Y72" s="221">
        <v>100</v>
      </c>
      <c r="Z72" s="215">
        <f>Z71*1</f>
        <v>100</v>
      </c>
      <c r="AA72" s="221">
        <f t="shared" ref="AA72:AE72" si="144">AA71*1</f>
        <v>100</v>
      </c>
      <c r="AB72" s="221">
        <f t="shared" si="144"/>
        <v>100</v>
      </c>
      <c r="AC72" s="221">
        <f t="shared" si="144"/>
        <v>100</v>
      </c>
      <c r="AD72" s="221">
        <f t="shared" si="144"/>
        <v>100</v>
      </c>
      <c r="AE72" s="221">
        <f t="shared" si="144"/>
        <v>100</v>
      </c>
      <c r="AF72" s="221">
        <v>130</v>
      </c>
      <c r="AG72" s="221">
        <v>130</v>
      </c>
      <c r="AH72" s="221">
        <v>130</v>
      </c>
      <c r="AI72" s="221">
        <v>130</v>
      </c>
      <c r="AJ72" s="221">
        <v>130</v>
      </c>
      <c r="AK72" s="222">
        <v>130</v>
      </c>
      <c r="AL72" s="215">
        <v>130</v>
      </c>
      <c r="AM72" s="221">
        <v>130</v>
      </c>
      <c r="AN72" s="221">
        <v>130</v>
      </c>
      <c r="AO72" s="221">
        <v>130</v>
      </c>
      <c r="AP72" s="221">
        <v>130</v>
      </c>
      <c r="AQ72" s="221">
        <v>150</v>
      </c>
      <c r="AR72" s="221">
        <v>150</v>
      </c>
      <c r="AS72" s="221">
        <v>150</v>
      </c>
      <c r="AT72" s="221">
        <v>150</v>
      </c>
      <c r="AU72" s="221">
        <v>150</v>
      </c>
      <c r="AV72" s="221">
        <v>150</v>
      </c>
      <c r="AW72" s="222">
        <v>150</v>
      </c>
      <c r="AX72" s="328">
        <f t="shared" ref="AX72:BI72" si="145">AX71*1.1</f>
        <v>170.5</v>
      </c>
      <c r="AY72" s="323">
        <f t="shared" si="145"/>
        <v>187.55</v>
      </c>
      <c r="AZ72" s="323">
        <f t="shared" si="145"/>
        <v>187.55</v>
      </c>
      <c r="BA72" s="323">
        <f t="shared" si="145"/>
        <v>187.55</v>
      </c>
      <c r="BB72" s="323">
        <f t="shared" si="145"/>
        <v>187.55</v>
      </c>
      <c r="BC72" s="323">
        <f t="shared" si="145"/>
        <v>187.55</v>
      </c>
      <c r="BD72" s="323">
        <f t="shared" si="145"/>
        <v>187.55</v>
      </c>
      <c r="BE72" s="323">
        <f t="shared" si="145"/>
        <v>187.55</v>
      </c>
      <c r="BF72" s="323">
        <f t="shared" si="145"/>
        <v>187.55</v>
      </c>
      <c r="BG72" s="323">
        <f t="shared" si="145"/>
        <v>187.55</v>
      </c>
      <c r="BH72" s="323">
        <f t="shared" si="145"/>
        <v>187.55</v>
      </c>
      <c r="BI72" s="349">
        <f t="shared" si="145"/>
        <v>187.55</v>
      </c>
      <c r="BJ72" s="326">
        <f>BJ71*1.1</f>
        <v>206.8</v>
      </c>
      <c r="BK72" s="297">
        <f t="shared" ref="BK72:BU72" si="146">BK71*1.1</f>
        <v>206.8</v>
      </c>
      <c r="BL72" s="297">
        <f t="shared" si="146"/>
        <v>206.8</v>
      </c>
      <c r="BM72" s="297">
        <f t="shared" si="146"/>
        <v>206.8</v>
      </c>
      <c r="BN72" s="297">
        <f t="shared" si="146"/>
        <v>206.8</v>
      </c>
      <c r="BO72" s="297">
        <f t="shared" si="146"/>
        <v>206.8</v>
      </c>
      <c r="BP72" s="297">
        <f t="shared" si="146"/>
        <v>227.70000000000002</v>
      </c>
      <c r="BQ72" s="297">
        <f t="shared" si="146"/>
        <v>227.70000000000002</v>
      </c>
      <c r="BR72" s="297">
        <f t="shared" si="146"/>
        <v>227.70000000000002</v>
      </c>
      <c r="BS72" s="297">
        <f t="shared" si="146"/>
        <v>227.70000000000002</v>
      </c>
      <c r="BT72" s="297">
        <f t="shared" si="146"/>
        <v>227.70000000000002</v>
      </c>
      <c r="BU72" s="388">
        <f t="shared" si="146"/>
        <v>227.70000000000002</v>
      </c>
      <c r="BV72" s="326">
        <f>BV71*1.01</f>
        <v>230.28</v>
      </c>
      <c r="BW72" s="297">
        <f t="shared" ref="BW72:CG72" si="147">BW71*1.01</f>
        <v>230.28</v>
      </c>
      <c r="BX72" s="297">
        <f t="shared" si="147"/>
        <v>230.28</v>
      </c>
      <c r="BY72" s="297">
        <f t="shared" si="147"/>
        <v>230.28</v>
      </c>
      <c r="BZ72" s="297">
        <f t="shared" si="147"/>
        <v>230.28</v>
      </c>
      <c r="CA72" s="297">
        <f t="shared" si="147"/>
        <v>230.28</v>
      </c>
      <c r="CB72" s="297">
        <f t="shared" si="147"/>
        <v>230.28</v>
      </c>
      <c r="CC72" s="297">
        <f t="shared" si="147"/>
        <v>241.79400000000001</v>
      </c>
      <c r="CD72" s="297">
        <f t="shared" si="147"/>
        <v>241.79400000000001</v>
      </c>
      <c r="CE72" s="297">
        <f t="shared" si="147"/>
        <v>241.79400000000001</v>
      </c>
      <c r="CF72" s="297">
        <f t="shared" si="147"/>
        <v>241.79400000000001</v>
      </c>
      <c r="CG72" s="388">
        <f t="shared" si="147"/>
        <v>241.79400000000001</v>
      </c>
      <c r="CH72" s="435">
        <f t="shared" ref="CH72:CZ72" si="148">CH71*0.9</f>
        <v>215.46</v>
      </c>
      <c r="CI72" s="436">
        <f t="shared" si="148"/>
        <v>226.233</v>
      </c>
      <c r="CJ72" s="436">
        <f t="shared" si="148"/>
        <v>226.233</v>
      </c>
      <c r="CK72" s="436">
        <f t="shared" si="148"/>
        <v>226.233</v>
      </c>
      <c r="CL72" s="436">
        <f t="shared" si="148"/>
        <v>226.233</v>
      </c>
      <c r="CM72" s="436">
        <f t="shared" si="148"/>
        <v>226.233</v>
      </c>
      <c r="CN72" s="436">
        <f t="shared" si="148"/>
        <v>226.233</v>
      </c>
      <c r="CO72" s="436">
        <f t="shared" si="148"/>
        <v>230.75766000000002</v>
      </c>
      <c r="CP72" s="436">
        <f t="shared" si="148"/>
        <v>230.75766000000002</v>
      </c>
      <c r="CQ72" s="436">
        <f t="shared" si="148"/>
        <v>230.75766000000002</v>
      </c>
      <c r="CR72" s="436">
        <f t="shared" si="148"/>
        <v>230.75766000000002</v>
      </c>
      <c r="CS72" s="437">
        <f t="shared" si="148"/>
        <v>230.75766000000002</v>
      </c>
      <c r="CT72" s="294">
        <f t="shared" si="148"/>
        <v>230.75766000000002</v>
      </c>
      <c r="CU72" s="294">
        <f t="shared" si="148"/>
        <v>230.75766000000002</v>
      </c>
      <c r="CV72" s="294">
        <f t="shared" si="148"/>
        <v>230.75766000000002</v>
      </c>
      <c r="CW72" s="294">
        <f t="shared" si="148"/>
        <v>230.75766000000002</v>
      </c>
      <c r="CX72" s="294">
        <f t="shared" si="148"/>
        <v>230.75766000000002</v>
      </c>
      <c r="CY72" s="294">
        <f t="shared" si="148"/>
        <v>230.75766000000002</v>
      </c>
      <c r="CZ72" s="295">
        <f t="shared" si="148"/>
        <v>230.75766000000002</v>
      </c>
    </row>
    <row r="73" spans="1:109" s="132" customFormat="1" ht="15" x14ac:dyDescent="0.25">
      <c r="A73" s="227" t="s">
        <v>6</v>
      </c>
      <c r="B73" s="100">
        <f>SUM(N74:X74)/SUM(N72:X72)</f>
        <v>0.63387096774193552</v>
      </c>
      <c r="C73" s="100">
        <f>SUM(Z74:AK74)/SUM(Z72:AK72)</f>
        <v>0.67572463768115942</v>
      </c>
      <c r="D73" s="100">
        <f>SUM(AL74:AW74)/SUM(AL72:AW72)</f>
        <v>0.66729411764705893</v>
      </c>
      <c r="E73" s="100">
        <f>AVERAGE(AX73:BI73)</f>
        <v>0.7454280468533333</v>
      </c>
      <c r="F73" s="100">
        <f>AVERAGE(BJ73:BU73)</f>
        <v>0.74890231352000003</v>
      </c>
      <c r="G73" s="100">
        <f>AVERAGE(BV73:CG73)</f>
        <v>0.75703886247676089</v>
      </c>
      <c r="H73" s="101">
        <f>AVERAGE(CH73:CS73)</f>
        <v>0.76453856747409066</v>
      </c>
      <c r="I73" s="100"/>
      <c r="J73" s="121"/>
      <c r="K73" s="85">
        <f t="shared" si="143"/>
        <v>6.6028690489360775E-2</v>
      </c>
      <c r="L73" s="85">
        <f t="shared" si="143"/>
        <v>-1.247626557325332E-2</v>
      </c>
      <c r="M73" s="121"/>
      <c r="N73" s="127"/>
      <c r="O73" s="127"/>
      <c r="P73" s="127"/>
      <c r="Q73" s="127"/>
      <c r="R73" s="127"/>
      <c r="S73" s="127"/>
      <c r="T73" s="127"/>
      <c r="U73" s="217">
        <v>0.5</v>
      </c>
      <c r="V73" s="217">
        <v>0.7</v>
      </c>
      <c r="W73" s="217">
        <v>0.75</v>
      </c>
      <c r="X73" s="217">
        <v>0.6</v>
      </c>
      <c r="Y73" s="217">
        <v>0.75</v>
      </c>
      <c r="Z73" s="216">
        <v>0.65</v>
      </c>
      <c r="AA73" s="217">
        <v>0.5</v>
      </c>
      <c r="AB73" s="217">
        <v>0.68</v>
      </c>
      <c r="AC73" s="217">
        <v>0.65</v>
      </c>
      <c r="AD73" s="217">
        <v>0.7</v>
      </c>
      <c r="AE73" s="217">
        <v>0.75</v>
      </c>
      <c r="AF73" s="217">
        <v>0.65</v>
      </c>
      <c r="AG73" s="217">
        <v>0.7</v>
      </c>
      <c r="AH73" s="217">
        <v>0.7</v>
      </c>
      <c r="AI73" s="217">
        <v>0.65</v>
      </c>
      <c r="AJ73" s="217">
        <v>0.7</v>
      </c>
      <c r="AK73" s="218">
        <v>0.75</v>
      </c>
      <c r="AL73" s="216">
        <v>0.65</v>
      </c>
      <c r="AM73" s="217">
        <v>0.5</v>
      </c>
      <c r="AN73" s="217">
        <v>0.68</v>
      </c>
      <c r="AO73" s="217">
        <v>0.62</v>
      </c>
      <c r="AP73" s="217">
        <v>0.68</v>
      </c>
      <c r="AQ73" s="217">
        <v>0.75</v>
      </c>
      <c r="AR73" s="217">
        <v>0.65</v>
      </c>
      <c r="AS73" s="217">
        <v>0.68</v>
      </c>
      <c r="AT73" s="217">
        <v>0.7</v>
      </c>
      <c r="AU73" s="217">
        <v>0.65</v>
      </c>
      <c r="AV73" s="217">
        <v>0.7</v>
      </c>
      <c r="AW73" s="218">
        <v>0.72</v>
      </c>
      <c r="AX73" s="329">
        <v>0.77285656223999999</v>
      </c>
      <c r="AY73" s="324">
        <v>0.5</v>
      </c>
      <c r="AZ73" s="324">
        <v>0.8</v>
      </c>
      <c r="BA73" s="324">
        <v>0.7</v>
      </c>
      <c r="BB73" s="324">
        <f>BA73*1.02</f>
        <v>0.71399999999999997</v>
      </c>
      <c r="BC73" s="324">
        <v>0.8</v>
      </c>
      <c r="BD73" s="324">
        <v>0.75</v>
      </c>
      <c r="BE73" s="330">
        <v>0.78</v>
      </c>
      <c r="BF73" s="330">
        <v>0.8</v>
      </c>
      <c r="BG73" s="330">
        <v>0.72827999999999993</v>
      </c>
      <c r="BH73" s="330">
        <v>0.78</v>
      </c>
      <c r="BI73" s="331">
        <v>0.82</v>
      </c>
      <c r="BJ73" s="389">
        <v>0.77285656223999999</v>
      </c>
      <c r="BK73" s="368">
        <v>0.7</v>
      </c>
      <c r="BL73" s="368">
        <v>0.8</v>
      </c>
      <c r="BM73" s="368">
        <v>0.7</v>
      </c>
      <c r="BN73" s="368">
        <v>0.74284559999999988</v>
      </c>
      <c r="BO73" s="368">
        <v>0.8</v>
      </c>
      <c r="BP73" s="368">
        <v>0.7</v>
      </c>
      <c r="BQ73" s="288">
        <v>0.7</v>
      </c>
      <c r="BR73" s="288">
        <v>0.8</v>
      </c>
      <c r="BS73" s="288">
        <v>0.72827999999999993</v>
      </c>
      <c r="BT73" s="288">
        <v>0.74284559999999988</v>
      </c>
      <c r="BU73" s="289">
        <v>0.8</v>
      </c>
      <c r="BV73" s="327">
        <v>0.77285656223999999</v>
      </c>
      <c r="BW73" s="288">
        <v>0.78831369348479996</v>
      </c>
      <c r="BX73" s="288">
        <v>0.82</v>
      </c>
      <c r="BY73" s="288">
        <v>0.8</v>
      </c>
      <c r="BZ73" s="288">
        <v>0.75</v>
      </c>
      <c r="CA73" s="288">
        <v>0.85329609399633</v>
      </c>
      <c r="CB73" s="288">
        <v>0.65</v>
      </c>
      <c r="CC73" s="288">
        <v>0.7</v>
      </c>
      <c r="CD73" s="288">
        <v>0.8</v>
      </c>
      <c r="CE73" s="288">
        <v>0.65</v>
      </c>
      <c r="CF73" s="288">
        <v>0.7</v>
      </c>
      <c r="CG73" s="288">
        <v>0.8</v>
      </c>
      <c r="CH73" s="438">
        <v>0.77285656223999999</v>
      </c>
      <c r="CI73" s="410">
        <v>0.78831369348479996</v>
      </c>
      <c r="CJ73" s="410">
        <v>0.80407996735449594</v>
      </c>
      <c r="CK73" s="410">
        <v>0.82016156670158591</v>
      </c>
      <c r="CL73" s="410">
        <v>0.83656479803561767</v>
      </c>
      <c r="CM73" s="410">
        <v>0.85329609399633</v>
      </c>
      <c r="CN73" s="410">
        <v>0.87036201587625661</v>
      </c>
      <c r="CO73" s="410">
        <v>0.7</v>
      </c>
      <c r="CP73" s="410">
        <v>0.5</v>
      </c>
      <c r="CQ73" s="410">
        <v>0.72827999999999993</v>
      </c>
      <c r="CR73" s="410">
        <v>0.74284559999999988</v>
      </c>
      <c r="CS73" s="411">
        <v>0.75770251199999994</v>
      </c>
      <c r="CT73" s="291">
        <v>0.77285656223999999</v>
      </c>
      <c r="CU73" s="291">
        <v>0.78831369348479996</v>
      </c>
      <c r="CV73" s="291">
        <v>0.80407996735449594</v>
      </c>
      <c r="CW73" s="291">
        <v>0.82016156670158591</v>
      </c>
      <c r="CX73" s="291">
        <v>0.83656479803561767</v>
      </c>
      <c r="CY73" s="291">
        <v>0.85329609399633</v>
      </c>
      <c r="CZ73" s="292">
        <v>0.87036201587625661</v>
      </c>
    </row>
    <row r="74" spans="1:109" x14ac:dyDescent="0.2">
      <c r="A74" s="226" t="s">
        <v>7</v>
      </c>
      <c r="B74" s="96">
        <f>SUM(N74:X74)</f>
        <v>196.5</v>
      </c>
      <c r="C74" s="96">
        <f>SUM(Z74:AK74)</f>
        <v>932.5</v>
      </c>
      <c r="D74" s="96">
        <f>SUM(AL74:AW74)</f>
        <v>1134.4000000000001</v>
      </c>
      <c r="E74" s="96">
        <f>SUM(AX74:BI74)</f>
        <v>1664.4831578619201</v>
      </c>
      <c r="F74" s="96">
        <f>SUM(BJ74:BU74)</f>
        <v>1951.9225062712324</v>
      </c>
      <c r="G74" s="96">
        <f>SUM(BV74:CG74)</f>
        <v>2133.9970110137815</v>
      </c>
      <c r="H74" s="97">
        <f>SUM(CH74:CS74)</f>
        <v>2082.7545424846212</v>
      </c>
      <c r="I74" s="96"/>
      <c r="K74" s="85">
        <f t="shared" si="143"/>
        <v>3.7455470737913483</v>
      </c>
      <c r="L74" s="85">
        <f t="shared" si="143"/>
        <v>0.21651474530831116</v>
      </c>
      <c r="U74" s="221">
        <f t="shared" ref="U74:CF74" si="149">U73*U72</f>
        <v>35</v>
      </c>
      <c r="V74" s="221">
        <f t="shared" si="149"/>
        <v>49</v>
      </c>
      <c r="W74" s="221">
        <f t="shared" si="149"/>
        <v>52.5</v>
      </c>
      <c r="X74" s="221">
        <f t="shared" si="149"/>
        <v>60</v>
      </c>
      <c r="Y74" s="221">
        <f t="shared" si="149"/>
        <v>75</v>
      </c>
      <c r="Z74" s="215">
        <f t="shared" si="149"/>
        <v>65</v>
      </c>
      <c r="AA74" s="221">
        <f t="shared" si="149"/>
        <v>50</v>
      </c>
      <c r="AB74" s="221">
        <f t="shared" si="149"/>
        <v>68</v>
      </c>
      <c r="AC74" s="221">
        <f t="shared" si="149"/>
        <v>65</v>
      </c>
      <c r="AD74" s="221">
        <f t="shared" si="149"/>
        <v>70</v>
      </c>
      <c r="AE74" s="221">
        <f t="shared" si="149"/>
        <v>75</v>
      </c>
      <c r="AF74" s="221">
        <f t="shared" si="149"/>
        <v>84.5</v>
      </c>
      <c r="AG74" s="221">
        <f t="shared" si="149"/>
        <v>91</v>
      </c>
      <c r="AH74" s="221">
        <f t="shared" si="149"/>
        <v>91</v>
      </c>
      <c r="AI74" s="221">
        <f t="shared" si="149"/>
        <v>84.5</v>
      </c>
      <c r="AJ74" s="221">
        <f t="shared" si="149"/>
        <v>91</v>
      </c>
      <c r="AK74" s="222">
        <f t="shared" si="149"/>
        <v>97.5</v>
      </c>
      <c r="AL74" s="215">
        <f t="shared" si="149"/>
        <v>84.5</v>
      </c>
      <c r="AM74" s="221">
        <f t="shared" si="149"/>
        <v>65</v>
      </c>
      <c r="AN74" s="221">
        <f t="shared" si="149"/>
        <v>88.4</v>
      </c>
      <c r="AO74" s="221">
        <f t="shared" si="149"/>
        <v>80.599999999999994</v>
      </c>
      <c r="AP74" s="221">
        <f t="shared" si="149"/>
        <v>88.4</v>
      </c>
      <c r="AQ74" s="221">
        <f t="shared" si="149"/>
        <v>112.5</v>
      </c>
      <c r="AR74" s="221">
        <f t="shared" si="149"/>
        <v>97.5</v>
      </c>
      <c r="AS74" s="221">
        <f t="shared" si="149"/>
        <v>102.00000000000001</v>
      </c>
      <c r="AT74" s="221">
        <f t="shared" si="149"/>
        <v>105</v>
      </c>
      <c r="AU74" s="221">
        <f t="shared" si="149"/>
        <v>97.5</v>
      </c>
      <c r="AV74" s="221">
        <f t="shared" si="149"/>
        <v>105</v>
      </c>
      <c r="AW74" s="222">
        <f t="shared" si="149"/>
        <v>108</v>
      </c>
      <c r="AX74" s="332">
        <f t="shared" si="149"/>
        <v>131.77204386192</v>
      </c>
      <c r="AY74" s="333">
        <f t="shared" si="149"/>
        <v>93.775000000000006</v>
      </c>
      <c r="AZ74" s="333">
        <f t="shared" si="149"/>
        <v>150.04000000000002</v>
      </c>
      <c r="BA74" s="333">
        <f t="shared" si="149"/>
        <v>131.285</v>
      </c>
      <c r="BB74" s="333">
        <f t="shared" si="149"/>
        <v>133.91069999999999</v>
      </c>
      <c r="BC74" s="333">
        <f t="shared" si="149"/>
        <v>150.04000000000002</v>
      </c>
      <c r="BD74" s="333">
        <f t="shared" si="149"/>
        <v>140.66250000000002</v>
      </c>
      <c r="BE74" s="333">
        <f t="shared" si="149"/>
        <v>146.28900000000002</v>
      </c>
      <c r="BF74" s="333">
        <f t="shared" si="149"/>
        <v>150.04000000000002</v>
      </c>
      <c r="BG74" s="333">
        <f t="shared" si="149"/>
        <v>136.58891399999999</v>
      </c>
      <c r="BH74" s="333">
        <f t="shared" si="149"/>
        <v>146.28900000000002</v>
      </c>
      <c r="BI74" s="334">
        <f t="shared" si="149"/>
        <v>153.791</v>
      </c>
      <c r="BJ74" s="352">
        <f t="shared" si="149"/>
        <v>159.826737071232</v>
      </c>
      <c r="BK74" s="353">
        <f t="shared" si="149"/>
        <v>144.76</v>
      </c>
      <c r="BL74" s="353">
        <f t="shared" si="149"/>
        <v>165.44000000000003</v>
      </c>
      <c r="BM74" s="353">
        <f t="shared" si="149"/>
        <v>144.76</v>
      </c>
      <c r="BN74" s="353">
        <f t="shared" si="149"/>
        <v>153.62047007999999</v>
      </c>
      <c r="BO74" s="353">
        <f t="shared" si="149"/>
        <v>165.44000000000003</v>
      </c>
      <c r="BP74" s="353">
        <f t="shared" si="149"/>
        <v>159.39000000000001</v>
      </c>
      <c r="BQ74" s="353">
        <f t="shared" si="149"/>
        <v>159.39000000000001</v>
      </c>
      <c r="BR74" s="353">
        <f t="shared" si="149"/>
        <v>182.16000000000003</v>
      </c>
      <c r="BS74" s="353">
        <f t="shared" si="149"/>
        <v>165.82935599999999</v>
      </c>
      <c r="BT74" s="353">
        <f t="shared" si="149"/>
        <v>169.14594312</v>
      </c>
      <c r="BU74" s="357">
        <f t="shared" si="149"/>
        <v>182.16000000000003</v>
      </c>
      <c r="BV74" s="352">
        <f t="shared" si="149"/>
        <v>177.9734091526272</v>
      </c>
      <c r="BW74" s="353">
        <f t="shared" si="149"/>
        <v>181.53287733567973</v>
      </c>
      <c r="BX74" s="353">
        <f t="shared" si="149"/>
        <v>188.8296</v>
      </c>
      <c r="BY74" s="353">
        <f t="shared" si="149"/>
        <v>184.22400000000002</v>
      </c>
      <c r="BZ74" s="353">
        <f t="shared" si="149"/>
        <v>172.71</v>
      </c>
      <c r="CA74" s="353">
        <f t="shared" si="149"/>
        <v>196.49702452547487</v>
      </c>
      <c r="CB74" s="353">
        <f t="shared" si="149"/>
        <v>149.68200000000002</v>
      </c>
      <c r="CC74" s="77">
        <f t="shared" si="149"/>
        <v>169.25579999999999</v>
      </c>
      <c r="CD74" s="77">
        <f t="shared" si="149"/>
        <v>193.43520000000001</v>
      </c>
      <c r="CE74" s="77">
        <f t="shared" si="149"/>
        <v>157.1661</v>
      </c>
      <c r="CF74" s="77">
        <f t="shared" si="149"/>
        <v>169.25579999999999</v>
      </c>
      <c r="CG74" s="354">
        <f t="shared" ref="CG74:CZ74" si="150">CG73*CG72</f>
        <v>193.43520000000001</v>
      </c>
      <c r="CH74" s="439">
        <f t="shared" si="150"/>
        <v>166.5196749002304</v>
      </c>
      <c r="CI74" s="440">
        <f t="shared" si="150"/>
        <v>178.34257181814675</v>
      </c>
      <c r="CJ74" s="440">
        <f t="shared" si="150"/>
        <v>181.90942325450968</v>
      </c>
      <c r="CK74" s="440">
        <f t="shared" si="150"/>
        <v>185.5476117195999</v>
      </c>
      <c r="CL74" s="440">
        <f t="shared" si="150"/>
        <v>189.25856395399191</v>
      </c>
      <c r="CM74" s="440">
        <f t="shared" si="150"/>
        <v>193.04373523307171</v>
      </c>
      <c r="CN74" s="440">
        <f t="shared" si="150"/>
        <v>196.90460993773317</v>
      </c>
      <c r="CO74" s="440">
        <f t="shared" si="150"/>
        <v>161.530362</v>
      </c>
      <c r="CP74" s="440">
        <f t="shared" si="150"/>
        <v>115.37883000000001</v>
      </c>
      <c r="CQ74" s="440">
        <f t="shared" si="150"/>
        <v>168.0561886248</v>
      </c>
      <c r="CR74" s="440">
        <f t="shared" si="150"/>
        <v>171.41731239729597</v>
      </c>
      <c r="CS74" s="441">
        <f t="shared" si="150"/>
        <v>174.84565864524191</v>
      </c>
      <c r="CT74" s="72">
        <f t="shared" si="150"/>
        <v>178.34257181814678</v>
      </c>
      <c r="CU74" s="72">
        <f t="shared" si="150"/>
        <v>181.9094232545097</v>
      </c>
      <c r="CV74" s="72">
        <f t="shared" si="150"/>
        <v>185.5476117195999</v>
      </c>
      <c r="CW74" s="72">
        <f t="shared" si="150"/>
        <v>189.25856395399188</v>
      </c>
      <c r="CX74" s="72">
        <f t="shared" si="150"/>
        <v>193.04373523307174</v>
      </c>
      <c r="CY74" s="72">
        <f t="shared" si="150"/>
        <v>196.90460993773317</v>
      </c>
      <c r="CZ74" s="72">
        <f t="shared" si="150"/>
        <v>200.84270213648784</v>
      </c>
    </row>
    <row r="75" spans="1:109" s="137" customFormat="1" ht="15" x14ac:dyDescent="0.25">
      <c r="A75" s="228" t="s">
        <v>9</v>
      </c>
      <c r="B75" s="134">
        <f>B78/B74</f>
        <v>2.1759669211195929</v>
      </c>
      <c r="C75" s="134">
        <f t="shared" ref="C75:E75" si="151">C78/C74</f>
        <v>2.1938337801608578</v>
      </c>
      <c r="D75" s="134">
        <f t="shared" si="151"/>
        <v>4.3440317783058839</v>
      </c>
      <c r="E75" s="134">
        <f t="shared" si="151"/>
        <v>4.6002366280647351</v>
      </c>
      <c r="F75" s="134">
        <f>F78/F74</f>
        <v>4.8165301350564889</v>
      </c>
      <c r="G75" s="134">
        <f>G78/G74</f>
        <v>5.1200854736046502</v>
      </c>
      <c r="H75" s="135">
        <f>H78/H74</f>
        <v>6.2374196413615026</v>
      </c>
      <c r="I75" s="134"/>
      <c r="J75" s="136"/>
      <c r="K75" s="85">
        <f>C75/B75-1</f>
        <v>8.2109975422199888E-3</v>
      </c>
      <c r="L75" s="85">
        <f t="shared" si="143"/>
        <v>0.98010980484919319</v>
      </c>
      <c r="M75" s="136"/>
      <c r="N75" s="130"/>
      <c r="O75" s="130"/>
      <c r="P75" s="130"/>
      <c r="Q75" s="130"/>
      <c r="R75" s="130"/>
      <c r="S75" s="130"/>
      <c r="T75" s="130"/>
      <c r="U75" s="220">
        <v>2</v>
      </c>
      <c r="V75" s="220">
        <f t="shared" ref="V75:Y75" si="152">U75*1.05</f>
        <v>2.1</v>
      </c>
      <c r="W75" s="220">
        <f t="shared" si="152"/>
        <v>2.2050000000000001</v>
      </c>
      <c r="X75" s="220">
        <f t="shared" si="152"/>
        <v>2.3152500000000003</v>
      </c>
      <c r="Y75" s="220">
        <f t="shared" si="152"/>
        <v>2.4310125000000005</v>
      </c>
      <c r="Z75" s="219">
        <v>2</v>
      </c>
      <c r="AA75" s="220">
        <v>1</v>
      </c>
      <c r="AB75" s="220">
        <v>2</v>
      </c>
      <c r="AC75" s="220">
        <v>2.1</v>
      </c>
      <c r="AD75" s="220">
        <v>2.2999999999999998</v>
      </c>
      <c r="AE75" s="220">
        <v>2.5</v>
      </c>
      <c r="AF75" s="220">
        <f t="shared" ref="AF75:AK75" si="153">AC75</f>
        <v>2.1</v>
      </c>
      <c r="AG75" s="220">
        <f t="shared" si="153"/>
        <v>2.2999999999999998</v>
      </c>
      <c r="AH75" s="220">
        <f t="shared" si="153"/>
        <v>2.5</v>
      </c>
      <c r="AI75" s="220">
        <f t="shared" si="153"/>
        <v>2.1</v>
      </c>
      <c r="AJ75" s="220">
        <f t="shared" si="153"/>
        <v>2.2999999999999998</v>
      </c>
      <c r="AK75" s="231">
        <f t="shared" si="153"/>
        <v>2.5</v>
      </c>
      <c r="AL75" s="219">
        <f>AK75*1.07</f>
        <v>2.6750000000000003</v>
      </c>
      <c r="AM75" s="220">
        <f>AL75*1.08</f>
        <v>2.8890000000000007</v>
      </c>
      <c r="AN75" s="220">
        <f t="shared" ref="AN75:AW75" si="154">AM75*1.08</f>
        <v>3.1201200000000009</v>
      </c>
      <c r="AO75" s="220">
        <f t="shared" si="154"/>
        <v>3.3697296000000012</v>
      </c>
      <c r="AP75" s="220">
        <f t="shared" si="154"/>
        <v>3.6393079680000016</v>
      </c>
      <c r="AQ75" s="220">
        <f t="shared" si="154"/>
        <v>3.930452605440002</v>
      </c>
      <c r="AR75" s="220">
        <f t="shared" si="154"/>
        <v>4.2448888138752023</v>
      </c>
      <c r="AS75" s="220">
        <f t="shared" si="154"/>
        <v>4.5844799189852186</v>
      </c>
      <c r="AT75" s="220">
        <f t="shared" si="154"/>
        <v>4.951238312504036</v>
      </c>
      <c r="AU75" s="220">
        <f t="shared" si="154"/>
        <v>5.3473373775043589</v>
      </c>
      <c r="AV75" s="220">
        <f t="shared" si="154"/>
        <v>5.7751243677047084</v>
      </c>
      <c r="AW75" s="231">
        <f t="shared" si="154"/>
        <v>6.2371343171210851</v>
      </c>
      <c r="AX75" s="335">
        <f>AL75*1.07</f>
        <v>2.8622500000000004</v>
      </c>
      <c r="AY75" s="371">
        <f t="shared" ref="AY75:BI75" si="155">AM75*1.07</f>
        <v>3.0912300000000008</v>
      </c>
      <c r="AZ75" s="371">
        <f t="shared" si="155"/>
        <v>3.3385284000000013</v>
      </c>
      <c r="BA75" s="371">
        <f t="shared" si="155"/>
        <v>3.6056106720000014</v>
      </c>
      <c r="BB75" s="371">
        <f t="shared" si="155"/>
        <v>3.8940595257600017</v>
      </c>
      <c r="BC75" s="371">
        <f t="shared" si="155"/>
        <v>4.2055842878208027</v>
      </c>
      <c r="BD75" s="371">
        <f t="shared" si="155"/>
        <v>4.5420310308464664</v>
      </c>
      <c r="BE75" s="371">
        <f t="shared" si="155"/>
        <v>4.9053935133141842</v>
      </c>
      <c r="BF75" s="371">
        <f t="shared" si="155"/>
        <v>5.2978249943793188</v>
      </c>
      <c r="BG75" s="371">
        <f t="shared" si="155"/>
        <v>5.7216509939296643</v>
      </c>
      <c r="BH75" s="371">
        <f t="shared" si="155"/>
        <v>6.179383073444038</v>
      </c>
      <c r="BI75" s="386">
        <f t="shared" si="155"/>
        <v>6.6737337193195616</v>
      </c>
      <c r="BJ75" s="390">
        <f>AX75*1.05</f>
        <v>3.0053625000000004</v>
      </c>
      <c r="BK75" s="298">
        <f t="shared" ref="BK75:BU75" si="156">AY75*1.05</f>
        <v>3.2457915000000011</v>
      </c>
      <c r="BL75" s="298">
        <f t="shared" si="156"/>
        <v>3.5054548200000015</v>
      </c>
      <c r="BM75" s="298">
        <f t="shared" si="156"/>
        <v>3.7858912056000018</v>
      </c>
      <c r="BN75" s="298">
        <f t="shared" si="156"/>
        <v>4.0887625020480023</v>
      </c>
      <c r="BO75" s="298">
        <f t="shared" si="156"/>
        <v>4.4158635022118427</v>
      </c>
      <c r="BP75" s="298">
        <f t="shared" si="156"/>
        <v>4.7691325823887896</v>
      </c>
      <c r="BQ75" s="298">
        <f t="shared" si="156"/>
        <v>5.1506631889798937</v>
      </c>
      <c r="BR75" s="298">
        <f t="shared" si="156"/>
        <v>5.5627162440982847</v>
      </c>
      <c r="BS75" s="298">
        <f t="shared" si="156"/>
        <v>6.0077335436261476</v>
      </c>
      <c r="BT75" s="298">
        <f t="shared" si="156"/>
        <v>6.4883522271162404</v>
      </c>
      <c r="BU75" s="391">
        <f t="shared" si="156"/>
        <v>7.00742040528554</v>
      </c>
      <c r="BV75" s="355">
        <f>BJ75*1.08</f>
        <v>3.2457915000000006</v>
      </c>
      <c r="BW75" s="369">
        <f t="shared" ref="BW75:CG75" si="157">BK75*1.08</f>
        <v>3.5054548200000015</v>
      </c>
      <c r="BX75" s="369">
        <f t="shared" si="157"/>
        <v>3.7858912056000018</v>
      </c>
      <c r="BY75" s="369">
        <f t="shared" si="157"/>
        <v>4.0887625020480023</v>
      </c>
      <c r="BZ75" s="369">
        <f t="shared" si="157"/>
        <v>4.4158635022118427</v>
      </c>
      <c r="CA75" s="369">
        <f t="shared" si="157"/>
        <v>4.7691325823887905</v>
      </c>
      <c r="CB75" s="369">
        <f t="shared" si="157"/>
        <v>5.1506631889798928</v>
      </c>
      <c r="CC75" s="369">
        <f t="shared" si="157"/>
        <v>5.5627162440982856</v>
      </c>
      <c r="CD75" s="369">
        <f t="shared" si="157"/>
        <v>6.0077335436261476</v>
      </c>
      <c r="CE75" s="369">
        <f t="shared" si="157"/>
        <v>6.4883522271162395</v>
      </c>
      <c r="CF75" s="369">
        <f t="shared" si="157"/>
        <v>7.00742040528554</v>
      </c>
      <c r="CG75" s="395">
        <f t="shared" si="157"/>
        <v>7.5680140377083838</v>
      </c>
      <c r="CH75" s="442">
        <v>5.488208698721996</v>
      </c>
      <c r="CI75" s="431">
        <v>5.7626191336580961</v>
      </c>
      <c r="CJ75" s="431">
        <v>6.0507500903410012</v>
      </c>
      <c r="CK75" s="431">
        <v>6.3532875948580516</v>
      </c>
      <c r="CL75" s="431">
        <v>6.6709519746009542</v>
      </c>
      <c r="CM75" s="431">
        <v>7.0044995733310023</v>
      </c>
      <c r="CN75" s="431">
        <v>7.3547245519975526</v>
      </c>
      <c r="CO75" s="431">
        <v>5.7038427618482226</v>
      </c>
      <c r="CP75" s="431">
        <v>5.8179196170851872</v>
      </c>
      <c r="CQ75" s="431">
        <v>5.9342780094268912</v>
      </c>
      <c r="CR75" s="431">
        <v>6.0529635696154287</v>
      </c>
      <c r="CS75" s="432">
        <v>6.1740228410077371</v>
      </c>
      <c r="CT75" s="293">
        <v>6.297503297827892</v>
      </c>
      <c r="CU75" s="293">
        <v>6.42345336378445</v>
      </c>
      <c r="CV75" s="293">
        <v>6.5519224310601389</v>
      </c>
      <c r="CW75" s="293">
        <v>6.6829608796813416</v>
      </c>
      <c r="CX75" s="293">
        <v>6.8166200972749689</v>
      </c>
      <c r="CY75" s="293">
        <v>6.9529524992204683</v>
      </c>
      <c r="CZ75" s="293">
        <v>7.0920115492048774</v>
      </c>
    </row>
    <row r="76" spans="1:109" s="125" customFormat="1" ht="15" x14ac:dyDescent="0.25">
      <c r="A76" s="226" t="s">
        <v>10</v>
      </c>
      <c r="B76" s="134">
        <f>B79/B78</f>
        <v>16.485081651864281</v>
      </c>
      <c r="C76" s="134">
        <f t="shared" ref="C76:E76" si="158">C79/C78</f>
        <v>16.543993645362338</v>
      </c>
      <c r="D76" s="134">
        <f t="shared" si="158"/>
        <v>17.486377355574678</v>
      </c>
      <c r="E76" s="134">
        <f t="shared" si="158"/>
        <v>18.3855</v>
      </c>
      <c r="F76" s="134">
        <f>F79/F78</f>
        <v>19.304775000000006</v>
      </c>
      <c r="G76" s="134">
        <f>G79/G78</f>
        <v>20.076966000000006</v>
      </c>
      <c r="H76" s="135">
        <f>H79/H78</f>
        <v>20.076965999999999</v>
      </c>
      <c r="I76" s="134"/>
      <c r="J76" s="120"/>
      <c r="K76" s="85">
        <f t="shared" si="143"/>
        <v>3.5736549410050333E-3</v>
      </c>
      <c r="L76" s="85">
        <f t="shared" si="143"/>
        <v>5.6962286761788716E-2</v>
      </c>
      <c r="M76" s="120"/>
      <c r="N76" s="123"/>
      <c r="O76" s="123"/>
      <c r="P76" s="123"/>
      <c r="Q76" s="123"/>
      <c r="R76" s="123"/>
      <c r="S76" s="123"/>
      <c r="T76" s="123"/>
      <c r="U76" s="221">
        <v>19</v>
      </c>
      <c r="V76" s="221">
        <v>19</v>
      </c>
      <c r="W76" s="221">
        <v>20</v>
      </c>
      <c r="X76" s="221">
        <v>20</v>
      </c>
      <c r="Y76" s="221">
        <v>20</v>
      </c>
      <c r="Z76" s="219">
        <v>17</v>
      </c>
      <c r="AA76" s="220">
        <v>17</v>
      </c>
      <c r="AB76" s="220">
        <f t="shared" ref="AB76:AK76" si="159">AB63</f>
        <v>16.5</v>
      </c>
      <c r="AC76" s="220">
        <f t="shared" si="159"/>
        <v>16.5</v>
      </c>
      <c r="AD76" s="220">
        <f t="shared" si="159"/>
        <v>16.5</v>
      </c>
      <c r="AE76" s="220">
        <f t="shared" si="159"/>
        <v>16.5</v>
      </c>
      <c r="AF76" s="220">
        <f t="shared" si="159"/>
        <v>16.5</v>
      </c>
      <c r="AG76" s="220">
        <f t="shared" si="159"/>
        <v>16.5</v>
      </c>
      <c r="AH76" s="220">
        <f t="shared" si="159"/>
        <v>16.5</v>
      </c>
      <c r="AI76" s="220">
        <f t="shared" si="159"/>
        <v>16.5</v>
      </c>
      <c r="AJ76" s="220">
        <f t="shared" si="159"/>
        <v>16.5</v>
      </c>
      <c r="AK76" s="231">
        <f t="shared" si="159"/>
        <v>16.5</v>
      </c>
      <c r="AL76" s="215">
        <f>AK76*1.03</f>
        <v>16.995000000000001</v>
      </c>
      <c r="AM76" s="221">
        <v>17.510000000000002</v>
      </c>
      <c r="AN76" s="221">
        <v>17.510000000000002</v>
      </c>
      <c r="AO76" s="221">
        <v>17.510000000000002</v>
      </c>
      <c r="AP76" s="221">
        <v>17.510000000000002</v>
      </c>
      <c r="AQ76" s="221">
        <v>17.510000000000002</v>
      </c>
      <c r="AR76" s="221">
        <v>17.510000000000002</v>
      </c>
      <c r="AS76" s="221">
        <v>17.510000000000002</v>
      </c>
      <c r="AT76" s="221">
        <v>17.510000000000002</v>
      </c>
      <c r="AU76" s="221">
        <v>17.510000000000002</v>
      </c>
      <c r="AV76" s="221">
        <v>17.510000000000002</v>
      </c>
      <c r="AW76" s="222">
        <v>17.510000000000002</v>
      </c>
      <c r="AX76" s="336">
        <f>AW76*1.05</f>
        <v>18.385500000000004</v>
      </c>
      <c r="AY76" s="337">
        <f>AX76</f>
        <v>18.385500000000004</v>
      </c>
      <c r="AZ76" s="337">
        <f t="shared" ref="AZ76:BI76" si="160">AY76</f>
        <v>18.385500000000004</v>
      </c>
      <c r="BA76" s="337">
        <f t="shared" si="160"/>
        <v>18.385500000000004</v>
      </c>
      <c r="BB76" s="337">
        <f t="shared" si="160"/>
        <v>18.385500000000004</v>
      </c>
      <c r="BC76" s="337">
        <f t="shared" si="160"/>
        <v>18.385500000000004</v>
      </c>
      <c r="BD76" s="337">
        <f t="shared" si="160"/>
        <v>18.385500000000004</v>
      </c>
      <c r="BE76" s="337">
        <f t="shared" si="160"/>
        <v>18.385500000000004</v>
      </c>
      <c r="BF76" s="337">
        <f t="shared" si="160"/>
        <v>18.385500000000004</v>
      </c>
      <c r="BG76" s="337">
        <f t="shared" si="160"/>
        <v>18.385500000000004</v>
      </c>
      <c r="BH76" s="337">
        <f t="shared" si="160"/>
        <v>18.385500000000004</v>
      </c>
      <c r="BI76" s="325">
        <f t="shared" si="160"/>
        <v>18.385500000000004</v>
      </c>
      <c r="BJ76" s="392">
        <f>BI76*1.05</f>
        <v>19.304775000000006</v>
      </c>
      <c r="BK76" s="372">
        <f>BJ76</f>
        <v>19.304775000000006</v>
      </c>
      <c r="BL76" s="372">
        <f t="shared" ref="BL76:BU76" si="161">BK76</f>
        <v>19.304775000000006</v>
      </c>
      <c r="BM76" s="372">
        <f t="shared" si="161"/>
        <v>19.304775000000006</v>
      </c>
      <c r="BN76" s="372">
        <f t="shared" si="161"/>
        <v>19.304775000000006</v>
      </c>
      <c r="BO76" s="372">
        <f t="shared" si="161"/>
        <v>19.304775000000006</v>
      </c>
      <c r="BP76" s="372">
        <f t="shared" si="161"/>
        <v>19.304775000000006</v>
      </c>
      <c r="BQ76" s="372">
        <f t="shared" si="161"/>
        <v>19.304775000000006</v>
      </c>
      <c r="BR76" s="372">
        <f t="shared" si="161"/>
        <v>19.304775000000006</v>
      </c>
      <c r="BS76" s="372">
        <f t="shared" si="161"/>
        <v>19.304775000000006</v>
      </c>
      <c r="BT76" s="372">
        <f t="shared" si="161"/>
        <v>19.304775000000006</v>
      </c>
      <c r="BU76" s="393">
        <f t="shared" si="161"/>
        <v>19.304775000000006</v>
      </c>
      <c r="BV76" s="359">
        <f>BU76*1.04</f>
        <v>20.076966000000006</v>
      </c>
      <c r="BW76" s="360">
        <f>BV76</f>
        <v>20.076966000000006</v>
      </c>
      <c r="BX76" s="360">
        <f t="shared" ref="BX76:CG76" si="162">BW76</f>
        <v>20.076966000000006</v>
      </c>
      <c r="BY76" s="360">
        <f t="shared" si="162"/>
        <v>20.076966000000006</v>
      </c>
      <c r="BZ76" s="360">
        <f t="shared" si="162"/>
        <v>20.076966000000006</v>
      </c>
      <c r="CA76" s="360">
        <f t="shared" si="162"/>
        <v>20.076966000000006</v>
      </c>
      <c r="CB76" s="360">
        <f t="shared" si="162"/>
        <v>20.076966000000006</v>
      </c>
      <c r="CC76" s="360">
        <f t="shared" si="162"/>
        <v>20.076966000000006</v>
      </c>
      <c r="CD76" s="360">
        <f t="shared" si="162"/>
        <v>20.076966000000006</v>
      </c>
      <c r="CE76" s="360">
        <f t="shared" si="162"/>
        <v>20.076966000000006</v>
      </c>
      <c r="CF76" s="360">
        <f t="shared" si="162"/>
        <v>20.076966000000006</v>
      </c>
      <c r="CG76" s="397">
        <f t="shared" si="162"/>
        <v>20.076966000000006</v>
      </c>
      <c r="CH76" s="434">
        <f>CG76</f>
        <v>20.076966000000006</v>
      </c>
      <c r="CI76" s="434">
        <f t="shared" ref="CI76:CS76" si="163">CH76</f>
        <v>20.076966000000006</v>
      </c>
      <c r="CJ76" s="434">
        <f t="shared" si="163"/>
        <v>20.076966000000006</v>
      </c>
      <c r="CK76" s="434">
        <f t="shared" si="163"/>
        <v>20.076966000000006</v>
      </c>
      <c r="CL76" s="434">
        <f t="shared" si="163"/>
        <v>20.076966000000006</v>
      </c>
      <c r="CM76" s="434">
        <f t="shared" si="163"/>
        <v>20.076966000000006</v>
      </c>
      <c r="CN76" s="434">
        <f t="shared" si="163"/>
        <v>20.076966000000006</v>
      </c>
      <c r="CO76" s="434">
        <f t="shared" si="163"/>
        <v>20.076966000000006</v>
      </c>
      <c r="CP76" s="434">
        <f t="shared" si="163"/>
        <v>20.076966000000006</v>
      </c>
      <c r="CQ76" s="434">
        <f t="shared" si="163"/>
        <v>20.076966000000006</v>
      </c>
      <c r="CR76" s="434">
        <f t="shared" si="163"/>
        <v>20.076966000000006</v>
      </c>
      <c r="CS76" s="434">
        <f t="shared" si="163"/>
        <v>20.076966000000006</v>
      </c>
      <c r="CT76" s="290">
        <v>18.427213665000004</v>
      </c>
      <c r="CU76" s="290">
        <v>18.427213665000004</v>
      </c>
      <c r="CV76" s="290">
        <v>18.427213665000004</v>
      </c>
      <c r="CW76" s="290">
        <v>18.427213665000004</v>
      </c>
      <c r="CX76" s="290">
        <v>18.427213665000004</v>
      </c>
      <c r="CY76" s="290">
        <v>18.427213665000004</v>
      </c>
      <c r="CZ76" s="290">
        <v>18.427213665000004</v>
      </c>
    </row>
    <row r="77" spans="1:109" x14ac:dyDescent="0.2">
      <c r="A77" s="226"/>
      <c r="B77" s="96"/>
      <c r="C77" s="96"/>
      <c r="D77" s="96"/>
      <c r="E77" s="96">
        <f>SUM(AX77:BI77)</f>
        <v>0</v>
      </c>
      <c r="F77" s="96">
        <f t="shared" ref="F77:H77" si="164">SUM(AY77:BJ77)</f>
        <v>0</v>
      </c>
      <c r="G77" s="96">
        <f t="shared" si="164"/>
        <v>0</v>
      </c>
      <c r="H77" s="97">
        <f t="shared" si="164"/>
        <v>0</v>
      </c>
      <c r="I77" s="96"/>
      <c r="U77" s="221"/>
      <c r="V77" s="221"/>
      <c r="W77" s="221"/>
      <c r="X77" s="221"/>
      <c r="Y77" s="221"/>
      <c r="Z77" s="215"/>
      <c r="AA77" s="221"/>
      <c r="AB77" s="221"/>
      <c r="AC77" s="221"/>
      <c r="AD77" s="221"/>
      <c r="AE77" s="221"/>
      <c r="AF77" s="221"/>
      <c r="AG77" s="221"/>
      <c r="AH77" s="221"/>
      <c r="AI77" s="221"/>
      <c r="AJ77" s="221"/>
      <c r="AK77" s="222"/>
      <c r="AL77" s="215"/>
      <c r="AM77" s="221"/>
      <c r="AN77" s="221"/>
      <c r="AO77" s="221"/>
      <c r="AP77" s="221"/>
      <c r="AQ77" s="221"/>
      <c r="AR77" s="221"/>
      <c r="AS77" s="221"/>
      <c r="AT77" s="221"/>
      <c r="AU77" s="221"/>
      <c r="AV77" s="221"/>
      <c r="AW77" s="222"/>
      <c r="AX77" s="338"/>
      <c r="AY77" s="339"/>
      <c r="AZ77" s="339"/>
      <c r="BA77" s="339"/>
      <c r="BB77" s="339"/>
      <c r="BC77" s="339"/>
      <c r="BD77" s="339"/>
      <c r="BE77" s="339"/>
      <c r="BF77" s="339"/>
      <c r="BG77" s="339"/>
      <c r="BH77" s="339"/>
      <c r="BI77" s="340"/>
      <c r="BJ77" s="95"/>
      <c r="BU77" s="354"/>
      <c r="BV77" s="95"/>
      <c r="CG77" s="354"/>
      <c r="CH77" s="439"/>
      <c r="CI77" s="440"/>
      <c r="CJ77" s="440"/>
      <c r="CK77" s="440"/>
      <c r="CL77" s="440"/>
      <c r="CM77" s="440"/>
      <c r="CN77" s="440"/>
      <c r="CO77" s="440"/>
      <c r="CP77" s="440"/>
      <c r="CQ77" s="440"/>
      <c r="CR77" s="440"/>
      <c r="CS77" s="441"/>
    </row>
    <row r="78" spans="1:109" x14ac:dyDescent="0.2">
      <c r="A78" s="226" t="s">
        <v>15</v>
      </c>
      <c r="B78" s="96">
        <f>SUM(N78:X78)</f>
        <v>427.57750000000004</v>
      </c>
      <c r="C78" s="96">
        <f>SUM(Z78:AK78)</f>
        <v>2045.75</v>
      </c>
      <c r="D78" s="96">
        <f>SUM(AL78:AW78)</f>
        <v>4927.8696493101952</v>
      </c>
      <c r="E78" s="96">
        <f>SUM(AX78:BI78)</f>
        <v>7657.016389593261</v>
      </c>
      <c r="F78" s="96">
        <f>SUM(BJ78:BU78)</f>
        <v>9401.4935727503798</v>
      </c>
      <c r="G78" s="104">
        <f>SUM(BV78:CG78)</f>
        <v>10926.247096807405</v>
      </c>
      <c r="H78" s="105">
        <f>SUM(CH78:CS78)</f>
        <v>12991.014091428466</v>
      </c>
      <c r="I78" s="96"/>
      <c r="K78" s="85">
        <f t="shared" si="143"/>
        <v>3.7845127491507382</v>
      </c>
      <c r="L78" s="85">
        <f t="shared" si="143"/>
        <v>1.4088327749286056</v>
      </c>
      <c r="U78" s="221">
        <f t="shared" ref="U78:AW78" si="165">U74*U75</f>
        <v>70</v>
      </c>
      <c r="V78" s="221">
        <f t="shared" si="165"/>
        <v>102.9</v>
      </c>
      <c r="W78" s="221">
        <f t="shared" si="165"/>
        <v>115.7625</v>
      </c>
      <c r="X78" s="221">
        <f t="shared" si="165"/>
        <v>138.91500000000002</v>
      </c>
      <c r="Y78" s="221">
        <f t="shared" si="165"/>
        <v>182.32593750000004</v>
      </c>
      <c r="Z78" s="215">
        <f t="shared" si="165"/>
        <v>130</v>
      </c>
      <c r="AA78" s="221">
        <f t="shared" si="165"/>
        <v>50</v>
      </c>
      <c r="AB78" s="221">
        <f t="shared" si="165"/>
        <v>136</v>
      </c>
      <c r="AC78" s="221">
        <f t="shared" si="165"/>
        <v>136.5</v>
      </c>
      <c r="AD78" s="221">
        <f t="shared" si="165"/>
        <v>161</v>
      </c>
      <c r="AE78" s="221">
        <f t="shared" si="165"/>
        <v>187.5</v>
      </c>
      <c r="AF78" s="221">
        <f t="shared" si="165"/>
        <v>177.45000000000002</v>
      </c>
      <c r="AG78" s="221">
        <f t="shared" si="165"/>
        <v>209.29999999999998</v>
      </c>
      <c r="AH78" s="221">
        <f t="shared" si="165"/>
        <v>227.5</v>
      </c>
      <c r="AI78" s="221">
        <f t="shared" si="165"/>
        <v>177.45000000000002</v>
      </c>
      <c r="AJ78" s="221">
        <f t="shared" si="165"/>
        <v>209.29999999999998</v>
      </c>
      <c r="AK78" s="222">
        <f t="shared" si="165"/>
        <v>243.75</v>
      </c>
      <c r="AL78" s="215">
        <f t="shared" si="165"/>
        <v>226.03750000000002</v>
      </c>
      <c r="AM78" s="221">
        <f t="shared" si="165"/>
        <v>187.78500000000005</v>
      </c>
      <c r="AN78" s="221">
        <f t="shared" si="165"/>
        <v>275.8186080000001</v>
      </c>
      <c r="AO78" s="221">
        <f t="shared" si="165"/>
        <v>271.60020576000005</v>
      </c>
      <c r="AP78" s="221">
        <f t="shared" si="165"/>
        <v>321.71482437120017</v>
      </c>
      <c r="AQ78" s="221">
        <f t="shared" si="165"/>
        <v>442.1759181120002</v>
      </c>
      <c r="AR78" s="221">
        <f t="shared" si="165"/>
        <v>413.87665935283223</v>
      </c>
      <c r="AS78" s="221">
        <f t="shared" si="165"/>
        <v>467.61695173649235</v>
      </c>
      <c r="AT78" s="221">
        <f t="shared" si="165"/>
        <v>519.88002281292381</v>
      </c>
      <c r="AU78" s="221">
        <f t="shared" si="165"/>
        <v>521.36539430667494</v>
      </c>
      <c r="AV78" s="221">
        <f t="shared" si="165"/>
        <v>606.38805860899436</v>
      </c>
      <c r="AW78" s="222">
        <f t="shared" si="165"/>
        <v>673.61050624907716</v>
      </c>
      <c r="AX78" s="332">
        <f t="shared" ref="AX78:CB78" si="166">AX75*AX74</f>
        <v>377.16453254378058</v>
      </c>
      <c r="AY78" s="333">
        <f t="shared" si="166"/>
        <v>289.88009325000007</v>
      </c>
      <c r="AZ78" s="333">
        <f t="shared" si="166"/>
        <v>500.91280113600027</v>
      </c>
      <c r="BA78" s="333">
        <f t="shared" si="166"/>
        <v>473.36259707352019</v>
      </c>
      <c r="BB78" s="333">
        <f t="shared" si="166"/>
        <v>521.45623693618984</v>
      </c>
      <c r="BC78" s="333">
        <f t="shared" si="166"/>
        <v>631.00586654463336</v>
      </c>
      <c r="BD78" s="333">
        <f t="shared" si="166"/>
        <v>638.89343987644122</v>
      </c>
      <c r="BE78" s="333">
        <f t="shared" si="166"/>
        <v>717.60511166921879</v>
      </c>
      <c r="BF78" s="333">
        <f t="shared" si="166"/>
        <v>794.88566215667311</v>
      </c>
      <c r="BG78" s="333">
        <f t="shared" si="166"/>
        <v>781.51409554787335</v>
      </c>
      <c r="BH78" s="333">
        <f t="shared" si="166"/>
        <v>903.97577043105503</v>
      </c>
      <c r="BI78" s="334">
        <f t="shared" si="166"/>
        <v>1026.3601824278746</v>
      </c>
      <c r="BJ78" s="352">
        <f t="shared" si="166"/>
        <v>480.33728209124052</v>
      </c>
      <c r="BK78" s="353">
        <f t="shared" si="166"/>
        <v>469.86077754000013</v>
      </c>
      <c r="BL78" s="353">
        <f t="shared" si="166"/>
        <v>579.94244542080037</v>
      </c>
      <c r="BM78" s="353">
        <f t="shared" si="166"/>
        <v>548.04561092265624</v>
      </c>
      <c r="BN78" s="353">
        <f t="shared" si="166"/>
        <v>628.11761761009109</v>
      </c>
      <c r="BO78" s="353">
        <f t="shared" si="166"/>
        <v>730.5604578059274</v>
      </c>
      <c r="BP78" s="353">
        <f t="shared" si="166"/>
        <v>760.15204230694928</v>
      </c>
      <c r="BQ78" s="353">
        <f t="shared" si="166"/>
        <v>820.9642056915053</v>
      </c>
      <c r="BR78" s="353">
        <f t="shared" si="166"/>
        <v>1013.3043910249437</v>
      </c>
      <c r="BS78" s="353">
        <f t="shared" si="166"/>
        <v>996.25858455912191</v>
      </c>
      <c r="BT78" s="353">
        <f t="shared" si="166"/>
        <v>1097.4784567503289</v>
      </c>
      <c r="BU78" s="357">
        <f t="shared" si="166"/>
        <v>1276.4717010268141</v>
      </c>
      <c r="BV78" s="352">
        <f t="shared" si="166"/>
        <v>577.66457865361963</v>
      </c>
      <c r="BW78" s="353">
        <f t="shared" si="166"/>
        <v>636.35529984482753</v>
      </c>
      <c r="BX78" s="353">
        <f t="shared" si="166"/>
        <v>714.88832199696606</v>
      </c>
      <c r="BY78" s="353">
        <f t="shared" si="166"/>
        <v>753.24818317729125</v>
      </c>
      <c r="BZ78" s="353">
        <f t="shared" si="166"/>
        <v>762.66378546700741</v>
      </c>
      <c r="CA78" s="353">
        <f t="shared" si="166"/>
        <v>937.12036200689147</v>
      </c>
      <c r="CB78" s="353">
        <f t="shared" si="166"/>
        <v>770.9615674528884</v>
      </c>
      <c r="CC78" s="353">
        <f>CC75*CC74</f>
        <v>941.52198806785054</v>
      </c>
      <c r="CD78" s="353">
        <f t="shared" ref="CD78:CZ78" si="167">CD75*CD74</f>
        <v>1162.1071395580327</v>
      </c>
      <c r="CE78" s="353">
        <f t="shared" si="167"/>
        <v>1019.7490149621736</v>
      </c>
      <c r="CF78" s="353">
        <f t="shared" si="167"/>
        <v>1186.0465466329283</v>
      </c>
      <c r="CG78" s="357">
        <f t="shared" si="167"/>
        <v>1463.9203089869288</v>
      </c>
      <c r="CH78" s="439">
        <f t="shared" si="167"/>
        <v>913.89472829580325</v>
      </c>
      <c r="CI78" s="440">
        <f t="shared" si="167"/>
        <v>1027.7203167050457</v>
      </c>
      <c r="CJ78" s="440">
        <f t="shared" si="167"/>
        <v>1100.6884591911039</v>
      </c>
      <c r="CK78" s="440">
        <f t="shared" si="167"/>
        <v>1178.8373397936725</v>
      </c>
      <c r="CL78" s="440">
        <f t="shared" si="167"/>
        <v>1262.5347909190234</v>
      </c>
      <c r="CM78" s="440">
        <f t="shared" si="167"/>
        <v>1352.1747610742739</v>
      </c>
      <c r="CN78" s="440">
        <f t="shared" si="167"/>
        <v>1448.1791691105475</v>
      </c>
      <c r="CO78" s="440">
        <f t="shared" si="167"/>
        <v>921.34378611242312</v>
      </c>
      <c r="CP78" s="440">
        <f t="shared" si="167"/>
        <v>671.26475845333698</v>
      </c>
      <c r="CQ78" s="440">
        <f t="shared" si="167"/>
        <v>997.29214450424831</v>
      </c>
      <c r="CR78" s="440">
        <f t="shared" si="167"/>
        <v>1037.5827471422197</v>
      </c>
      <c r="CS78" s="441">
        <f t="shared" si="167"/>
        <v>1079.5010901267656</v>
      </c>
      <c r="CT78" s="296">
        <f t="shared" si="167"/>
        <v>1123.112934167887</v>
      </c>
      <c r="CU78" s="296">
        <f t="shared" si="167"/>
        <v>1168.4866967082696</v>
      </c>
      <c r="CV78" s="296">
        <f t="shared" si="167"/>
        <v>1215.6935592552836</v>
      </c>
      <c r="CW78" s="296">
        <f t="shared" si="167"/>
        <v>1264.8075790491971</v>
      </c>
      <c r="CX78" s="296">
        <f t="shared" si="167"/>
        <v>1315.9058052427849</v>
      </c>
      <c r="CY78" s="296">
        <f t="shared" si="167"/>
        <v>1369.0683997745932</v>
      </c>
      <c r="CZ78" s="296">
        <f t="shared" si="167"/>
        <v>1424.378763125487</v>
      </c>
    </row>
    <row r="79" spans="1:109" x14ac:dyDescent="0.2">
      <c r="A79" s="226" t="s">
        <v>11</v>
      </c>
      <c r="B79" s="96">
        <f>SUM(N79:X79)</f>
        <v>7048.6500000000005</v>
      </c>
      <c r="C79" s="96">
        <f>SUM(Z79:AK79)</f>
        <v>33844.875</v>
      </c>
      <c r="D79" s="96">
        <f>SUM(AL79:AW79)</f>
        <v>86170.588246921528</v>
      </c>
      <c r="E79" s="96">
        <f>SUM(AX79:BI79)</f>
        <v>140778.07483086691</v>
      </c>
      <c r="F79" s="96">
        <f>SUM(BJ79:BU79)</f>
        <v>181493.71808589227</v>
      </c>
      <c r="G79" s="96">
        <f>SUM(BV79:CG79)</f>
        <v>219365.89147020105</v>
      </c>
      <c r="H79" s="97">
        <f>SUM(CH79:CS79)</f>
        <v>260820.14821913018</v>
      </c>
      <c r="I79" s="96"/>
      <c r="K79" s="85">
        <f t="shared" si="143"/>
        <v>3.8016109467770418</v>
      </c>
      <c r="L79" s="85">
        <f t="shared" si="143"/>
        <v>1.5460453982152846</v>
      </c>
      <c r="S79" s="104"/>
      <c r="T79" s="104"/>
      <c r="U79" s="232"/>
      <c r="V79" s="232">
        <f t="shared" ref="V79:CB79" si="168">V78*V76</f>
        <v>1955.1000000000001</v>
      </c>
      <c r="W79" s="232">
        <f t="shared" si="168"/>
        <v>2315.25</v>
      </c>
      <c r="X79" s="232">
        <f t="shared" si="168"/>
        <v>2778.3</v>
      </c>
      <c r="Y79" s="232">
        <f t="shared" si="168"/>
        <v>3646.5187500000006</v>
      </c>
      <c r="Z79" s="234">
        <f t="shared" si="168"/>
        <v>2210</v>
      </c>
      <c r="AA79" s="232">
        <f t="shared" si="168"/>
        <v>850</v>
      </c>
      <c r="AB79" s="232">
        <f t="shared" si="168"/>
        <v>2244</v>
      </c>
      <c r="AC79" s="232">
        <f t="shared" si="168"/>
        <v>2252.25</v>
      </c>
      <c r="AD79" s="232">
        <f t="shared" si="168"/>
        <v>2656.5</v>
      </c>
      <c r="AE79" s="232">
        <f t="shared" si="168"/>
        <v>3093.75</v>
      </c>
      <c r="AF79" s="232">
        <f t="shared" si="168"/>
        <v>2927.9250000000002</v>
      </c>
      <c r="AG79" s="232">
        <f t="shared" si="168"/>
        <v>3453.45</v>
      </c>
      <c r="AH79" s="232">
        <f t="shared" si="168"/>
        <v>3753.75</v>
      </c>
      <c r="AI79" s="232">
        <f t="shared" si="168"/>
        <v>2927.9250000000002</v>
      </c>
      <c r="AJ79" s="232">
        <f t="shared" si="168"/>
        <v>3453.45</v>
      </c>
      <c r="AK79" s="233">
        <f t="shared" si="168"/>
        <v>4021.875</v>
      </c>
      <c r="AL79" s="234">
        <f t="shared" si="168"/>
        <v>3841.5073125000008</v>
      </c>
      <c r="AM79" s="232">
        <f t="shared" si="168"/>
        <v>3288.1153500000014</v>
      </c>
      <c r="AN79" s="232">
        <f t="shared" si="168"/>
        <v>4829.5838260800019</v>
      </c>
      <c r="AO79" s="232">
        <f t="shared" si="168"/>
        <v>4755.7196028576009</v>
      </c>
      <c r="AP79" s="232">
        <f t="shared" si="168"/>
        <v>5633.226574739715</v>
      </c>
      <c r="AQ79" s="232">
        <f t="shared" si="168"/>
        <v>7742.5003261411239</v>
      </c>
      <c r="AR79" s="232">
        <f t="shared" si="168"/>
        <v>7246.9803052680927</v>
      </c>
      <c r="AS79" s="232">
        <f t="shared" si="168"/>
        <v>8187.9728249059817</v>
      </c>
      <c r="AT79" s="232">
        <f t="shared" si="168"/>
        <v>9103.0991994542965</v>
      </c>
      <c r="AU79" s="232">
        <f t="shared" si="168"/>
        <v>9129.1080543098797</v>
      </c>
      <c r="AV79" s="232">
        <f t="shared" si="168"/>
        <v>10617.854906243492</v>
      </c>
      <c r="AW79" s="233">
        <f t="shared" si="168"/>
        <v>11794.919964421342</v>
      </c>
      <c r="AX79" s="332">
        <f t="shared" si="168"/>
        <v>6934.3585130836791</v>
      </c>
      <c r="AY79" s="333">
        <f t="shared" si="168"/>
        <v>5329.5904544478772</v>
      </c>
      <c r="AZ79" s="333">
        <f t="shared" si="168"/>
        <v>9209.5323052859349</v>
      </c>
      <c r="BA79" s="333">
        <f t="shared" si="168"/>
        <v>8703.0080284952073</v>
      </c>
      <c r="BB79" s="333">
        <f t="shared" si="168"/>
        <v>9587.2336441903208</v>
      </c>
      <c r="BC79" s="333">
        <f t="shared" si="168"/>
        <v>11601.35835935636</v>
      </c>
      <c r="BD79" s="333">
        <f t="shared" si="168"/>
        <v>11746.375338848313</v>
      </c>
      <c r="BE79" s="333">
        <f t="shared" si="168"/>
        <v>13193.528780594424</v>
      </c>
      <c r="BF79" s="333">
        <f t="shared" si="168"/>
        <v>14614.370341581516</v>
      </c>
      <c r="BG79" s="333">
        <f t="shared" si="168"/>
        <v>14368.527403695429</v>
      </c>
      <c r="BH79" s="333">
        <f t="shared" si="168"/>
        <v>16620.046527260165</v>
      </c>
      <c r="BI79" s="334">
        <f t="shared" si="168"/>
        <v>18870.145134027694</v>
      </c>
      <c r="BJ79" s="352">
        <f t="shared" si="168"/>
        <v>9272.8031548829313</v>
      </c>
      <c r="BK79" s="353">
        <f t="shared" si="168"/>
        <v>9070.5565917347594</v>
      </c>
      <c r="BL79" s="353">
        <f t="shared" si="168"/>
        <v>11195.658421798335</v>
      </c>
      <c r="BM79" s="353">
        <f t="shared" si="168"/>
        <v>10579.897208599425</v>
      </c>
      <c r="BN79" s="353">
        <f t="shared" si="168"/>
        <v>12125.669281498851</v>
      </c>
      <c r="BO79" s="353">
        <f t="shared" si="168"/>
        <v>14103.305261840427</v>
      </c>
      <c r="BP79" s="353">
        <f t="shared" si="168"/>
        <v>14674.564142526142</v>
      </c>
      <c r="BQ79" s="353">
        <f t="shared" si="168"/>
        <v>15848.529273928234</v>
      </c>
      <c r="BR79" s="353">
        <f t="shared" si="168"/>
        <v>19561.613275248565</v>
      </c>
      <c r="BS79" s="353">
        <f t="shared" si="168"/>
        <v>19232.547816732331</v>
      </c>
      <c r="BT79" s="353">
        <f t="shared" si="168"/>
        <v>21186.574674912335</v>
      </c>
      <c r="BU79" s="357">
        <f t="shared" si="168"/>
        <v>24641.998982189925</v>
      </c>
      <c r="BV79" s="352">
        <f t="shared" si="168"/>
        <v>11597.752105033051</v>
      </c>
      <c r="BW79" s="353">
        <f t="shared" si="168"/>
        <v>12776.08371890441</v>
      </c>
      <c r="BX79" s="353">
        <f t="shared" si="168"/>
        <v>14352.788534530144</v>
      </c>
      <c r="BY79" s="353">
        <f t="shared" si="168"/>
        <v>15122.938163212253</v>
      </c>
      <c r="BZ79" s="353">
        <f t="shared" si="168"/>
        <v>15311.974890252406</v>
      </c>
      <c r="CA79" s="353">
        <f t="shared" si="168"/>
        <v>18814.533645920059</v>
      </c>
      <c r="CB79" s="353">
        <f t="shared" si="168"/>
        <v>15478.569177058351</v>
      </c>
      <c r="CC79" s="353">
        <f>CC78*CC76</f>
        <v>18902.904942690646</v>
      </c>
      <c r="CD79" s="353">
        <f t="shared" ref="CD79:CZ79" si="169">CD78*CD76</f>
        <v>23331.585529263884</v>
      </c>
      <c r="CE79" s="353">
        <f t="shared" si="169"/>
        <v>20473.466301929056</v>
      </c>
      <c r="CF79" s="353">
        <f t="shared" si="169"/>
        <v>23812.216191166724</v>
      </c>
      <c r="CG79" s="357">
        <f t="shared" si="169"/>
        <v>29391.078270240072</v>
      </c>
      <c r="CH79" s="439">
        <f t="shared" si="169"/>
        <v>18348.233387574084</v>
      </c>
      <c r="CI79" s="440">
        <f t="shared" si="169"/>
        <v>20633.505855996438</v>
      </c>
      <c r="CJ79" s="440">
        <f t="shared" si="169"/>
        <v>22098.484771772186</v>
      </c>
      <c r="CK79" s="440">
        <f t="shared" si="169"/>
        <v>23667.477190568017</v>
      </c>
      <c r="CL79" s="440">
        <f t="shared" si="169"/>
        <v>25347.86807109835</v>
      </c>
      <c r="CM79" s="440">
        <f t="shared" si="169"/>
        <v>27147.566704146328</v>
      </c>
      <c r="CN79" s="440">
        <f t="shared" si="169"/>
        <v>29075.04394014072</v>
      </c>
      <c r="CO79" s="440">
        <f t="shared" si="169"/>
        <v>18497.787868090396</v>
      </c>
      <c r="CP79" s="440">
        <f t="shared" si="169"/>
        <v>13476.959732465863</v>
      </c>
      <c r="CQ79" s="440">
        <f t="shared" si="169"/>
        <v>20022.600477278887</v>
      </c>
      <c r="CR79" s="440">
        <f t="shared" si="169"/>
        <v>20831.513536560946</v>
      </c>
      <c r="CS79" s="441">
        <f t="shared" si="169"/>
        <v>21673.106683438014</v>
      </c>
      <c r="CT79" s="296">
        <f t="shared" si="169"/>
        <v>20695.842007836738</v>
      </c>
      <c r="CU79" s="296">
        <f t="shared" si="169"/>
        <v>21531.954024953342</v>
      </c>
      <c r="CV79" s="296">
        <f t="shared" si="169"/>
        <v>22401.844967561454</v>
      </c>
      <c r="CW79" s="296">
        <f t="shared" si="169"/>
        <v>23306.879504250937</v>
      </c>
      <c r="CX79" s="296">
        <f t="shared" si="169"/>
        <v>24248.477436222682</v>
      </c>
      <c r="CY79" s="296">
        <f t="shared" si="169"/>
        <v>25228.11592464607</v>
      </c>
      <c r="CZ79" s="296">
        <f t="shared" si="169"/>
        <v>26247.331808001778</v>
      </c>
    </row>
    <row r="80" spans="1:109" x14ac:dyDescent="0.2">
      <c r="A80" s="226" t="s">
        <v>12</v>
      </c>
      <c r="B80" s="96">
        <f>B79/B74</f>
        <v>35.870992366412217</v>
      </c>
      <c r="C80" s="96">
        <f t="shared" ref="C80:D80" si="170">C79/C74</f>
        <v>36.294772117962466</v>
      </c>
      <c r="D80" s="96">
        <f t="shared" si="170"/>
        <v>75.961378920064817</v>
      </c>
      <c r="E80" s="96">
        <f>SUM(AX79:BI79)/SUM(AX74:BI74)</f>
        <v>84.577650525284199</v>
      </c>
      <c r="F80" s="96">
        <f>SUM(BJ79:BU79)/SUM(BJ74:BU74)</f>
        <v>92.982030537985167</v>
      </c>
      <c r="G80" s="134">
        <f>SUM(BV79:CG79)/SUM(BV74:CG74)</f>
        <v>102.79578197065449</v>
      </c>
      <c r="H80" s="135">
        <f>SUM(BW79:CH79)/SUM(CH74:CS74)</f>
        <v>108.56602069055945</v>
      </c>
      <c r="I80" s="96"/>
      <c r="K80" s="85">
        <f t="shared" si="143"/>
        <v>1.1813995755162177E-2</v>
      </c>
      <c r="L80" s="85">
        <f t="shared" si="143"/>
        <v>1.0929013873728426</v>
      </c>
      <c r="U80" s="221">
        <f t="shared" ref="U80:AW80" si="171">U79/U74</f>
        <v>0</v>
      </c>
      <c r="V80" s="221">
        <f t="shared" si="171"/>
        <v>39.900000000000006</v>
      </c>
      <c r="W80" s="221">
        <f t="shared" si="171"/>
        <v>44.1</v>
      </c>
      <c r="X80" s="221">
        <f t="shared" si="171"/>
        <v>46.305</v>
      </c>
      <c r="Y80" s="221">
        <f t="shared" si="171"/>
        <v>48.620250000000006</v>
      </c>
      <c r="Z80" s="215">
        <f t="shared" si="171"/>
        <v>34</v>
      </c>
      <c r="AA80" s="221">
        <f t="shared" si="171"/>
        <v>17</v>
      </c>
      <c r="AB80" s="221">
        <f t="shared" si="171"/>
        <v>33</v>
      </c>
      <c r="AC80" s="221">
        <f t="shared" si="171"/>
        <v>34.65</v>
      </c>
      <c r="AD80" s="221">
        <f t="shared" si="171"/>
        <v>37.950000000000003</v>
      </c>
      <c r="AE80" s="221">
        <f t="shared" si="171"/>
        <v>41.25</v>
      </c>
      <c r="AF80" s="221">
        <f t="shared" si="171"/>
        <v>34.650000000000006</v>
      </c>
      <c r="AG80" s="221">
        <f t="shared" si="171"/>
        <v>37.949999999999996</v>
      </c>
      <c r="AH80" s="221">
        <f t="shared" si="171"/>
        <v>41.25</v>
      </c>
      <c r="AI80" s="221">
        <f t="shared" si="171"/>
        <v>34.650000000000006</v>
      </c>
      <c r="AJ80" s="221">
        <f t="shared" si="171"/>
        <v>37.949999999999996</v>
      </c>
      <c r="AK80" s="222">
        <f t="shared" si="171"/>
        <v>41.25</v>
      </c>
      <c r="AL80" s="215">
        <f t="shared" si="171"/>
        <v>45.461625000000012</v>
      </c>
      <c r="AM80" s="221">
        <f t="shared" si="171"/>
        <v>50.586390000000023</v>
      </c>
      <c r="AN80" s="221">
        <f t="shared" si="171"/>
        <v>54.63330120000002</v>
      </c>
      <c r="AO80" s="221">
        <f t="shared" si="171"/>
        <v>59.003965296000018</v>
      </c>
      <c r="AP80" s="221">
        <f t="shared" si="171"/>
        <v>63.724282519680031</v>
      </c>
      <c r="AQ80" s="221">
        <f t="shared" si="171"/>
        <v>68.822225121254434</v>
      </c>
      <c r="AR80" s="221">
        <f t="shared" si="171"/>
        <v>74.328003130954798</v>
      </c>
      <c r="AS80" s="221">
        <f t="shared" si="171"/>
        <v>80.274243381431177</v>
      </c>
      <c r="AT80" s="221">
        <f t="shared" si="171"/>
        <v>86.696182851945679</v>
      </c>
      <c r="AU80" s="221">
        <f t="shared" si="171"/>
        <v>93.631877480101323</v>
      </c>
      <c r="AV80" s="221">
        <f t="shared" si="171"/>
        <v>101.12242767850945</v>
      </c>
      <c r="AW80" s="222">
        <f t="shared" si="171"/>
        <v>109.21222189279021</v>
      </c>
      <c r="AX80" s="338"/>
      <c r="AY80" s="339"/>
      <c r="AZ80" s="339"/>
      <c r="BA80" s="339"/>
      <c r="BB80" s="339"/>
      <c r="BC80" s="339"/>
      <c r="BD80" s="339"/>
      <c r="BE80" s="339"/>
      <c r="BF80" s="339"/>
      <c r="BG80" s="339"/>
      <c r="BH80" s="339"/>
      <c r="BI80" s="340"/>
      <c r="BJ80" s="95"/>
      <c r="BU80" s="354"/>
      <c r="BV80" s="95"/>
      <c r="CG80" s="354"/>
      <c r="CH80" s="439"/>
      <c r="CI80" s="440"/>
      <c r="CJ80" s="440"/>
      <c r="CK80" s="440"/>
      <c r="CL80" s="440"/>
      <c r="CM80" s="440"/>
      <c r="CN80" s="440"/>
      <c r="CO80" s="440"/>
      <c r="CP80" s="440"/>
      <c r="CQ80" s="440"/>
      <c r="CR80" s="440"/>
      <c r="CS80" s="441"/>
    </row>
    <row r="81" spans="1:97" x14ac:dyDescent="0.2">
      <c r="A81" s="226" t="s">
        <v>13</v>
      </c>
      <c r="B81" s="96">
        <f>SUM(N79:X79)/SUM(N72:X72)</f>
        <v>22.737580645161291</v>
      </c>
      <c r="C81" s="96">
        <f>SUM(Z79:AK79)/SUM(Z72:AK72)</f>
        <v>24.525271739130435</v>
      </c>
      <c r="D81" s="96">
        <f>SUM(AL79:AW79)/SUM(AL72:AW72)</f>
        <v>50.688581321718544</v>
      </c>
      <c r="E81" s="96">
        <f>SUM(AX79:BH79)/SUM(AX72:BH72)</f>
        <v>59.583543351338818</v>
      </c>
      <c r="F81" s="96">
        <f>SUM(BJ79:BT79)/SUM(BJ72:BT72)</f>
        <v>65.923472913757138</v>
      </c>
      <c r="G81" s="96">
        <f>SUM(BK79:BU79)/SUM(BK72:BU72)</f>
        <v>71.75273515999055</v>
      </c>
      <c r="H81" s="97">
        <f>SUM(CH79:CS79)/SUM(CH72:CS72)</f>
        <v>95.656025579529754</v>
      </c>
      <c r="I81" s="96"/>
      <c r="K81" s="85">
        <f t="shared" si="143"/>
        <v>7.8622748913683482E-2</v>
      </c>
      <c r="L81" s="85">
        <f t="shared" si="143"/>
        <v>1.0667897938453486</v>
      </c>
      <c r="U81" s="221">
        <f t="shared" ref="U81:AW81" si="172">U79/U72</f>
        <v>0</v>
      </c>
      <c r="V81" s="221">
        <f t="shared" si="172"/>
        <v>27.930000000000003</v>
      </c>
      <c r="W81" s="221">
        <f t="shared" si="172"/>
        <v>33.075000000000003</v>
      </c>
      <c r="X81" s="221">
        <f t="shared" si="172"/>
        <v>27.783000000000001</v>
      </c>
      <c r="Y81" s="221">
        <f t="shared" si="172"/>
        <v>36.465187500000006</v>
      </c>
      <c r="Z81" s="215">
        <f t="shared" si="172"/>
        <v>22.1</v>
      </c>
      <c r="AA81" s="221">
        <f t="shared" si="172"/>
        <v>8.5</v>
      </c>
      <c r="AB81" s="221">
        <f t="shared" si="172"/>
        <v>22.44</v>
      </c>
      <c r="AC81" s="221">
        <f t="shared" si="172"/>
        <v>22.522500000000001</v>
      </c>
      <c r="AD81" s="221">
        <f t="shared" si="172"/>
        <v>26.565000000000001</v>
      </c>
      <c r="AE81" s="221">
        <f t="shared" si="172"/>
        <v>30.9375</v>
      </c>
      <c r="AF81" s="221">
        <f t="shared" si="172"/>
        <v>22.522500000000001</v>
      </c>
      <c r="AG81" s="221">
        <f t="shared" si="172"/>
        <v>26.564999999999998</v>
      </c>
      <c r="AH81" s="221">
        <f t="shared" si="172"/>
        <v>28.875</v>
      </c>
      <c r="AI81" s="221">
        <f t="shared" si="172"/>
        <v>22.522500000000001</v>
      </c>
      <c r="AJ81" s="221">
        <f t="shared" si="172"/>
        <v>26.564999999999998</v>
      </c>
      <c r="AK81" s="222">
        <f t="shared" si="172"/>
        <v>30.9375</v>
      </c>
      <c r="AL81" s="215">
        <f t="shared" si="172"/>
        <v>29.550056250000008</v>
      </c>
      <c r="AM81" s="221">
        <f t="shared" si="172"/>
        <v>25.293195000000011</v>
      </c>
      <c r="AN81" s="221">
        <f t="shared" si="172"/>
        <v>37.150644816000018</v>
      </c>
      <c r="AO81" s="221">
        <f t="shared" si="172"/>
        <v>36.582458483520007</v>
      </c>
      <c r="AP81" s="221">
        <f t="shared" si="172"/>
        <v>43.332512113382421</v>
      </c>
      <c r="AQ81" s="221">
        <f t="shared" si="172"/>
        <v>51.616668840940825</v>
      </c>
      <c r="AR81" s="221">
        <f t="shared" si="172"/>
        <v>48.313202035120618</v>
      </c>
      <c r="AS81" s="221">
        <f t="shared" si="172"/>
        <v>54.586485499373211</v>
      </c>
      <c r="AT81" s="221">
        <f t="shared" si="172"/>
        <v>60.687327996361979</v>
      </c>
      <c r="AU81" s="221">
        <f t="shared" si="172"/>
        <v>60.860720362065862</v>
      </c>
      <c r="AV81" s="221">
        <f t="shared" si="172"/>
        <v>70.785699374956621</v>
      </c>
      <c r="AW81" s="222">
        <f t="shared" si="172"/>
        <v>78.632799762808943</v>
      </c>
      <c r="AX81" s="338"/>
      <c r="AY81" s="339"/>
      <c r="AZ81" s="339"/>
      <c r="BA81" s="339"/>
      <c r="BB81" s="339"/>
      <c r="BC81" s="339"/>
      <c r="BD81" s="339"/>
      <c r="BE81" s="339"/>
      <c r="BF81" s="339"/>
      <c r="BG81" s="339"/>
      <c r="BH81" s="339"/>
      <c r="BI81" s="340"/>
      <c r="BJ81" s="95"/>
      <c r="BU81" s="354"/>
      <c r="BV81" s="95"/>
      <c r="CG81" s="354"/>
      <c r="CH81" s="439"/>
      <c r="CI81" s="440"/>
      <c r="CJ81" s="440"/>
      <c r="CK81" s="440"/>
      <c r="CL81" s="440"/>
      <c r="CM81" s="440"/>
      <c r="CN81" s="440"/>
      <c r="CO81" s="440"/>
      <c r="CP81" s="440"/>
      <c r="CQ81" s="440"/>
      <c r="CR81" s="440"/>
      <c r="CS81" s="441"/>
    </row>
    <row r="82" spans="1:97" x14ac:dyDescent="0.2">
      <c r="A82" s="109" t="s">
        <v>147</v>
      </c>
      <c r="B82" s="110"/>
      <c r="C82" s="161">
        <f t="shared" ref="C82:G82" si="173">(C79-B79)/B79</f>
        <v>3.8016109467770418</v>
      </c>
      <c r="D82" s="161">
        <f t="shared" si="173"/>
        <v>1.5460453982152846</v>
      </c>
      <c r="E82" s="161">
        <f t="shared" si="173"/>
        <v>0.63371374960871585</v>
      </c>
      <c r="F82" s="161">
        <f t="shared" si="173"/>
        <v>0.28921863936512693</v>
      </c>
      <c r="G82" s="161">
        <f t="shared" si="173"/>
        <v>0.20866933458482406</v>
      </c>
      <c r="H82" s="162">
        <f>(H79-G79)/G79</f>
        <v>0.18897311916223916</v>
      </c>
      <c r="Z82" s="112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1"/>
      <c r="AL82" s="112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1"/>
      <c r="AX82" s="341"/>
      <c r="AY82" s="342"/>
      <c r="AZ82" s="342"/>
      <c r="BA82" s="342"/>
      <c r="BB82" s="342"/>
      <c r="BC82" s="342"/>
      <c r="BD82" s="342"/>
      <c r="BE82" s="342"/>
      <c r="BF82" s="342"/>
      <c r="BG82" s="342"/>
      <c r="BH82" s="342"/>
      <c r="BI82" s="343"/>
      <c r="BJ82" s="109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305"/>
      <c r="BV82" s="109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305"/>
      <c r="CH82" s="443"/>
      <c r="CI82" s="444"/>
      <c r="CJ82" s="444"/>
      <c r="CK82" s="444"/>
      <c r="CL82" s="444"/>
      <c r="CM82" s="444"/>
      <c r="CN82" s="444"/>
      <c r="CO82" s="444"/>
      <c r="CP82" s="444"/>
      <c r="CQ82" s="444"/>
      <c r="CR82" s="444"/>
      <c r="CS82" s="445"/>
    </row>
    <row r="83" spans="1:97" s="119" customFormat="1" hidden="1" x14ac:dyDescent="0.2">
      <c r="A83" s="312" t="s">
        <v>30</v>
      </c>
      <c r="B83" s="213">
        <v>2016</v>
      </c>
      <c r="C83" s="213">
        <v>2017</v>
      </c>
      <c r="D83" s="214">
        <v>2018</v>
      </c>
      <c r="E83" s="214"/>
      <c r="F83" s="214"/>
      <c r="G83" s="287"/>
      <c r="H83" s="287"/>
      <c r="I83" s="287"/>
      <c r="J83" s="115"/>
      <c r="K83" s="116"/>
      <c r="L83" s="116"/>
      <c r="M83" s="115"/>
      <c r="N83" s="367">
        <v>42385</v>
      </c>
      <c r="O83" s="367">
        <v>42416</v>
      </c>
      <c r="P83" s="367">
        <v>42445</v>
      </c>
      <c r="Q83" s="367">
        <v>42476</v>
      </c>
      <c r="R83" s="367">
        <v>42506</v>
      </c>
      <c r="S83" s="367">
        <v>42537</v>
      </c>
      <c r="T83" s="367">
        <v>42567</v>
      </c>
      <c r="U83" s="367">
        <v>42598</v>
      </c>
      <c r="V83" s="367">
        <v>42629</v>
      </c>
      <c r="W83" s="367">
        <v>42659</v>
      </c>
      <c r="X83" s="367">
        <v>42690</v>
      </c>
      <c r="Y83" s="367">
        <v>42720</v>
      </c>
      <c r="Z83" s="367">
        <v>42752</v>
      </c>
      <c r="AA83" s="367">
        <v>42783</v>
      </c>
      <c r="AB83" s="367">
        <v>42811</v>
      </c>
      <c r="AC83" s="367">
        <v>42842</v>
      </c>
      <c r="AD83" s="367">
        <v>42872</v>
      </c>
      <c r="AE83" s="367">
        <v>42903</v>
      </c>
      <c r="AF83" s="367">
        <v>42933</v>
      </c>
      <c r="AG83" s="367">
        <v>42964</v>
      </c>
      <c r="AH83" s="367">
        <v>42995</v>
      </c>
      <c r="AI83" s="367">
        <v>43025</v>
      </c>
      <c r="AJ83" s="367">
        <v>43056</v>
      </c>
      <c r="AK83" s="367">
        <v>43086</v>
      </c>
      <c r="AL83" s="367">
        <v>43118</v>
      </c>
      <c r="AM83" s="367">
        <v>43149</v>
      </c>
      <c r="AN83" s="367">
        <v>43177</v>
      </c>
      <c r="AO83" s="367">
        <v>43208</v>
      </c>
      <c r="AP83" s="367">
        <v>43238</v>
      </c>
      <c r="AQ83" s="367">
        <v>43269</v>
      </c>
      <c r="AR83" s="367">
        <v>43299</v>
      </c>
      <c r="AS83" s="367">
        <v>43330</v>
      </c>
      <c r="AT83" s="367">
        <v>43361</v>
      </c>
      <c r="AU83" s="367">
        <v>43391</v>
      </c>
      <c r="AV83" s="367">
        <v>43422</v>
      </c>
      <c r="AW83" s="367">
        <v>43452</v>
      </c>
      <c r="AX83" s="358"/>
      <c r="AY83" s="358"/>
      <c r="AZ83" s="358"/>
      <c r="BA83" s="358"/>
      <c r="BB83" s="358"/>
      <c r="BC83" s="358"/>
      <c r="BD83" s="358"/>
      <c r="BE83" s="358"/>
      <c r="BF83" s="358"/>
      <c r="BG83" s="358"/>
      <c r="BH83" s="358"/>
      <c r="BI83" s="358"/>
      <c r="BJ83" s="358"/>
      <c r="BK83" s="358"/>
      <c r="BL83" s="358"/>
      <c r="BM83" s="358"/>
      <c r="BN83" s="358"/>
      <c r="BO83" s="358"/>
      <c r="BP83" s="358"/>
      <c r="BQ83" s="358"/>
      <c r="BR83" s="358"/>
      <c r="BS83" s="358"/>
      <c r="BT83" s="358"/>
      <c r="BU83" s="358"/>
      <c r="BV83" s="358"/>
      <c r="BW83" s="358"/>
      <c r="BX83" s="358"/>
      <c r="BY83" s="358"/>
      <c r="BZ83" s="358"/>
      <c r="CA83" s="358"/>
      <c r="CB83" s="358"/>
      <c r="CC83" s="358"/>
      <c r="CD83" s="358"/>
      <c r="CE83" s="358"/>
      <c r="CF83" s="358"/>
      <c r="CG83" s="358"/>
      <c r="CH83" s="433"/>
      <c r="CI83" s="433"/>
      <c r="CJ83" s="433"/>
      <c r="CK83" s="433"/>
      <c r="CL83" s="433"/>
      <c r="CM83" s="433"/>
      <c r="CN83" s="433"/>
      <c r="CO83" s="433"/>
      <c r="CP83" s="433"/>
      <c r="CQ83" s="433"/>
      <c r="CR83" s="433"/>
      <c r="CS83" s="433"/>
    </row>
    <row r="84" spans="1:97" s="125" customFormat="1" hidden="1" x14ac:dyDescent="0.2">
      <c r="A84" s="226" t="s">
        <v>5</v>
      </c>
      <c r="B84" s="96"/>
      <c r="C84" s="96"/>
      <c r="D84" s="97"/>
      <c r="E84" s="97"/>
      <c r="F84" s="97"/>
      <c r="G84" s="96"/>
      <c r="H84" s="96"/>
      <c r="I84" s="96"/>
      <c r="J84" s="120"/>
      <c r="K84" s="85"/>
      <c r="L84" s="85"/>
      <c r="M84" s="120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350"/>
      <c r="AY84" s="350"/>
      <c r="AZ84" s="350"/>
      <c r="BA84" s="350"/>
      <c r="BB84" s="350"/>
      <c r="BC84" s="350"/>
      <c r="BD84" s="350"/>
      <c r="BE84" s="350"/>
      <c r="BF84" s="350"/>
      <c r="BG84" s="350"/>
      <c r="BH84" s="350"/>
      <c r="BI84" s="350"/>
      <c r="BJ84" s="350"/>
      <c r="BK84" s="350"/>
      <c r="BL84" s="350"/>
      <c r="BM84" s="350"/>
      <c r="BN84" s="350"/>
      <c r="BO84" s="350"/>
      <c r="BP84" s="350"/>
      <c r="BQ84" s="350"/>
      <c r="BR84" s="350"/>
      <c r="BS84" s="350"/>
      <c r="BT84" s="350"/>
      <c r="BU84" s="350"/>
      <c r="BV84" s="350"/>
      <c r="BW84" s="350"/>
      <c r="BX84" s="350"/>
      <c r="BY84" s="350"/>
      <c r="BZ84" s="350"/>
      <c r="CA84" s="350"/>
      <c r="CB84" s="350"/>
      <c r="CC84" s="350"/>
      <c r="CD84" s="350"/>
      <c r="CE84" s="350"/>
      <c r="CF84" s="350"/>
      <c r="CG84" s="350"/>
      <c r="CH84" s="372"/>
      <c r="CI84" s="372"/>
      <c r="CJ84" s="372"/>
      <c r="CK84" s="372"/>
      <c r="CL84" s="372"/>
      <c r="CM84" s="372"/>
      <c r="CN84" s="372"/>
      <c r="CO84" s="372"/>
      <c r="CP84" s="372"/>
      <c r="CQ84" s="372"/>
      <c r="CR84" s="372"/>
      <c r="CS84" s="372"/>
    </row>
    <row r="85" spans="1:97" s="125" customFormat="1" hidden="1" x14ac:dyDescent="0.2">
      <c r="A85" s="226" t="s">
        <v>8</v>
      </c>
      <c r="B85" s="96"/>
      <c r="C85" s="96"/>
      <c r="D85" s="97"/>
      <c r="E85" s="97"/>
      <c r="F85" s="97"/>
      <c r="G85" s="96"/>
      <c r="H85" s="96"/>
      <c r="I85" s="96"/>
      <c r="J85" s="120"/>
      <c r="K85" s="85"/>
      <c r="L85" s="85"/>
      <c r="M85" s="120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350"/>
      <c r="AY85" s="350"/>
      <c r="AZ85" s="350"/>
      <c r="BA85" s="350"/>
      <c r="BB85" s="350"/>
      <c r="BC85" s="350"/>
      <c r="BD85" s="350"/>
      <c r="BE85" s="350"/>
      <c r="BF85" s="350"/>
      <c r="BG85" s="350"/>
      <c r="BH85" s="350"/>
      <c r="BI85" s="350"/>
      <c r="BJ85" s="350"/>
      <c r="BK85" s="350"/>
      <c r="BL85" s="350"/>
      <c r="BM85" s="350"/>
      <c r="BN85" s="350"/>
      <c r="BO85" s="350"/>
      <c r="BP85" s="350"/>
      <c r="BQ85" s="350"/>
      <c r="BR85" s="350"/>
      <c r="BS85" s="350"/>
      <c r="BT85" s="350"/>
      <c r="BU85" s="350"/>
      <c r="BV85" s="350"/>
      <c r="BW85" s="350"/>
      <c r="BX85" s="350"/>
      <c r="BY85" s="350"/>
      <c r="BZ85" s="350"/>
      <c r="CA85" s="350"/>
      <c r="CB85" s="350"/>
      <c r="CC85" s="350"/>
      <c r="CD85" s="350"/>
      <c r="CE85" s="350"/>
      <c r="CF85" s="350"/>
      <c r="CG85" s="350"/>
      <c r="CH85" s="372"/>
      <c r="CI85" s="372"/>
      <c r="CJ85" s="372"/>
      <c r="CK85" s="372"/>
      <c r="CL85" s="372"/>
      <c r="CM85" s="372"/>
      <c r="CN85" s="372"/>
      <c r="CO85" s="372"/>
      <c r="CP85" s="372"/>
      <c r="CQ85" s="372"/>
      <c r="CR85" s="372"/>
      <c r="CS85" s="372"/>
    </row>
    <row r="86" spans="1:97" hidden="1" x14ac:dyDescent="0.2">
      <c r="A86" s="226"/>
      <c r="B86" s="96"/>
      <c r="C86" s="96"/>
      <c r="D86" s="97"/>
      <c r="E86" s="97"/>
      <c r="F86" s="97"/>
      <c r="G86" s="96"/>
      <c r="H86" s="96"/>
      <c r="I86" s="96"/>
      <c r="CH86" s="430"/>
      <c r="CI86" s="430"/>
      <c r="CJ86" s="430"/>
      <c r="CK86" s="430"/>
      <c r="CL86" s="430"/>
      <c r="CM86" s="430"/>
      <c r="CN86" s="430"/>
      <c r="CO86" s="430"/>
      <c r="CP86" s="430"/>
      <c r="CQ86" s="430"/>
      <c r="CR86" s="430"/>
      <c r="CS86" s="430"/>
    </row>
    <row r="87" spans="1:97" s="125" customFormat="1" hidden="1" x14ac:dyDescent="0.2">
      <c r="A87" s="226" t="s">
        <v>6</v>
      </c>
      <c r="B87" s="100"/>
      <c r="C87" s="100"/>
      <c r="D87" s="101"/>
      <c r="E87" s="101"/>
      <c r="F87" s="101"/>
      <c r="G87" s="100"/>
      <c r="H87" s="100"/>
      <c r="I87" s="100"/>
      <c r="J87" s="120"/>
      <c r="K87" s="85"/>
      <c r="L87" s="85"/>
      <c r="M87" s="120"/>
      <c r="N87" s="123"/>
      <c r="O87" s="123"/>
      <c r="P87" s="123"/>
      <c r="Q87" s="123"/>
      <c r="R87" s="123"/>
      <c r="S87" s="123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350"/>
      <c r="AY87" s="350"/>
      <c r="AZ87" s="350"/>
      <c r="BA87" s="350"/>
      <c r="BB87" s="350"/>
      <c r="BC87" s="350"/>
      <c r="BD87" s="350"/>
      <c r="BE87" s="350"/>
      <c r="BF87" s="350"/>
      <c r="BG87" s="350"/>
      <c r="BH87" s="350"/>
      <c r="BI87" s="350"/>
      <c r="BJ87" s="350"/>
      <c r="BK87" s="350"/>
      <c r="BL87" s="350"/>
      <c r="BM87" s="350"/>
      <c r="BN87" s="350"/>
      <c r="BO87" s="350"/>
      <c r="BP87" s="350"/>
      <c r="BQ87" s="350"/>
      <c r="BR87" s="350"/>
      <c r="BS87" s="350"/>
      <c r="BT87" s="350"/>
      <c r="BU87" s="350"/>
      <c r="BV87" s="350"/>
      <c r="BW87" s="350"/>
      <c r="BX87" s="350"/>
      <c r="BY87" s="350"/>
      <c r="BZ87" s="350"/>
      <c r="CA87" s="350"/>
      <c r="CB87" s="350"/>
      <c r="CC87" s="350"/>
      <c r="CD87" s="350"/>
      <c r="CE87" s="350"/>
      <c r="CF87" s="350"/>
      <c r="CG87" s="350"/>
      <c r="CH87" s="372"/>
      <c r="CI87" s="372"/>
      <c r="CJ87" s="372"/>
      <c r="CK87" s="372"/>
      <c r="CL87" s="372"/>
      <c r="CM87" s="372"/>
      <c r="CN87" s="372"/>
      <c r="CO87" s="372"/>
      <c r="CP87" s="372"/>
      <c r="CQ87" s="372"/>
      <c r="CR87" s="372"/>
      <c r="CS87" s="372"/>
    </row>
    <row r="88" spans="1:97" hidden="1" x14ac:dyDescent="0.2">
      <c r="A88" s="226" t="s">
        <v>7</v>
      </c>
      <c r="B88" s="96"/>
      <c r="C88" s="96"/>
      <c r="D88" s="97"/>
      <c r="E88" s="97"/>
      <c r="F88" s="97"/>
      <c r="G88" s="96"/>
      <c r="H88" s="96"/>
      <c r="I88" s="96"/>
      <c r="CH88" s="430"/>
      <c r="CI88" s="430"/>
      <c r="CJ88" s="430"/>
      <c r="CK88" s="430"/>
      <c r="CL88" s="430"/>
      <c r="CM88" s="430"/>
      <c r="CN88" s="430"/>
      <c r="CO88" s="430"/>
      <c r="CP88" s="430"/>
      <c r="CQ88" s="430"/>
      <c r="CR88" s="430"/>
      <c r="CS88" s="430"/>
    </row>
    <row r="89" spans="1:97" s="125" customFormat="1" hidden="1" x14ac:dyDescent="0.2">
      <c r="A89" s="226" t="s">
        <v>9</v>
      </c>
      <c r="B89" s="134"/>
      <c r="C89" s="134"/>
      <c r="D89" s="135"/>
      <c r="E89" s="135"/>
      <c r="F89" s="135"/>
      <c r="G89" s="134"/>
      <c r="H89" s="134"/>
      <c r="I89" s="134"/>
      <c r="J89" s="120"/>
      <c r="K89" s="85"/>
      <c r="L89" s="85"/>
      <c r="M89" s="120"/>
      <c r="N89" s="123"/>
      <c r="O89" s="123"/>
      <c r="P89" s="123"/>
      <c r="Q89" s="123"/>
      <c r="R89" s="123"/>
      <c r="S89" s="123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350"/>
      <c r="AY89" s="350"/>
      <c r="AZ89" s="350"/>
      <c r="BA89" s="350"/>
      <c r="BB89" s="350"/>
      <c r="BC89" s="350"/>
      <c r="BD89" s="350"/>
      <c r="BE89" s="350"/>
      <c r="BF89" s="350"/>
      <c r="BG89" s="350"/>
      <c r="BH89" s="350"/>
      <c r="BI89" s="350"/>
      <c r="BJ89" s="350"/>
      <c r="BK89" s="350"/>
      <c r="BL89" s="350"/>
      <c r="BM89" s="350"/>
      <c r="BN89" s="350"/>
      <c r="BO89" s="350"/>
      <c r="BP89" s="350"/>
      <c r="BQ89" s="350"/>
      <c r="BR89" s="350"/>
      <c r="BS89" s="350"/>
      <c r="BT89" s="350"/>
      <c r="BU89" s="350"/>
      <c r="BV89" s="350"/>
      <c r="BW89" s="350"/>
      <c r="BX89" s="350"/>
      <c r="BY89" s="350"/>
      <c r="BZ89" s="350"/>
      <c r="CA89" s="350"/>
      <c r="CB89" s="350"/>
      <c r="CC89" s="350"/>
      <c r="CD89" s="350"/>
      <c r="CE89" s="350"/>
      <c r="CF89" s="350"/>
      <c r="CG89" s="350"/>
      <c r="CH89" s="372"/>
      <c r="CI89" s="372"/>
      <c r="CJ89" s="372"/>
      <c r="CK89" s="372"/>
      <c r="CL89" s="372"/>
      <c r="CM89" s="372"/>
      <c r="CN89" s="372"/>
      <c r="CO89" s="372"/>
      <c r="CP89" s="372"/>
      <c r="CQ89" s="372"/>
      <c r="CR89" s="372"/>
      <c r="CS89" s="372"/>
    </row>
    <row r="90" spans="1:97" hidden="1" x14ac:dyDescent="0.2">
      <c r="A90" s="226" t="s">
        <v>10</v>
      </c>
      <c r="B90" s="134"/>
      <c r="C90" s="134"/>
      <c r="D90" s="135"/>
      <c r="E90" s="135"/>
      <c r="F90" s="135"/>
      <c r="G90" s="134"/>
      <c r="H90" s="134"/>
      <c r="I90" s="134"/>
      <c r="T90" s="123"/>
      <c r="U90" s="123"/>
      <c r="V90" s="123"/>
      <c r="W90" s="123"/>
      <c r="X90" s="123"/>
      <c r="Y90" s="123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CH90" s="430"/>
      <c r="CI90" s="430"/>
      <c r="CJ90" s="430"/>
      <c r="CK90" s="430"/>
      <c r="CL90" s="430"/>
      <c r="CM90" s="430"/>
      <c r="CN90" s="430"/>
      <c r="CO90" s="430"/>
      <c r="CP90" s="430"/>
      <c r="CQ90" s="430"/>
      <c r="CR90" s="430"/>
      <c r="CS90" s="430"/>
    </row>
    <row r="91" spans="1:97" hidden="1" x14ac:dyDescent="0.2">
      <c r="A91" s="226"/>
      <c r="B91" s="96"/>
      <c r="C91" s="96"/>
      <c r="D91" s="97"/>
      <c r="E91" s="97"/>
      <c r="F91" s="97"/>
      <c r="G91" s="96"/>
      <c r="H91" s="96"/>
      <c r="I91" s="96"/>
      <c r="CH91" s="430"/>
      <c r="CI91" s="430"/>
      <c r="CJ91" s="430"/>
      <c r="CK91" s="430"/>
      <c r="CL91" s="430"/>
      <c r="CM91" s="430"/>
      <c r="CN91" s="430"/>
      <c r="CO91" s="430"/>
      <c r="CP91" s="430"/>
      <c r="CQ91" s="430"/>
      <c r="CR91" s="430"/>
      <c r="CS91" s="430"/>
    </row>
    <row r="92" spans="1:97" hidden="1" x14ac:dyDescent="0.2">
      <c r="A92" s="226" t="s">
        <v>15</v>
      </c>
      <c r="B92" s="96"/>
      <c r="C92" s="96"/>
      <c r="D92" s="97"/>
      <c r="E92" s="97"/>
      <c r="F92" s="97"/>
      <c r="G92" s="96"/>
      <c r="H92" s="96"/>
      <c r="I92" s="96"/>
      <c r="CH92" s="430"/>
      <c r="CI92" s="430"/>
      <c r="CJ92" s="430"/>
      <c r="CK92" s="430"/>
      <c r="CL92" s="430"/>
      <c r="CM92" s="430"/>
      <c r="CN92" s="430"/>
      <c r="CO92" s="430"/>
      <c r="CP92" s="430"/>
      <c r="CQ92" s="430"/>
      <c r="CR92" s="430"/>
      <c r="CS92" s="430"/>
    </row>
    <row r="93" spans="1:97" hidden="1" x14ac:dyDescent="0.2">
      <c r="A93" s="226" t="s">
        <v>11</v>
      </c>
      <c r="B93" s="96"/>
      <c r="C93" s="96"/>
      <c r="D93" s="97"/>
      <c r="E93" s="97"/>
      <c r="F93" s="97"/>
      <c r="G93" s="96"/>
      <c r="H93" s="96"/>
      <c r="I93" s="96"/>
      <c r="T93" s="104"/>
      <c r="U93" s="104"/>
      <c r="V93" s="104"/>
      <c r="W93" s="104"/>
      <c r="X93" s="104"/>
      <c r="Y93" s="104"/>
      <c r="CH93" s="430"/>
      <c r="CI93" s="430"/>
      <c r="CJ93" s="430"/>
      <c r="CK93" s="430"/>
      <c r="CL93" s="430"/>
      <c r="CM93" s="430"/>
      <c r="CN93" s="430"/>
      <c r="CO93" s="430"/>
      <c r="CP93" s="430"/>
      <c r="CQ93" s="430"/>
      <c r="CR93" s="430"/>
      <c r="CS93" s="430"/>
    </row>
    <row r="94" spans="1:97" hidden="1" x14ac:dyDescent="0.2">
      <c r="A94" s="226" t="s">
        <v>12</v>
      </c>
      <c r="B94" s="96"/>
      <c r="C94" s="96"/>
      <c r="D94" s="97"/>
      <c r="E94" s="97"/>
      <c r="F94" s="97"/>
      <c r="G94" s="96"/>
      <c r="H94" s="96"/>
      <c r="I94" s="96"/>
      <c r="CH94" s="430"/>
      <c r="CI94" s="430"/>
      <c r="CJ94" s="430"/>
      <c r="CK94" s="430"/>
      <c r="CL94" s="430"/>
      <c r="CM94" s="430"/>
      <c r="CN94" s="430"/>
      <c r="CO94" s="430"/>
      <c r="CP94" s="430"/>
      <c r="CQ94" s="430"/>
      <c r="CR94" s="430"/>
      <c r="CS94" s="430"/>
    </row>
    <row r="95" spans="1:97" hidden="1" x14ac:dyDescent="0.2">
      <c r="A95" s="237" t="s">
        <v>13</v>
      </c>
      <c r="B95" s="110"/>
      <c r="C95" s="110"/>
      <c r="D95" s="111"/>
      <c r="E95" s="111"/>
      <c r="F95" s="111"/>
      <c r="G95" s="96"/>
      <c r="H95" s="96"/>
      <c r="I95" s="96"/>
      <c r="CH95" s="430"/>
      <c r="CI95" s="430"/>
      <c r="CJ95" s="430"/>
      <c r="CK95" s="430"/>
      <c r="CL95" s="430"/>
      <c r="CM95" s="430"/>
      <c r="CN95" s="430"/>
      <c r="CO95" s="430"/>
      <c r="CP95" s="430"/>
      <c r="CQ95" s="430"/>
      <c r="CR95" s="430"/>
      <c r="CS95" s="430"/>
    </row>
    <row r="96" spans="1:97" hidden="1" x14ac:dyDescent="0.2">
      <c r="A96" s="238"/>
      <c r="CH96" s="430"/>
      <c r="CI96" s="430"/>
      <c r="CJ96" s="430"/>
      <c r="CK96" s="430"/>
      <c r="CL96" s="430"/>
      <c r="CM96" s="430"/>
      <c r="CN96" s="430"/>
      <c r="CO96" s="430"/>
      <c r="CP96" s="430"/>
      <c r="CQ96" s="430"/>
      <c r="CR96" s="430"/>
      <c r="CS96" s="430"/>
    </row>
    <row r="97" spans="1:104" s="119" customFormat="1" hidden="1" x14ac:dyDescent="0.2">
      <c r="A97" s="239" t="s">
        <v>37</v>
      </c>
      <c r="B97" s="113">
        <v>2016</v>
      </c>
      <c r="C97" s="113">
        <v>2017</v>
      </c>
      <c r="D97" s="114">
        <v>2018</v>
      </c>
      <c r="E97" s="114"/>
      <c r="F97" s="114"/>
      <c r="G97" s="287"/>
      <c r="H97" s="287"/>
      <c r="I97" s="287"/>
      <c r="J97" s="115"/>
      <c r="K97" s="116"/>
      <c r="L97" s="116"/>
      <c r="M97" s="115"/>
      <c r="N97" s="367">
        <v>42385</v>
      </c>
      <c r="O97" s="367">
        <v>42416</v>
      </c>
      <c r="P97" s="367">
        <v>42445</v>
      </c>
      <c r="Q97" s="367">
        <v>42476</v>
      </c>
      <c r="R97" s="367">
        <v>42506</v>
      </c>
      <c r="S97" s="367">
        <v>42537</v>
      </c>
      <c r="T97" s="367">
        <v>42567</v>
      </c>
      <c r="U97" s="367">
        <v>42598</v>
      </c>
      <c r="V97" s="367">
        <v>42629</v>
      </c>
      <c r="W97" s="367">
        <v>42659</v>
      </c>
      <c r="X97" s="367">
        <v>42690</v>
      </c>
      <c r="Y97" s="367">
        <v>42720</v>
      </c>
      <c r="Z97" s="367">
        <v>42752</v>
      </c>
      <c r="AA97" s="367">
        <v>42783</v>
      </c>
      <c r="AB97" s="367">
        <v>42811</v>
      </c>
      <c r="AC97" s="367">
        <v>42842</v>
      </c>
      <c r="AD97" s="367">
        <v>42872</v>
      </c>
      <c r="AE97" s="367">
        <v>42903</v>
      </c>
      <c r="AF97" s="367">
        <v>42933</v>
      </c>
      <c r="AG97" s="367">
        <v>42964</v>
      </c>
      <c r="AH97" s="367">
        <v>42995</v>
      </c>
      <c r="AI97" s="367">
        <v>43025</v>
      </c>
      <c r="AJ97" s="367">
        <v>43056</v>
      </c>
      <c r="AK97" s="367">
        <v>43086</v>
      </c>
      <c r="AL97" s="367">
        <v>43118</v>
      </c>
      <c r="AM97" s="367">
        <v>43149</v>
      </c>
      <c r="AN97" s="367">
        <v>43177</v>
      </c>
      <c r="AO97" s="367">
        <v>43208</v>
      </c>
      <c r="AP97" s="367">
        <v>43238</v>
      </c>
      <c r="AQ97" s="367">
        <v>43269</v>
      </c>
      <c r="AR97" s="367">
        <v>43299</v>
      </c>
      <c r="AS97" s="367">
        <v>43330</v>
      </c>
      <c r="AT97" s="367">
        <v>43361</v>
      </c>
      <c r="AU97" s="367">
        <v>43391</v>
      </c>
      <c r="AV97" s="367">
        <v>43422</v>
      </c>
      <c r="AW97" s="367">
        <v>43452</v>
      </c>
      <c r="AX97" s="358"/>
      <c r="AY97" s="358"/>
      <c r="AZ97" s="358"/>
      <c r="BA97" s="358"/>
      <c r="BB97" s="358"/>
      <c r="BC97" s="358"/>
      <c r="BD97" s="358"/>
      <c r="BE97" s="358"/>
      <c r="BF97" s="358"/>
      <c r="BG97" s="358"/>
      <c r="BH97" s="358"/>
      <c r="BI97" s="358"/>
      <c r="BJ97" s="358"/>
      <c r="BK97" s="358"/>
      <c r="BL97" s="358"/>
      <c r="BM97" s="358"/>
      <c r="BN97" s="358"/>
      <c r="BO97" s="358"/>
      <c r="BP97" s="358"/>
      <c r="BQ97" s="358"/>
      <c r="BR97" s="358"/>
      <c r="BS97" s="358"/>
      <c r="BT97" s="358"/>
      <c r="BU97" s="358"/>
      <c r="BV97" s="358"/>
      <c r="BW97" s="358"/>
      <c r="BX97" s="358"/>
      <c r="BY97" s="358"/>
      <c r="BZ97" s="358"/>
      <c r="CA97" s="358"/>
      <c r="CB97" s="358"/>
      <c r="CC97" s="358"/>
      <c r="CD97" s="358"/>
      <c r="CE97" s="358"/>
      <c r="CF97" s="358"/>
      <c r="CG97" s="358"/>
      <c r="CH97" s="433"/>
      <c r="CI97" s="433"/>
      <c r="CJ97" s="433"/>
      <c r="CK97" s="433"/>
      <c r="CL97" s="433"/>
      <c r="CM97" s="433"/>
      <c r="CN97" s="433"/>
      <c r="CO97" s="433"/>
      <c r="CP97" s="433"/>
      <c r="CQ97" s="433"/>
      <c r="CR97" s="433"/>
      <c r="CS97" s="433"/>
    </row>
    <row r="98" spans="1:104" s="125" customFormat="1" hidden="1" x14ac:dyDescent="0.2">
      <c r="A98" s="226" t="s">
        <v>5</v>
      </c>
      <c r="B98" s="96"/>
      <c r="C98" s="96"/>
      <c r="D98" s="97"/>
      <c r="E98" s="97"/>
      <c r="F98" s="97"/>
      <c r="G98" s="96"/>
      <c r="H98" s="96"/>
      <c r="I98" s="96"/>
      <c r="J98" s="120"/>
      <c r="K98" s="85"/>
      <c r="L98" s="85"/>
      <c r="M98" s="120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350"/>
      <c r="AY98" s="350"/>
      <c r="AZ98" s="350"/>
      <c r="BA98" s="350"/>
      <c r="BB98" s="350"/>
      <c r="BC98" s="350"/>
      <c r="BD98" s="350"/>
      <c r="BE98" s="350"/>
      <c r="BF98" s="350"/>
      <c r="BG98" s="350"/>
      <c r="BH98" s="350"/>
      <c r="BI98" s="350"/>
      <c r="BJ98" s="350"/>
      <c r="BK98" s="350"/>
      <c r="BL98" s="350"/>
      <c r="BM98" s="350"/>
      <c r="BN98" s="350"/>
      <c r="BO98" s="350"/>
      <c r="BP98" s="350"/>
      <c r="BQ98" s="350"/>
      <c r="BR98" s="350"/>
      <c r="BS98" s="350"/>
      <c r="BT98" s="350"/>
      <c r="BU98" s="350"/>
      <c r="BV98" s="350"/>
      <c r="BW98" s="350"/>
      <c r="BX98" s="350"/>
      <c r="BY98" s="350"/>
      <c r="BZ98" s="350"/>
      <c r="CA98" s="350"/>
      <c r="CB98" s="350"/>
      <c r="CC98" s="350"/>
      <c r="CD98" s="350"/>
      <c r="CE98" s="350"/>
      <c r="CF98" s="350"/>
      <c r="CG98" s="350"/>
      <c r="CH98" s="372"/>
      <c r="CI98" s="372"/>
      <c r="CJ98" s="372"/>
      <c r="CK98" s="372"/>
      <c r="CL98" s="372"/>
      <c r="CM98" s="372"/>
      <c r="CN98" s="372"/>
      <c r="CO98" s="372"/>
      <c r="CP98" s="372"/>
      <c r="CQ98" s="372"/>
      <c r="CR98" s="372"/>
      <c r="CS98" s="372"/>
    </row>
    <row r="99" spans="1:104" s="125" customFormat="1" hidden="1" x14ac:dyDescent="0.2">
      <c r="A99" s="226" t="s">
        <v>8</v>
      </c>
      <c r="B99" s="96"/>
      <c r="C99" s="96"/>
      <c r="D99" s="97"/>
      <c r="E99" s="97"/>
      <c r="F99" s="97"/>
      <c r="G99" s="96"/>
      <c r="H99" s="96"/>
      <c r="I99" s="96"/>
      <c r="J99" s="120"/>
      <c r="K99" s="85"/>
      <c r="L99" s="85"/>
      <c r="M99" s="120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350"/>
      <c r="AY99" s="350"/>
      <c r="AZ99" s="350"/>
      <c r="BA99" s="350"/>
      <c r="BB99" s="350"/>
      <c r="BC99" s="350"/>
      <c r="BD99" s="350"/>
      <c r="BE99" s="350"/>
      <c r="BF99" s="350"/>
      <c r="BG99" s="350"/>
      <c r="BH99" s="350"/>
      <c r="BI99" s="350"/>
      <c r="BJ99" s="350"/>
      <c r="BK99" s="350"/>
      <c r="BL99" s="350"/>
      <c r="BM99" s="350"/>
      <c r="BN99" s="350"/>
      <c r="BO99" s="350"/>
      <c r="BP99" s="350"/>
      <c r="BQ99" s="350"/>
      <c r="BR99" s="350"/>
      <c r="BS99" s="350"/>
      <c r="BT99" s="350"/>
      <c r="BU99" s="350"/>
      <c r="BV99" s="350"/>
      <c r="BW99" s="350"/>
      <c r="BX99" s="350"/>
      <c r="BY99" s="350"/>
      <c r="BZ99" s="350"/>
      <c r="CA99" s="350"/>
      <c r="CB99" s="350"/>
      <c r="CC99" s="350"/>
      <c r="CD99" s="350"/>
      <c r="CE99" s="350"/>
      <c r="CF99" s="350"/>
      <c r="CG99" s="350"/>
      <c r="CH99" s="372"/>
      <c r="CI99" s="372"/>
      <c r="CJ99" s="372"/>
      <c r="CK99" s="372"/>
      <c r="CL99" s="372"/>
      <c r="CM99" s="372"/>
      <c r="CN99" s="372"/>
      <c r="CO99" s="372"/>
      <c r="CP99" s="372"/>
      <c r="CQ99" s="372"/>
      <c r="CR99" s="372"/>
      <c r="CS99" s="372"/>
    </row>
    <row r="100" spans="1:104" hidden="1" x14ac:dyDescent="0.2">
      <c r="A100" s="226"/>
      <c r="B100" s="96"/>
      <c r="C100" s="96"/>
      <c r="D100" s="97"/>
      <c r="E100" s="97"/>
      <c r="F100" s="97"/>
      <c r="G100" s="96"/>
      <c r="H100" s="96"/>
      <c r="I100" s="96"/>
      <c r="CH100" s="430"/>
      <c r="CI100" s="430"/>
      <c r="CJ100" s="430"/>
      <c r="CK100" s="430"/>
      <c r="CL100" s="430"/>
      <c r="CM100" s="430"/>
      <c r="CN100" s="430"/>
      <c r="CO100" s="430"/>
      <c r="CP100" s="430"/>
      <c r="CQ100" s="430"/>
      <c r="CR100" s="430"/>
      <c r="CS100" s="430"/>
    </row>
    <row r="101" spans="1:104" s="125" customFormat="1" hidden="1" x14ac:dyDescent="0.2">
      <c r="A101" s="226" t="s">
        <v>6</v>
      </c>
      <c r="B101" s="100"/>
      <c r="C101" s="100"/>
      <c r="D101" s="101"/>
      <c r="E101" s="101"/>
      <c r="F101" s="101"/>
      <c r="G101" s="100"/>
      <c r="H101" s="100"/>
      <c r="I101" s="100"/>
      <c r="J101" s="120"/>
      <c r="K101" s="85"/>
      <c r="L101" s="85"/>
      <c r="M101" s="120"/>
      <c r="N101" s="123"/>
      <c r="O101" s="123"/>
      <c r="P101" s="123"/>
      <c r="Q101" s="123"/>
      <c r="R101" s="123"/>
      <c r="S101" s="123"/>
      <c r="T101" s="123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350"/>
      <c r="AY101" s="350"/>
      <c r="AZ101" s="350"/>
      <c r="BA101" s="350"/>
      <c r="BB101" s="350"/>
      <c r="BC101" s="350"/>
      <c r="BD101" s="350"/>
      <c r="BE101" s="350"/>
      <c r="BF101" s="350"/>
      <c r="BG101" s="350"/>
      <c r="BH101" s="350"/>
      <c r="BI101" s="350"/>
      <c r="BJ101" s="350"/>
      <c r="BK101" s="350"/>
      <c r="BL101" s="350"/>
      <c r="BM101" s="350"/>
      <c r="BN101" s="350"/>
      <c r="BO101" s="350"/>
      <c r="BP101" s="350"/>
      <c r="BQ101" s="350"/>
      <c r="BR101" s="350"/>
      <c r="BS101" s="350"/>
      <c r="BT101" s="350"/>
      <c r="BU101" s="350"/>
      <c r="BV101" s="350"/>
      <c r="BW101" s="350"/>
      <c r="BX101" s="350"/>
      <c r="BY101" s="350"/>
      <c r="BZ101" s="350"/>
      <c r="CA101" s="350"/>
      <c r="CB101" s="350"/>
      <c r="CC101" s="350"/>
      <c r="CD101" s="350"/>
      <c r="CE101" s="350"/>
      <c r="CF101" s="350"/>
      <c r="CG101" s="350"/>
      <c r="CH101" s="372"/>
      <c r="CI101" s="372"/>
      <c r="CJ101" s="372"/>
      <c r="CK101" s="372"/>
      <c r="CL101" s="372"/>
      <c r="CM101" s="372"/>
      <c r="CN101" s="372"/>
      <c r="CO101" s="372"/>
      <c r="CP101" s="372"/>
      <c r="CQ101" s="372"/>
      <c r="CR101" s="372"/>
      <c r="CS101" s="372"/>
    </row>
    <row r="102" spans="1:104" hidden="1" x14ac:dyDescent="0.2">
      <c r="A102" s="226" t="s">
        <v>7</v>
      </c>
      <c r="B102" s="96"/>
      <c r="C102" s="96"/>
      <c r="D102" s="97"/>
      <c r="E102" s="97"/>
      <c r="F102" s="97"/>
      <c r="G102" s="96"/>
      <c r="H102" s="96"/>
      <c r="I102" s="96"/>
      <c r="CH102" s="430"/>
      <c r="CI102" s="430"/>
      <c r="CJ102" s="430"/>
      <c r="CK102" s="430"/>
      <c r="CL102" s="430"/>
      <c r="CM102" s="430"/>
      <c r="CN102" s="430"/>
      <c r="CO102" s="430"/>
      <c r="CP102" s="430"/>
      <c r="CQ102" s="430"/>
      <c r="CR102" s="430"/>
      <c r="CS102" s="430"/>
    </row>
    <row r="103" spans="1:104" s="125" customFormat="1" hidden="1" x14ac:dyDescent="0.2">
      <c r="A103" s="226" t="s">
        <v>9</v>
      </c>
      <c r="B103" s="134"/>
      <c r="C103" s="134"/>
      <c r="D103" s="135"/>
      <c r="E103" s="135"/>
      <c r="F103" s="135"/>
      <c r="G103" s="134"/>
      <c r="H103" s="134"/>
      <c r="I103" s="134"/>
      <c r="J103" s="120"/>
      <c r="K103" s="85"/>
      <c r="L103" s="85"/>
      <c r="M103" s="120"/>
      <c r="N103" s="123"/>
      <c r="O103" s="123"/>
      <c r="P103" s="123"/>
      <c r="Q103" s="123"/>
      <c r="R103" s="123"/>
      <c r="S103" s="123"/>
      <c r="T103" s="123"/>
      <c r="U103" s="130"/>
      <c r="V103" s="130"/>
      <c r="W103" s="130"/>
      <c r="X103" s="130"/>
      <c r="Y103" s="130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350"/>
      <c r="AY103" s="350"/>
      <c r="AZ103" s="350"/>
      <c r="BA103" s="350"/>
      <c r="BB103" s="350"/>
      <c r="BC103" s="350"/>
      <c r="BD103" s="350"/>
      <c r="BE103" s="350"/>
      <c r="BF103" s="350"/>
      <c r="BG103" s="350"/>
      <c r="BH103" s="350"/>
      <c r="BI103" s="350"/>
      <c r="BJ103" s="350"/>
      <c r="BK103" s="350"/>
      <c r="BL103" s="350"/>
      <c r="BM103" s="350"/>
      <c r="BN103" s="350"/>
      <c r="BO103" s="350"/>
      <c r="BP103" s="350"/>
      <c r="BQ103" s="350"/>
      <c r="BR103" s="350"/>
      <c r="BS103" s="350"/>
      <c r="BT103" s="350"/>
      <c r="BU103" s="350"/>
      <c r="BV103" s="350"/>
      <c r="BW103" s="350"/>
      <c r="BX103" s="350"/>
      <c r="BY103" s="350"/>
      <c r="BZ103" s="350"/>
      <c r="CA103" s="350"/>
      <c r="CB103" s="350"/>
      <c r="CC103" s="350"/>
      <c r="CD103" s="350"/>
      <c r="CE103" s="350"/>
      <c r="CF103" s="350"/>
      <c r="CG103" s="350"/>
      <c r="CH103" s="372"/>
      <c r="CI103" s="372"/>
      <c r="CJ103" s="372"/>
      <c r="CK103" s="372"/>
      <c r="CL103" s="372"/>
      <c r="CM103" s="372"/>
      <c r="CN103" s="372"/>
      <c r="CO103" s="372"/>
      <c r="CP103" s="372"/>
      <c r="CQ103" s="372"/>
      <c r="CR103" s="372"/>
      <c r="CS103" s="372"/>
    </row>
    <row r="104" spans="1:104" s="125" customFormat="1" hidden="1" x14ac:dyDescent="0.2">
      <c r="A104" s="226" t="s">
        <v>10</v>
      </c>
      <c r="B104" s="134"/>
      <c r="C104" s="134"/>
      <c r="D104" s="135"/>
      <c r="E104" s="135"/>
      <c r="F104" s="135"/>
      <c r="G104" s="134"/>
      <c r="H104" s="134"/>
      <c r="I104" s="134"/>
      <c r="J104" s="120"/>
      <c r="K104" s="85"/>
      <c r="L104" s="85"/>
      <c r="M104" s="120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30"/>
      <c r="AQ104" s="130"/>
      <c r="AR104" s="130"/>
      <c r="AS104" s="130"/>
      <c r="AT104" s="130"/>
      <c r="AU104" s="130"/>
      <c r="AV104" s="130"/>
      <c r="AW104" s="130"/>
      <c r="AX104" s="350"/>
      <c r="AY104" s="350"/>
      <c r="AZ104" s="350"/>
      <c r="BA104" s="350"/>
      <c r="BB104" s="350"/>
      <c r="BC104" s="350"/>
      <c r="BD104" s="350"/>
      <c r="BE104" s="350"/>
      <c r="BF104" s="350"/>
      <c r="BG104" s="350"/>
      <c r="BH104" s="350"/>
      <c r="BI104" s="350"/>
      <c r="BJ104" s="350"/>
      <c r="BK104" s="350"/>
      <c r="BL104" s="350"/>
      <c r="BM104" s="350"/>
      <c r="BN104" s="350"/>
      <c r="BO104" s="350"/>
      <c r="BP104" s="350"/>
      <c r="BQ104" s="350"/>
      <c r="BR104" s="350"/>
      <c r="BS104" s="350"/>
      <c r="BT104" s="350"/>
      <c r="BU104" s="350"/>
      <c r="BV104" s="350"/>
      <c r="BW104" s="350"/>
      <c r="BX104" s="350"/>
      <c r="BY104" s="350"/>
      <c r="BZ104" s="350"/>
      <c r="CA104" s="350"/>
      <c r="CB104" s="350"/>
      <c r="CC104" s="350"/>
      <c r="CD104" s="350"/>
      <c r="CE104" s="350"/>
      <c r="CF104" s="350"/>
      <c r="CG104" s="350"/>
      <c r="CH104" s="372"/>
      <c r="CI104" s="372"/>
      <c r="CJ104" s="372"/>
      <c r="CK104" s="372"/>
      <c r="CL104" s="372"/>
      <c r="CM104" s="372"/>
      <c r="CN104" s="372"/>
      <c r="CO104" s="372"/>
      <c r="CP104" s="372"/>
      <c r="CQ104" s="372"/>
      <c r="CR104" s="372"/>
      <c r="CS104" s="372"/>
    </row>
    <row r="105" spans="1:104" hidden="1" x14ac:dyDescent="0.2">
      <c r="A105" s="226"/>
      <c r="B105" s="96"/>
      <c r="C105" s="96"/>
      <c r="D105" s="97"/>
      <c r="E105" s="97"/>
      <c r="F105" s="97"/>
      <c r="G105" s="96"/>
      <c r="H105" s="96"/>
      <c r="I105" s="96"/>
      <c r="CH105" s="430"/>
      <c r="CI105" s="430"/>
      <c r="CJ105" s="430"/>
      <c r="CK105" s="430"/>
      <c r="CL105" s="430"/>
      <c r="CM105" s="430"/>
      <c r="CN105" s="430"/>
      <c r="CO105" s="430"/>
      <c r="CP105" s="430"/>
      <c r="CQ105" s="430"/>
      <c r="CR105" s="430"/>
      <c r="CS105" s="430"/>
    </row>
    <row r="106" spans="1:104" hidden="1" x14ac:dyDescent="0.2">
      <c r="A106" s="226" t="s">
        <v>15</v>
      </c>
      <c r="B106" s="96"/>
      <c r="C106" s="96"/>
      <c r="D106" s="97"/>
      <c r="E106" s="97"/>
      <c r="F106" s="97"/>
      <c r="G106" s="96"/>
      <c r="H106" s="96"/>
      <c r="I106" s="96"/>
      <c r="CH106" s="430"/>
      <c r="CI106" s="430"/>
      <c r="CJ106" s="430"/>
      <c r="CK106" s="430"/>
      <c r="CL106" s="430"/>
      <c r="CM106" s="430"/>
      <c r="CN106" s="430"/>
      <c r="CO106" s="430"/>
      <c r="CP106" s="430"/>
      <c r="CQ106" s="430"/>
      <c r="CR106" s="430"/>
      <c r="CS106" s="430"/>
    </row>
    <row r="107" spans="1:104" hidden="1" x14ac:dyDescent="0.2">
      <c r="A107" s="226" t="s">
        <v>11</v>
      </c>
      <c r="B107" s="96"/>
      <c r="C107" s="96"/>
      <c r="D107" s="97"/>
      <c r="E107" s="97"/>
      <c r="F107" s="97"/>
      <c r="G107" s="96"/>
      <c r="H107" s="96"/>
      <c r="I107" s="96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CH107" s="430"/>
      <c r="CI107" s="430"/>
      <c r="CJ107" s="430"/>
      <c r="CK107" s="430"/>
      <c r="CL107" s="430"/>
      <c r="CM107" s="430"/>
      <c r="CN107" s="430"/>
      <c r="CO107" s="430"/>
      <c r="CP107" s="430"/>
      <c r="CQ107" s="430"/>
      <c r="CR107" s="430"/>
      <c r="CS107" s="430"/>
    </row>
    <row r="108" spans="1:104" hidden="1" x14ac:dyDescent="0.2">
      <c r="A108" s="226" t="s">
        <v>12</v>
      </c>
      <c r="B108" s="96"/>
      <c r="C108" s="96"/>
      <c r="D108" s="97"/>
      <c r="E108" s="97"/>
      <c r="F108" s="97"/>
      <c r="G108" s="96"/>
      <c r="H108" s="96"/>
      <c r="I108" s="96"/>
      <c r="CH108" s="430"/>
      <c r="CI108" s="430"/>
      <c r="CJ108" s="430"/>
      <c r="CK108" s="430"/>
      <c r="CL108" s="430"/>
      <c r="CM108" s="430"/>
      <c r="CN108" s="430"/>
      <c r="CO108" s="430"/>
      <c r="CP108" s="430"/>
      <c r="CQ108" s="430"/>
      <c r="CR108" s="430"/>
      <c r="CS108" s="430"/>
    </row>
    <row r="109" spans="1:104" hidden="1" x14ac:dyDescent="0.2">
      <c r="A109" s="237" t="s">
        <v>13</v>
      </c>
      <c r="B109" s="110"/>
      <c r="C109" s="110"/>
      <c r="D109" s="111"/>
      <c r="E109" s="111"/>
      <c r="F109" s="111"/>
      <c r="G109" s="96"/>
      <c r="H109" s="96"/>
      <c r="I109" s="96"/>
      <c r="CH109" s="430"/>
      <c r="CI109" s="430"/>
      <c r="CJ109" s="430"/>
      <c r="CK109" s="430"/>
      <c r="CL109" s="430"/>
      <c r="CM109" s="430"/>
      <c r="CN109" s="430"/>
      <c r="CO109" s="430"/>
      <c r="CP109" s="430"/>
      <c r="CQ109" s="430"/>
      <c r="CR109" s="430"/>
      <c r="CS109" s="430"/>
    </row>
    <row r="110" spans="1:104" x14ac:dyDescent="0.2">
      <c r="A110" s="238"/>
      <c r="CH110" s="430"/>
      <c r="CI110" s="430"/>
      <c r="CJ110" s="430"/>
      <c r="CK110" s="430"/>
      <c r="CL110" s="430"/>
      <c r="CM110" s="430"/>
      <c r="CN110" s="430"/>
      <c r="CO110" s="430"/>
      <c r="CP110" s="430"/>
      <c r="CQ110" s="430"/>
      <c r="CR110" s="430"/>
      <c r="CS110" s="430"/>
    </row>
    <row r="111" spans="1:104" s="119" customFormat="1" x14ac:dyDescent="0.2">
      <c r="A111" s="239" t="s">
        <v>148</v>
      </c>
      <c r="B111" s="113">
        <v>2016</v>
      </c>
      <c r="C111" s="113">
        <v>2017</v>
      </c>
      <c r="D111" s="114">
        <v>2018</v>
      </c>
      <c r="E111" s="114">
        <v>2019</v>
      </c>
      <c r="F111" s="114">
        <v>2020</v>
      </c>
      <c r="G111" s="114">
        <v>2021</v>
      </c>
      <c r="H111" s="114">
        <v>2022</v>
      </c>
      <c r="I111" s="287"/>
      <c r="J111" s="115"/>
      <c r="K111" s="116"/>
      <c r="L111" s="116"/>
      <c r="M111" s="115"/>
      <c r="N111" s="367">
        <v>42385</v>
      </c>
      <c r="O111" s="367">
        <v>42416</v>
      </c>
      <c r="P111" s="367">
        <v>42445</v>
      </c>
      <c r="Q111" s="367">
        <v>42476</v>
      </c>
      <c r="R111" s="367">
        <v>42506</v>
      </c>
      <c r="S111" s="367">
        <v>42537</v>
      </c>
      <c r="T111" s="367">
        <v>42567</v>
      </c>
      <c r="U111" s="367">
        <v>42598</v>
      </c>
      <c r="V111" s="367">
        <v>42629</v>
      </c>
      <c r="W111" s="367">
        <v>42659</v>
      </c>
      <c r="X111" s="367">
        <v>42690</v>
      </c>
      <c r="Y111" s="367">
        <v>42720</v>
      </c>
      <c r="Z111" s="247">
        <v>42752</v>
      </c>
      <c r="AA111" s="245">
        <v>42783</v>
      </c>
      <c r="AB111" s="245">
        <v>42811</v>
      </c>
      <c r="AC111" s="245">
        <v>42842</v>
      </c>
      <c r="AD111" s="245">
        <v>42872</v>
      </c>
      <c r="AE111" s="245">
        <v>42903</v>
      </c>
      <c r="AF111" s="245">
        <v>42933</v>
      </c>
      <c r="AG111" s="245">
        <v>42964</v>
      </c>
      <c r="AH111" s="245">
        <v>42995</v>
      </c>
      <c r="AI111" s="245">
        <v>43025</v>
      </c>
      <c r="AJ111" s="245">
        <v>43056</v>
      </c>
      <c r="AK111" s="246">
        <v>43086</v>
      </c>
      <c r="AL111" s="247">
        <v>43118</v>
      </c>
      <c r="AM111" s="245">
        <v>43149</v>
      </c>
      <c r="AN111" s="245">
        <v>43177</v>
      </c>
      <c r="AO111" s="245">
        <v>43208</v>
      </c>
      <c r="AP111" s="245">
        <v>43238</v>
      </c>
      <c r="AQ111" s="245">
        <v>43269</v>
      </c>
      <c r="AR111" s="245">
        <v>43299</v>
      </c>
      <c r="AS111" s="245">
        <v>43330</v>
      </c>
      <c r="AT111" s="245">
        <v>43361</v>
      </c>
      <c r="AU111" s="245">
        <v>43391</v>
      </c>
      <c r="AV111" s="245">
        <v>43422</v>
      </c>
      <c r="AW111" s="246">
        <v>43452</v>
      </c>
      <c r="AX111" s="247">
        <v>43483</v>
      </c>
      <c r="AY111" s="245">
        <v>43514</v>
      </c>
      <c r="AZ111" s="245">
        <v>43542</v>
      </c>
      <c r="BA111" s="245">
        <v>43573</v>
      </c>
      <c r="BB111" s="245">
        <v>43603</v>
      </c>
      <c r="BC111" s="245">
        <v>43634</v>
      </c>
      <c r="BD111" s="245">
        <v>43664</v>
      </c>
      <c r="BE111" s="245">
        <v>43695</v>
      </c>
      <c r="BF111" s="245">
        <v>43726</v>
      </c>
      <c r="BG111" s="245">
        <v>43756</v>
      </c>
      <c r="BH111" s="245">
        <v>43787</v>
      </c>
      <c r="BI111" s="246">
        <v>43817</v>
      </c>
      <c r="BJ111" s="247">
        <v>43848</v>
      </c>
      <c r="BK111" s="245">
        <v>43879</v>
      </c>
      <c r="BL111" s="245">
        <v>43908</v>
      </c>
      <c r="BM111" s="245">
        <v>43939</v>
      </c>
      <c r="BN111" s="245">
        <v>43969</v>
      </c>
      <c r="BO111" s="245">
        <v>44000</v>
      </c>
      <c r="BP111" s="245">
        <v>44030</v>
      </c>
      <c r="BQ111" s="245">
        <v>44061</v>
      </c>
      <c r="BR111" s="245">
        <v>44092</v>
      </c>
      <c r="BS111" s="245">
        <v>44122</v>
      </c>
      <c r="BT111" s="245">
        <v>44153</v>
      </c>
      <c r="BU111" s="246">
        <v>44183</v>
      </c>
      <c r="BV111" s="247">
        <v>44214</v>
      </c>
      <c r="BW111" s="245">
        <v>44245</v>
      </c>
      <c r="BX111" s="245">
        <v>44273</v>
      </c>
      <c r="BY111" s="245">
        <v>44304</v>
      </c>
      <c r="BZ111" s="245">
        <v>44334</v>
      </c>
      <c r="CA111" s="245">
        <v>44365</v>
      </c>
      <c r="CB111" s="245">
        <v>44395</v>
      </c>
      <c r="CC111" s="245">
        <v>44426</v>
      </c>
      <c r="CD111" s="245">
        <v>44457</v>
      </c>
      <c r="CE111" s="245">
        <v>44487</v>
      </c>
      <c r="CF111" s="245">
        <v>44518</v>
      </c>
      <c r="CG111" s="246">
        <v>44548</v>
      </c>
      <c r="CH111" s="247">
        <v>44579</v>
      </c>
      <c r="CI111" s="245">
        <v>44610</v>
      </c>
      <c r="CJ111" s="245">
        <v>44638</v>
      </c>
      <c r="CK111" s="245">
        <v>44669</v>
      </c>
      <c r="CL111" s="245">
        <v>44699</v>
      </c>
      <c r="CM111" s="245">
        <v>44730</v>
      </c>
      <c r="CN111" s="245">
        <v>44760</v>
      </c>
      <c r="CO111" s="245">
        <v>44791</v>
      </c>
      <c r="CP111" s="245">
        <v>44822</v>
      </c>
      <c r="CQ111" s="245">
        <v>44852</v>
      </c>
      <c r="CR111" s="245">
        <v>44883</v>
      </c>
      <c r="CS111" s="246">
        <v>44913</v>
      </c>
      <c r="CT111" s="118">
        <v>44944</v>
      </c>
      <c r="CU111" s="117">
        <v>44975</v>
      </c>
      <c r="CV111" s="118">
        <v>45003</v>
      </c>
      <c r="CW111" s="118">
        <v>45034</v>
      </c>
      <c r="CX111" s="117">
        <v>45064</v>
      </c>
      <c r="CY111" s="118">
        <v>45095</v>
      </c>
      <c r="CZ111" s="118">
        <v>45125</v>
      </c>
    </row>
    <row r="112" spans="1:104" s="125" customFormat="1" x14ac:dyDescent="0.2">
      <c r="A112" s="226"/>
      <c r="B112" s="221"/>
      <c r="C112" s="221">
        <v>19000</v>
      </c>
      <c r="D112" s="222">
        <v>25000</v>
      </c>
      <c r="E112" s="222">
        <f>D112*1.4</f>
        <v>35000</v>
      </c>
      <c r="F112" s="222">
        <f>E112*1.4</f>
        <v>49000</v>
      </c>
      <c r="G112" s="222">
        <f>F112*1.22</f>
        <v>59780</v>
      </c>
      <c r="H112" s="222">
        <f>G112*1.2</f>
        <v>71736</v>
      </c>
      <c r="I112" s="221"/>
      <c r="J112" s="235"/>
      <c r="K112" s="236"/>
      <c r="L112" s="236"/>
      <c r="M112" s="235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15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2"/>
      <c r="AL112" s="215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2"/>
      <c r="AX112" s="356"/>
      <c r="AY112" s="350"/>
      <c r="AZ112" s="350"/>
      <c r="BA112" s="350"/>
      <c r="BB112" s="350"/>
      <c r="BC112" s="350"/>
      <c r="BD112" s="350"/>
      <c r="BE112" s="350"/>
      <c r="BF112" s="350"/>
      <c r="BG112" s="350"/>
      <c r="BH112" s="350"/>
      <c r="BI112" s="351"/>
      <c r="BJ112" s="356"/>
      <c r="BK112" s="350"/>
      <c r="BL112" s="350"/>
      <c r="BM112" s="350"/>
      <c r="BN112" s="350"/>
      <c r="BO112" s="350"/>
      <c r="BP112" s="350"/>
      <c r="BQ112" s="350"/>
      <c r="BR112" s="350"/>
      <c r="BS112" s="350"/>
      <c r="BT112" s="350"/>
      <c r="BU112" s="351"/>
      <c r="BV112" s="356"/>
      <c r="BW112" s="350"/>
      <c r="BX112" s="350"/>
      <c r="BY112" s="350"/>
      <c r="BZ112" s="350"/>
      <c r="CA112" s="350"/>
      <c r="CB112" s="350"/>
      <c r="CC112" s="350"/>
      <c r="CD112" s="350"/>
      <c r="CE112" s="350"/>
      <c r="CF112" s="350"/>
      <c r="CG112" s="351"/>
      <c r="CH112" s="356"/>
      <c r="CI112" s="350"/>
      <c r="CJ112" s="350"/>
      <c r="CK112" s="350"/>
      <c r="CL112" s="350"/>
      <c r="CM112" s="350"/>
      <c r="CN112" s="350"/>
      <c r="CO112" s="350"/>
      <c r="CP112" s="350"/>
      <c r="CQ112" s="350"/>
      <c r="CR112" s="350"/>
      <c r="CS112" s="351"/>
    </row>
    <row r="113" spans="1:109" x14ac:dyDescent="0.2">
      <c r="A113" s="226" t="s">
        <v>149</v>
      </c>
      <c r="B113" s="221"/>
      <c r="C113" s="221">
        <f>C112*40%</f>
        <v>7600</v>
      </c>
      <c r="D113" s="221">
        <f>D112*40%</f>
        <v>10000</v>
      </c>
      <c r="E113" s="221">
        <f>E112*40%</f>
        <v>14000</v>
      </c>
      <c r="F113" s="221">
        <f>F112*40%</f>
        <v>19600</v>
      </c>
      <c r="G113" s="221">
        <f>G112*40%</f>
        <v>23912</v>
      </c>
      <c r="H113" s="221"/>
      <c r="I113" s="221"/>
      <c r="J113" s="235"/>
      <c r="K113" s="236"/>
      <c r="L113" s="236"/>
      <c r="M113" s="235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345">
        <f>$C$113/12</f>
        <v>633.33333333333337</v>
      </c>
      <c r="AA113" s="365">
        <f t="shared" ref="AA113:AK113" si="174">$C$113/12</f>
        <v>633.33333333333337</v>
      </c>
      <c r="AB113" s="365">
        <f t="shared" si="174"/>
        <v>633.33333333333337</v>
      </c>
      <c r="AC113" s="365">
        <f t="shared" si="174"/>
        <v>633.33333333333337</v>
      </c>
      <c r="AD113" s="365">
        <f t="shared" si="174"/>
        <v>633.33333333333337</v>
      </c>
      <c r="AE113" s="365">
        <f t="shared" si="174"/>
        <v>633.33333333333337</v>
      </c>
      <c r="AF113" s="365">
        <f t="shared" si="174"/>
        <v>633.33333333333337</v>
      </c>
      <c r="AG113" s="365">
        <f t="shared" si="174"/>
        <v>633.33333333333337</v>
      </c>
      <c r="AH113" s="365">
        <f t="shared" si="174"/>
        <v>633.33333333333337</v>
      </c>
      <c r="AI113" s="365">
        <f t="shared" si="174"/>
        <v>633.33333333333337</v>
      </c>
      <c r="AJ113" s="365">
        <f t="shared" si="174"/>
        <v>633.33333333333337</v>
      </c>
      <c r="AK113" s="376">
        <f t="shared" si="174"/>
        <v>633.33333333333337</v>
      </c>
      <c r="AL113" s="345">
        <f>$D$113/12</f>
        <v>833.33333333333337</v>
      </c>
      <c r="AM113" s="365">
        <f t="shared" ref="AM113:AW113" si="175">$D$113/12</f>
        <v>833.33333333333337</v>
      </c>
      <c r="AN113" s="365">
        <f t="shared" si="175"/>
        <v>833.33333333333337</v>
      </c>
      <c r="AO113" s="365">
        <f t="shared" si="175"/>
        <v>833.33333333333337</v>
      </c>
      <c r="AP113" s="365">
        <f t="shared" si="175"/>
        <v>833.33333333333337</v>
      </c>
      <c r="AQ113" s="365">
        <f t="shared" si="175"/>
        <v>833.33333333333337</v>
      </c>
      <c r="AR113" s="365">
        <f t="shared" si="175"/>
        <v>833.33333333333337</v>
      </c>
      <c r="AS113" s="365">
        <f t="shared" si="175"/>
        <v>833.33333333333337</v>
      </c>
      <c r="AT113" s="365">
        <f t="shared" si="175"/>
        <v>833.33333333333337</v>
      </c>
      <c r="AU113" s="365">
        <f t="shared" si="175"/>
        <v>833.33333333333337</v>
      </c>
      <c r="AV113" s="365">
        <f t="shared" si="175"/>
        <v>833.33333333333337</v>
      </c>
      <c r="AW113" s="376">
        <f t="shared" si="175"/>
        <v>833.33333333333337</v>
      </c>
      <c r="AX113" s="345">
        <f>$E$113/12</f>
        <v>1166.6666666666667</v>
      </c>
      <c r="AY113" s="365">
        <f t="shared" ref="AY113:BI113" si="176">$E$113/12</f>
        <v>1166.6666666666667</v>
      </c>
      <c r="AZ113" s="365">
        <f t="shared" si="176"/>
        <v>1166.6666666666667</v>
      </c>
      <c r="BA113" s="365">
        <f t="shared" si="176"/>
        <v>1166.6666666666667</v>
      </c>
      <c r="BB113" s="365">
        <f t="shared" si="176"/>
        <v>1166.6666666666667</v>
      </c>
      <c r="BC113" s="365">
        <f t="shared" si="176"/>
        <v>1166.6666666666667</v>
      </c>
      <c r="BD113" s="365">
        <f t="shared" si="176"/>
        <v>1166.6666666666667</v>
      </c>
      <c r="BE113" s="365">
        <f t="shared" si="176"/>
        <v>1166.6666666666667</v>
      </c>
      <c r="BF113" s="365">
        <f t="shared" si="176"/>
        <v>1166.6666666666667</v>
      </c>
      <c r="BG113" s="365">
        <f t="shared" si="176"/>
        <v>1166.6666666666667</v>
      </c>
      <c r="BH113" s="365">
        <f t="shared" si="176"/>
        <v>1166.6666666666667</v>
      </c>
      <c r="BI113" s="376">
        <f t="shared" si="176"/>
        <v>1166.6666666666667</v>
      </c>
      <c r="BJ113" s="345">
        <f>$F$113/12</f>
        <v>1633.3333333333333</v>
      </c>
      <c r="BK113" s="365">
        <f t="shared" ref="BK113:BU113" si="177">$F$113/12</f>
        <v>1633.3333333333333</v>
      </c>
      <c r="BL113" s="365">
        <f t="shared" si="177"/>
        <v>1633.3333333333333</v>
      </c>
      <c r="BM113" s="365">
        <f t="shared" si="177"/>
        <v>1633.3333333333333</v>
      </c>
      <c r="BN113" s="365">
        <f t="shared" si="177"/>
        <v>1633.3333333333333</v>
      </c>
      <c r="BO113" s="365">
        <f t="shared" si="177"/>
        <v>1633.3333333333333</v>
      </c>
      <c r="BP113" s="365">
        <f t="shared" si="177"/>
        <v>1633.3333333333333</v>
      </c>
      <c r="BQ113" s="365">
        <f t="shared" si="177"/>
        <v>1633.3333333333333</v>
      </c>
      <c r="BR113" s="365">
        <f t="shared" si="177"/>
        <v>1633.3333333333333</v>
      </c>
      <c r="BS113" s="365">
        <f t="shared" si="177"/>
        <v>1633.3333333333333</v>
      </c>
      <c r="BT113" s="365">
        <f t="shared" si="177"/>
        <v>1633.3333333333333</v>
      </c>
      <c r="BU113" s="376">
        <f t="shared" si="177"/>
        <v>1633.3333333333333</v>
      </c>
      <c r="BV113" s="345">
        <f>$G$113/12</f>
        <v>1992.6666666666667</v>
      </c>
      <c r="BW113" s="365">
        <f t="shared" ref="BW113:CG113" si="178">$G$113/12</f>
        <v>1992.6666666666667</v>
      </c>
      <c r="BX113" s="365">
        <f t="shared" si="178"/>
        <v>1992.6666666666667</v>
      </c>
      <c r="BY113" s="365">
        <f t="shared" si="178"/>
        <v>1992.6666666666667</v>
      </c>
      <c r="BZ113" s="365">
        <f t="shared" si="178"/>
        <v>1992.6666666666667</v>
      </c>
      <c r="CA113" s="365">
        <f t="shared" si="178"/>
        <v>1992.6666666666667</v>
      </c>
      <c r="CB113" s="365">
        <f t="shared" si="178"/>
        <v>1992.6666666666667</v>
      </c>
      <c r="CC113" s="365">
        <f t="shared" si="178"/>
        <v>1992.6666666666667</v>
      </c>
      <c r="CD113" s="365">
        <f t="shared" si="178"/>
        <v>1992.6666666666667</v>
      </c>
      <c r="CE113" s="365">
        <f t="shared" si="178"/>
        <v>1992.6666666666667</v>
      </c>
      <c r="CF113" s="365">
        <f t="shared" si="178"/>
        <v>1992.6666666666667</v>
      </c>
      <c r="CG113" s="376">
        <f t="shared" si="178"/>
        <v>1992.6666666666667</v>
      </c>
      <c r="CH113" s="345">
        <f>$H$113/12</f>
        <v>0</v>
      </c>
      <c r="CI113" s="365">
        <f t="shared" ref="CI113:CS113" si="179">$H$113/12</f>
        <v>0</v>
      </c>
      <c r="CJ113" s="365">
        <f t="shared" si="179"/>
        <v>0</v>
      </c>
      <c r="CK113" s="365">
        <f t="shared" si="179"/>
        <v>0</v>
      </c>
      <c r="CL113" s="365">
        <f t="shared" si="179"/>
        <v>0</v>
      </c>
      <c r="CM113" s="365">
        <f t="shared" si="179"/>
        <v>0</v>
      </c>
      <c r="CN113" s="365">
        <f t="shared" si="179"/>
        <v>0</v>
      </c>
      <c r="CO113" s="365">
        <f t="shared" si="179"/>
        <v>0</v>
      </c>
      <c r="CP113" s="365">
        <f t="shared" si="179"/>
        <v>0</v>
      </c>
      <c r="CQ113" s="365">
        <f t="shared" si="179"/>
        <v>0</v>
      </c>
      <c r="CR113" s="365">
        <f t="shared" si="179"/>
        <v>0</v>
      </c>
      <c r="CS113" s="376">
        <f t="shared" si="179"/>
        <v>0</v>
      </c>
    </row>
    <row r="114" spans="1:109" x14ac:dyDescent="0.2">
      <c r="A114" s="226" t="s">
        <v>150</v>
      </c>
      <c r="B114" s="221"/>
      <c r="C114" s="221">
        <f t="shared" ref="C114:H114" si="180">C112*40%</f>
        <v>7600</v>
      </c>
      <c r="D114" s="221">
        <f t="shared" si="180"/>
        <v>10000</v>
      </c>
      <c r="E114" s="221">
        <f t="shared" si="180"/>
        <v>14000</v>
      </c>
      <c r="F114" s="221">
        <f t="shared" si="180"/>
        <v>19600</v>
      </c>
      <c r="G114" s="221">
        <f t="shared" si="180"/>
        <v>23912</v>
      </c>
      <c r="H114" s="221">
        <f t="shared" si="180"/>
        <v>28694.400000000001</v>
      </c>
      <c r="I114" s="221"/>
      <c r="J114" s="235"/>
      <c r="K114" s="236"/>
      <c r="L114" s="236"/>
      <c r="M114" s="235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345">
        <f>$C$114/12</f>
        <v>633.33333333333337</v>
      </c>
      <c r="AA114" s="365">
        <f t="shared" ref="AA114:AK114" si="181">$C$114/12</f>
        <v>633.33333333333337</v>
      </c>
      <c r="AB114" s="365">
        <f t="shared" si="181"/>
        <v>633.33333333333337</v>
      </c>
      <c r="AC114" s="365">
        <f t="shared" si="181"/>
        <v>633.33333333333337</v>
      </c>
      <c r="AD114" s="365">
        <f t="shared" si="181"/>
        <v>633.33333333333337</v>
      </c>
      <c r="AE114" s="365">
        <f t="shared" si="181"/>
        <v>633.33333333333337</v>
      </c>
      <c r="AF114" s="365">
        <f t="shared" si="181"/>
        <v>633.33333333333337</v>
      </c>
      <c r="AG114" s="365">
        <f t="shared" si="181"/>
        <v>633.33333333333337</v>
      </c>
      <c r="AH114" s="365">
        <f t="shared" si="181"/>
        <v>633.33333333333337</v>
      </c>
      <c r="AI114" s="365">
        <f t="shared" si="181"/>
        <v>633.33333333333337</v>
      </c>
      <c r="AJ114" s="365">
        <f t="shared" si="181"/>
        <v>633.33333333333337</v>
      </c>
      <c r="AK114" s="376">
        <f t="shared" si="181"/>
        <v>633.33333333333337</v>
      </c>
      <c r="AL114" s="345">
        <f>$D$114/12</f>
        <v>833.33333333333337</v>
      </c>
      <c r="AM114" s="365">
        <f t="shared" ref="AM114:AW114" si="182">$D$114/12</f>
        <v>833.33333333333337</v>
      </c>
      <c r="AN114" s="365">
        <f t="shared" si="182"/>
        <v>833.33333333333337</v>
      </c>
      <c r="AO114" s="365">
        <f t="shared" si="182"/>
        <v>833.33333333333337</v>
      </c>
      <c r="AP114" s="365">
        <f t="shared" si="182"/>
        <v>833.33333333333337</v>
      </c>
      <c r="AQ114" s="365">
        <f t="shared" si="182"/>
        <v>833.33333333333337</v>
      </c>
      <c r="AR114" s="365">
        <f t="shared" si="182"/>
        <v>833.33333333333337</v>
      </c>
      <c r="AS114" s="365">
        <f t="shared" si="182"/>
        <v>833.33333333333337</v>
      </c>
      <c r="AT114" s="365">
        <f t="shared" si="182"/>
        <v>833.33333333333337</v>
      </c>
      <c r="AU114" s="365">
        <f t="shared" si="182"/>
        <v>833.33333333333337</v>
      </c>
      <c r="AV114" s="365">
        <f t="shared" si="182"/>
        <v>833.33333333333337</v>
      </c>
      <c r="AW114" s="376">
        <f t="shared" si="182"/>
        <v>833.33333333333337</v>
      </c>
      <c r="AX114" s="345">
        <f>$E$114/12</f>
        <v>1166.6666666666667</v>
      </c>
      <c r="AY114" s="365">
        <f t="shared" ref="AY114:BI114" si="183">$E$114/12</f>
        <v>1166.6666666666667</v>
      </c>
      <c r="AZ114" s="365">
        <f t="shared" si="183"/>
        <v>1166.6666666666667</v>
      </c>
      <c r="BA114" s="365">
        <f t="shared" si="183"/>
        <v>1166.6666666666667</v>
      </c>
      <c r="BB114" s="365">
        <f t="shared" si="183"/>
        <v>1166.6666666666667</v>
      </c>
      <c r="BC114" s="365">
        <f t="shared" si="183"/>
        <v>1166.6666666666667</v>
      </c>
      <c r="BD114" s="365">
        <f t="shared" si="183"/>
        <v>1166.6666666666667</v>
      </c>
      <c r="BE114" s="365">
        <f t="shared" si="183"/>
        <v>1166.6666666666667</v>
      </c>
      <c r="BF114" s="365">
        <f t="shared" si="183"/>
        <v>1166.6666666666667</v>
      </c>
      <c r="BG114" s="365">
        <f t="shared" si="183"/>
        <v>1166.6666666666667</v>
      </c>
      <c r="BH114" s="365">
        <f t="shared" si="183"/>
        <v>1166.6666666666667</v>
      </c>
      <c r="BI114" s="376">
        <f t="shared" si="183"/>
        <v>1166.6666666666667</v>
      </c>
      <c r="BJ114" s="345">
        <f>$F$114/12</f>
        <v>1633.3333333333333</v>
      </c>
      <c r="BK114" s="365">
        <f t="shared" ref="BK114:BU114" si="184">$F$114/12</f>
        <v>1633.3333333333333</v>
      </c>
      <c r="BL114" s="365">
        <f t="shared" si="184"/>
        <v>1633.3333333333333</v>
      </c>
      <c r="BM114" s="365">
        <f t="shared" si="184"/>
        <v>1633.3333333333333</v>
      </c>
      <c r="BN114" s="365">
        <f t="shared" si="184"/>
        <v>1633.3333333333333</v>
      </c>
      <c r="BO114" s="365">
        <f t="shared" si="184"/>
        <v>1633.3333333333333</v>
      </c>
      <c r="BP114" s="365">
        <f t="shared" si="184"/>
        <v>1633.3333333333333</v>
      </c>
      <c r="BQ114" s="365">
        <f t="shared" si="184"/>
        <v>1633.3333333333333</v>
      </c>
      <c r="BR114" s="365">
        <f t="shared" si="184"/>
        <v>1633.3333333333333</v>
      </c>
      <c r="BS114" s="365">
        <f t="shared" si="184"/>
        <v>1633.3333333333333</v>
      </c>
      <c r="BT114" s="365">
        <f t="shared" si="184"/>
        <v>1633.3333333333333</v>
      </c>
      <c r="BU114" s="376">
        <f t="shared" si="184"/>
        <v>1633.3333333333333</v>
      </c>
      <c r="BV114" s="345">
        <f>$G$114/12</f>
        <v>1992.6666666666667</v>
      </c>
      <c r="BW114" s="365">
        <f t="shared" ref="BW114:CG114" si="185">$G$114/12</f>
        <v>1992.6666666666667</v>
      </c>
      <c r="BX114" s="365">
        <f t="shared" si="185"/>
        <v>1992.6666666666667</v>
      </c>
      <c r="BY114" s="365">
        <f t="shared" si="185"/>
        <v>1992.6666666666667</v>
      </c>
      <c r="BZ114" s="365">
        <f t="shared" si="185"/>
        <v>1992.6666666666667</v>
      </c>
      <c r="CA114" s="365">
        <f t="shared" si="185"/>
        <v>1992.6666666666667</v>
      </c>
      <c r="CB114" s="365">
        <f t="shared" si="185"/>
        <v>1992.6666666666667</v>
      </c>
      <c r="CC114" s="365">
        <f t="shared" si="185"/>
        <v>1992.6666666666667</v>
      </c>
      <c r="CD114" s="365">
        <f t="shared" si="185"/>
        <v>1992.6666666666667</v>
      </c>
      <c r="CE114" s="365">
        <f t="shared" si="185"/>
        <v>1992.6666666666667</v>
      </c>
      <c r="CF114" s="365">
        <f t="shared" si="185"/>
        <v>1992.6666666666667</v>
      </c>
      <c r="CG114" s="376">
        <f t="shared" si="185"/>
        <v>1992.6666666666667</v>
      </c>
      <c r="CH114" s="345">
        <f>$H$114/12</f>
        <v>2391.2000000000003</v>
      </c>
      <c r="CI114" s="365">
        <f t="shared" ref="CI114:CS114" si="186">$H$114/12</f>
        <v>2391.2000000000003</v>
      </c>
      <c r="CJ114" s="365">
        <f t="shared" si="186"/>
        <v>2391.2000000000003</v>
      </c>
      <c r="CK114" s="365">
        <f t="shared" si="186"/>
        <v>2391.2000000000003</v>
      </c>
      <c r="CL114" s="365">
        <f t="shared" si="186"/>
        <v>2391.2000000000003</v>
      </c>
      <c r="CM114" s="365">
        <f t="shared" si="186"/>
        <v>2391.2000000000003</v>
      </c>
      <c r="CN114" s="365">
        <f t="shared" si="186"/>
        <v>2391.2000000000003</v>
      </c>
      <c r="CO114" s="365">
        <f t="shared" si="186"/>
        <v>2391.2000000000003</v>
      </c>
      <c r="CP114" s="365">
        <f t="shared" si="186"/>
        <v>2391.2000000000003</v>
      </c>
      <c r="CQ114" s="365">
        <f t="shared" si="186"/>
        <v>2391.2000000000003</v>
      </c>
      <c r="CR114" s="365">
        <f t="shared" si="186"/>
        <v>2391.2000000000003</v>
      </c>
      <c r="CS114" s="376">
        <f t="shared" si="186"/>
        <v>2391.2000000000003</v>
      </c>
    </row>
    <row r="115" spans="1:109" x14ac:dyDescent="0.2">
      <c r="A115" s="226" t="s">
        <v>151</v>
      </c>
      <c r="B115" s="221"/>
      <c r="C115" s="344">
        <f t="shared" ref="C115:H115" si="187">C112-C113-C114</f>
        <v>3800</v>
      </c>
      <c r="D115" s="344">
        <f t="shared" si="187"/>
        <v>5000</v>
      </c>
      <c r="E115" s="344">
        <f t="shared" si="187"/>
        <v>7000</v>
      </c>
      <c r="F115" s="344">
        <f t="shared" si="187"/>
        <v>9800</v>
      </c>
      <c r="G115" s="344">
        <f t="shared" si="187"/>
        <v>11956</v>
      </c>
      <c r="H115" s="344">
        <f t="shared" si="187"/>
        <v>43041.599999999999</v>
      </c>
      <c r="I115" s="217"/>
      <c r="J115" s="235"/>
      <c r="K115" s="236"/>
      <c r="L115" s="236"/>
      <c r="M115" s="235"/>
      <c r="N115" s="221"/>
      <c r="O115" s="221"/>
      <c r="P115" s="221"/>
      <c r="Q115" s="221"/>
      <c r="R115" s="221"/>
      <c r="S115" s="221"/>
      <c r="T115" s="221"/>
      <c r="U115" s="221"/>
      <c r="V115" s="221"/>
      <c r="W115" s="221"/>
      <c r="X115" s="221"/>
      <c r="Y115" s="221"/>
      <c r="Z115" s="377">
        <f>$C$115/12</f>
        <v>316.66666666666669</v>
      </c>
      <c r="AA115" s="378">
        <f t="shared" ref="AA115:AK115" si="188">$C$115/12</f>
        <v>316.66666666666669</v>
      </c>
      <c r="AB115" s="378">
        <f t="shared" si="188"/>
        <v>316.66666666666669</v>
      </c>
      <c r="AC115" s="378">
        <f t="shared" si="188"/>
        <v>316.66666666666669</v>
      </c>
      <c r="AD115" s="378">
        <f t="shared" si="188"/>
        <v>316.66666666666669</v>
      </c>
      <c r="AE115" s="378">
        <f t="shared" si="188"/>
        <v>316.66666666666669</v>
      </c>
      <c r="AF115" s="378">
        <f t="shared" si="188"/>
        <v>316.66666666666669</v>
      </c>
      <c r="AG115" s="378">
        <f t="shared" si="188"/>
        <v>316.66666666666669</v>
      </c>
      <c r="AH115" s="378">
        <f t="shared" si="188"/>
        <v>316.66666666666669</v>
      </c>
      <c r="AI115" s="378">
        <f t="shared" si="188"/>
        <v>316.66666666666669</v>
      </c>
      <c r="AJ115" s="378">
        <f t="shared" si="188"/>
        <v>316.66666666666669</v>
      </c>
      <c r="AK115" s="379">
        <f t="shared" si="188"/>
        <v>316.66666666666669</v>
      </c>
      <c r="AL115" s="377">
        <f>$D$115/12</f>
        <v>416.66666666666669</v>
      </c>
      <c r="AM115" s="378">
        <f t="shared" ref="AM115:AW115" si="189">$D$115/12</f>
        <v>416.66666666666669</v>
      </c>
      <c r="AN115" s="378">
        <f t="shared" si="189"/>
        <v>416.66666666666669</v>
      </c>
      <c r="AO115" s="378">
        <f t="shared" si="189"/>
        <v>416.66666666666669</v>
      </c>
      <c r="AP115" s="378">
        <f t="shared" si="189"/>
        <v>416.66666666666669</v>
      </c>
      <c r="AQ115" s="378">
        <f t="shared" si="189"/>
        <v>416.66666666666669</v>
      </c>
      <c r="AR115" s="378">
        <f t="shared" si="189"/>
        <v>416.66666666666669</v>
      </c>
      <c r="AS115" s="378">
        <f t="shared" si="189"/>
        <v>416.66666666666669</v>
      </c>
      <c r="AT115" s="378">
        <f t="shared" si="189"/>
        <v>416.66666666666669</v>
      </c>
      <c r="AU115" s="378">
        <f t="shared" si="189"/>
        <v>416.66666666666669</v>
      </c>
      <c r="AV115" s="378">
        <f t="shared" si="189"/>
        <v>416.66666666666669</v>
      </c>
      <c r="AW115" s="379">
        <f t="shared" si="189"/>
        <v>416.66666666666669</v>
      </c>
      <c r="AX115" s="377">
        <f>$E$115/12</f>
        <v>583.33333333333337</v>
      </c>
      <c r="AY115" s="378">
        <f t="shared" ref="AY115:BI115" si="190">$E$115/12</f>
        <v>583.33333333333337</v>
      </c>
      <c r="AZ115" s="378">
        <f t="shared" si="190"/>
        <v>583.33333333333337</v>
      </c>
      <c r="BA115" s="378">
        <f t="shared" si="190"/>
        <v>583.33333333333337</v>
      </c>
      <c r="BB115" s="378">
        <f t="shared" si="190"/>
        <v>583.33333333333337</v>
      </c>
      <c r="BC115" s="378">
        <f t="shared" si="190"/>
        <v>583.33333333333337</v>
      </c>
      <c r="BD115" s="378">
        <f t="shared" si="190"/>
        <v>583.33333333333337</v>
      </c>
      <c r="BE115" s="378">
        <f t="shared" si="190"/>
        <v>583.33333333333337</v>
      </c>
      <c r="BF115" s="378">
        <f t="shared" si="190"/>
        <v>583.33333333333337</v>
      </c>
      <c r="BG115" s="378">
        <f t="shared" si="190"/>
        <v>583.33333333333337</v>
      </c>
      <c r="BH115" s="378">
        <f t="shared" si="190"/>
        <v>583.33333333333337</v>
      </c>
      <c r="BI115" s="379">
        <f t="shared" si="190"/>
        <v>583.33333333333337</v>
      </c>
      <c r="BJ115" s="377">
        <f>$F$115/12</f>
        <v>816.66666666666663</v>
      </c>
      <c r="BK115" s="378">
        <f t="shared" ref="BK115:BU115" si="191">$F$115/12</f>
        <v>816.66666666666663</v>
      </c>
      <c r="BL115" s="378">
        <f t="shared" si="191"/>
        <v>816.66666666666663</v>
      </c>
      <c r="BM115" s="378">
        <f t="shared" si="191"/>
        <v>816.66666666666663</v>
      </c>
      <c r="BN115" s="378">
        <f t="shared" si="191"/>
        <v>816.66666666666663</v>
      </c>
      <c r="BO115" s="378">
        <f t="shared" si="191"/>
        <v>816.66666666666663</v>
      </c>
      <c r="BP115" s="378">
        <f t="shared" si="191"/>
        <v>816.66666666666663</v>
      </c>
      <c r="BQ115" s="378">
        <f t="shared" si="191"/>
        <v>816.66666666666663</v>
      </c>
      <c r="BR115" s="378">
        <f t="shared" si="191"/>
        <v>816.66666666666663</v>
      </c>
      <c r="BS115" s="378">
        <f t="shared" si="191"/>
        <v>816.66666666666663</v>
      </c>
      <c r="BT115" s="378">
        <f t="shared" si="191"/>
        <v>816.66666666666663</v>
      </c>
      <c r="BU115" s="379">
        <f t="shared" si="191"/>
        <v>816.66666666666663</v>
      </c>
      <c r="BV115" s="377">
        <f>$G$115/12</f>
        <v>996.33333333333337</v>
      </c>
      <c r="BW115" s="378">
        <f t="shared" ref="BW115:CG115" si="192">$G$115/12</f>
        <v>996.33333333333337</v>
      </c>
      <c r="BX115" s="378">
        <f t="shared" si="192"/>
        <v>996.33333333333337</v>
      </c>
      <c r="BY115" s="378">
        <f t="shared" si="192"/>
        <v>996.33333333333337</v>
      </c>
      <c r="BZ115" s="378">
        <f t="shared" si="192"/>
        <v>996.33333333333337</v>
      </c>
      <c r="CA115" s="378">
        <f t="shared" si="192"/>
        <v>996.33333333333337</v>
      </c>
      <c r="CB115" s="378">
        <f t="shared" si="192"/>
        <v>996.33333333333337</v>
      </c>
      <c r="CC115" s="378">
        <f t="shared" si="192"/>
        <v>996.33333333333337</v>
      </c>
      <c r="CD115" s="378">
        <f t="shared" si="192"/>
        <v>996.33333333333337</v>
      </c>
      <c r="CE115" s="378">
        <f t="shared" si="192"/>
        <v>996.33333333333337</v>
      </c>
      <c r="CF115" s="378">
        <f t="shared" si="192"/>
        <v>996.33333333333337</v>
      </c>
      <c r="CG115" s="379">
        <f t="shared" si="192"/>
        <v>996.33333333333337</v>
      </c>
      <c r="CH115" s="377">
        <f>$H$115/12</f>
        <v>3586.7999999999997</v>
      </c>
      <c r="CI115" s="378">
        <f t="shared" ref="CI115:CS115" si="193">$H$115/12</f>
        <v>3586.7999999999997</v>
      </c>
      <c r="CJ115" s="378">
        <f t="shared" si="193"/>
        <v>3586.7999999999997</v>
      </c>
      <c r="CK115" s="378">
        <f t="shared" si="193"/>
        <v>3586.7999999999997</v>
      </c>
      <c r="CL115" s="378">
        <f t="shared" si="193"/>
        <v>3586.7999999999997</v>
      </c>
      <c r="CM115" s="378">
        <f t="shared" si="193"/>
        <v>3586.7999999999997</v>
      </c>
      <c r="CN115" s="378">
        <f t="shared" si="193"/>
        <v>3586.7999999999997</v>
      </c>
      <c r="CO115" s="378">
        <f t="shared" si="193"/>
        <v>3586.7999999999997</v>
      </c>
      <c r="CP115" s="378">
        <f t="shared" si="193"/>
        <v>3586.7999999999997</v>
      </c>
      <c r="CQ115" s="378">
        <f t="shared" si="193"/>
        <v>3586.7999999999997</v>
      </c>
      <c r="CR115" s="378">
        <f t="shared" si="193"/>
        <v>3586.7999999999997</v>
      </c>
      <c r="CS115" s="379">
        <f t="shared" si="193"/>
        <v>3586.7999999999997</v>
      </c>
    </row>
    <row r="116" spans="1:109" s="125" customFormat="1" x14ac:dyDescent="0.2">
      <c r="A116" s="226" t="s">
        <v>66</v>
      </c>
      <c r="B116" s="217"/>
      <c r="C116" s="221"/>
      <c r="D116" s="221"/>
      <c r="E116" s="221"/>
      <c r="F116" s="221"/>
      <c r="G116" s="221"/>
      <c r="H116" s="221"/>
      <c r="I116" s="221"/>
      <c r="J116" s="235"/>
      <c r="K116" s="236"/>
      <c r="L116" s="236"/>
      <c r="M116" s="235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1"/>
      <c r="AQ116" s="221"/>
      <c r="AR116" s="221"/>
      <c r="AS116" s="221"/>
      <c r="AT116" s="221"/>
      <c r="AU116" s="221"/>
      <c r="AV116" s="221"/>
      <c r="AW116" s="221"/>
      <c r="AX116" s="350"/>
      <c r="AY116" s="350"/>
      <c r="AZ116" s="350"/>
      <c r="BA116" s="350"/>
      <c r="BB116" s="350"/>
      <c r="BC116" s="350"/>
      <c r="BD116" s="350"/>
      <c r="BE116" s="350"/>
      <c r="BF116" s="350"/>
      <c r="BG116" s="350"/>
      <c r="BH116" s="350"/>
      <c r="BI116" s="350"/>
      <c r="BJ116" s="350"/>
      <c r="BK116" s="350"/>
      <c r="BL116" s="350"/>
      <c r="BM116" s="350"/>
      <c r="BN116" s="350"/>
      <c r="BO116" s="350"/>
      <c r="BP116" s="350"/>
      <c r="BQ116" s="350"/>
      <c r="BR116" s="350"/>
      <c r="BS116" s="350"/>
      <c r="BT116" s="350"/>
      <c r="BU116" s="350"/>
      <c r="BV116" s="350"/>
      <c r="BW116" s="350"/>
      <c r="BX116" s="350"/>
      <c r="BY116" s="350"/>
      <c r="BZ116" s="350"/>
      <c r="CA116" s="350"/>
      <c r="CB116" s="350"/>
      <c r="CC116" s="350"/>
      <c r="CD116" s="350"/>
      <c r="CE116" s="350"/>
      <c r="CF116" s="350"/>
      <c r="CG116" s="350"/>
      <c r="CH116" s="350"/>
      <c r="CI116" s="350"/>
      <c r="CJ116" s="350"/>
      <c r="CK116" s="350"/>
      <c r="CL116" s="350"/>
      <c r="CM116" s="350"/>
      <c r="CN116" s="350"/>
      <c r="CO116" s="350"/>
      <c r="CP116" s="350"/>
      <c r="CQ116" s="350"/>
      <c r="CR116" s="350"/>
      <c r="CS116" s="350"/>
    </row>
    <row r="117" spans="1:109" s="125" customFormat="1" x14ac:dyDescent="0.2">
      <c r="A117" s="226"/>
      <c r="B117" s="217"/>
      <c r="C117" s="221"/>
      <c r="D117" s="221"/>
      <c r="E117" s="221"/>
      <c r="F117" s="221"/>
      <c r="G117" s="221"/>
      <c r="H117" s="221"/>
      <c r="I117" s="221"/>
      <c r="J117" s="235"/>
      <c r="K117" s="236"/>
      <c r="L117" s="236"/>
      <c r="M117" s="235"/>
      <c r="N117" s="221"/>
      <c r="O117" s="221"/>
      <c r="P117" s="221"/>
      <c r="Q117" s="221"/>
      <c r="R117" s="221"/>
      <c r="S117" s="221"/>
      <c r="T117" s="221"/>
      <c r="U117" s="221"/>
      <c r="V117" s="221"/>
      <c r="W117" s="221"/>
      <c r="X117" s="221"/>
      <c r="Y117" s="221"/>
      <c r="Z117" s="221"/>
      <c r="AA117" s="221"/>
      <c r="AB117" s="221"/>
      <c r="AC117" s="221"/>
      <c r="AD117" s="221"/>
      <c r="AE117" s="221"/>
      <c r="AF117" s="221"/>
      <c r="AG117" s="221"/>
      <c r="AH117" s="221"/>
      <c r="AI117" s="221"/>
      <c r="AJ117" s="221"/>
      <c r="AK117" s="221"/>
      <c r="AL117" s="221"/>
      <c r="AM117" s="221"/>
      <c r="AN117" s="221"/>
      <c r="AO117" s="221"/>
      <c r="AP117" s="221"/>
      <c r="AQ117" s="221"/>
      <c r="AR117" s="221"/>
      <c r="AS117" s="221"/>
      <c r="AT117" s="221"/>
      <c r="AU117" s="221"/>
      <c r="AV117" s="221"/>
      <c r="AW117" s="221"/>
      <c r="AX117" s="350"/>
      <c r="AY117" s="350"/>
      <c r="AZ117" s="350"/>
      <c r="BA117" s="350"/>
      <c r="BB117" s="350"/>
      <c r="BC117" s="350"/>
      <c r="BD117" s="350"/>
      <c r="BE117" s="350"/>
      <c r="BF117" s="350"/>
      <c r="BG117" s="350"/>
      <c r="BH117" s="350"/>
      <c r="BI117" s="350"/>
      <c r="BJ117" s="350"/>
      <c r="BK117" s="350"/>
      <c r="BL117" s="350"/>
      <c r="BM117" s="350"/>
      <c r="BN117" s="350"/>
      <c r="BO117" s="350"/>
      <c r="BP117" s="350"/>
      <c r="BQ117" s="350"/>
      <c r="BR117" s="350"/>
      <c r="BS117" s="350"/>
      <c r="BT117" s="350"/>
      <c r="BU117" s="350"/>
      <c r="BV117" s="350"/>
      <c r="BW117" s="350"/>
      <c r="BX117" s="350"/>
      <c r="BY117" s="350"/>
      <c r="BZ117" s="350"/>
      <c r="CA117" s="350"/>
      <c r="CB117" s="350"/>
      <c r="CC117" s="350"/>
      <c r="CD117" s="350"/>
      <c r="CE117" s="350"/>
      <c r="CF117" s="350"/>
      <c r="CG117" s="350"/>
      <c r="CH117" s="350"/>
      <c r="CI117" s="350"/>
      <c r="CJ117" s="350"/>
      <c r="CK117" s="350"/>
      <c r="CL117" s="350"/>
      <c r="CM117" s="350"/>
      <c r="CN117" s="350"/>
      <c r="CO117" s="350"/>
      <c r="CP117" s="350"/>
      <c r="CQ117" s="350"/>
      <c r="CR117" s="350"/>
      <c r="CS117" s="350"/>
    </row>
    <row r="118" spans="1:109" s="125" customFormat="1" x14ac:dyDescent="0.2">
      <c r="A118" s="307" t="s">
        <v>173</v>
      </c>
      <c r="B118" s="308">
        <v>2016</v>
      </c>
      <c r="C118" s="308">
        <v>2017</v>
      </c>
      <c r="D118" s="308">
        <v>2018</v>
      </c>
      <c r="E118" s="308">
        <v>2019</v>
      </c>
      <c r="F118" s="308">
        <v>2020</v>
      </c>
      <c r="G118" s="308">
        <v>2021</v>
      </c>
      <c r="H118" s="309">
        <v>2022</v>
      </c>
      <c r="I118" s="287"/>
      <c r="J118" s="115"/>
      <c r="K118" s="116"/>
      <c r="L118" s="116"/>
      <c r="M118" s="115"/>
      <c r="N118" s="367">
        <v>42385</v>
      </c>
      <c r="O118" s="367">
        <v>42416</v>
      </c>
      <c r="P118" s="367">
        <v>42445</v>
      </c>
      <c r="Q118" s="367">
        <v>42476</v>
      </c>
      <c r="R118" s="367">
        <v>42506</v>
      </c>
      <c r="S118" s="367">
        <v>42537</v>
      </c>
      <c r="T118" s="367">
        <v>42567</v>
      </c>
      <c r="U118" s="367">
        <v>42598</v>
      </c>
      <c r="V118" s="367">
        <v>42629</v>
      </c>
      <c r="W118" s="367">
        <v>42659</v>
      </c>
      <c r="X118" s="367">
        <v>42690</v>
      </c>
      <c r="Y118" s="367">
        <v>42720</v>
      </c>
      <c r="Z118" s="247">
        <v>42752</v>
      </c>
      <c r="AA118" s="245">
        <v>42783</v>
      </c>
      <c r="AB118" s="245">
        <v>42811</v>
      </c>
      <c r="AC118" s="245">
        <v>42842</v>
      </c>
      <c r="AD118" s="245">
        <v>42872</v>
      </c>
      <c r="AE118" s="245">
        <v>42903</v>
      </c>
      <c r="AF118" s="245">
        <v>42933</v>
      </c>
      <c r="AG118" s="245">
        <v>42964</v>
      </c>
      <c r="AH118" s="245">
        <v>42995</v>
      </c>
      <c r="AI118" s="245">
        <v>43025</v>
      </c>
      <c r="AJ118" s="245">
        <v>43056</v>
      </c>
      <c r="AK118" s="246">
        <v>43086</v>
      </c>
      <c r="AL118" s="247">
        <v>43118</v>
      </c>
      <c r="AM118" s="245">
        <v>43149</v>
      </c>
      <c r="AN118" s="245">
        <v>43177</v>
      </c>
      <c r="AO118" s="245">
        <v>43208</v>
      </c>
      <c r="AP118" s="245">
        <v>43238</v>
      </c>
      <c r="AQ118" s="245">
        <v>43269</v>
      </c>
      <c r="AR118" s="245">
        <v>43299</v>
      </c>
      <c r="AS118" s="245">
        <v>43330</v>
      </c>
      <c r="AT118" s="245">
        <v>43361</v>
      </c>
      <c r="AU118" s="245">
        <v>43391</v>
      </c>
      <c r="AV118" s="245">
        <v>43422</v>
      </c>
      <c r="AW118" s="246">
        <v>43452</v>
      </c>
      <c r="AX118" s="346">
        <v>43483</v>
      </c>
      <c r="AY118" s="347">
        <v>43514</v>
      </c>
      <c r="AZ118" s="347">
        <v>43542</v>
      </c>
      <c r="BA118" s="347">
        <v>43573</v>
      </c>
      <c r="BB118" s="347">
        <v>43603</v>
      </c>
      <c r="BC118" s="347">
        <v>43634</v>
      </c>
      <c r="BD118" s="347">
        <v>43664</v>
      </c>
      <c r="BE118" s="347">
        <v>43695</v>
      </c>
      <c r="BF118" s="347">
        <v>43726</v>
      </c>
      <c r="BG118" s="347">
        <v>43756</v>
      </c>
      <c r="BH118" s="347">
        <v>43787</v>
      </c>
      <c r="BI118" s="348">
        <v>43817</v>
      </c>
      <c r="BJ118" s="247">
        <v>43848</v>
      </c>
      <c r="BK118" s="245">
        <v>43879</v>
      </c>
      <c r="BL118" s="245">
        <v>43908</v>
      </c>
      <c r="BM118" s="245">
        <v>43939</v>
      </c>
      <c r="BN118" s="245">
        <v>43969</v>
      </c>
      <c r="BO118" s="245">
        <v>44000</v>
      </c>
      <c r="BP118" s="245">
        <v>44030</v>
      </c>
      <c r="BQ118" s="245">
        <v>44061</v>
      </c>
      <c r="BR118" s="245">
        <v>44092</v>
      </c>
      <c r="BS118" s="245">
        <v>44122</v>
      </c>
      <c r="BT118" s="245">
        <v>44153</v>
      </c>
      <c r="BU118" s="246">
        <v>44183</v>
      </c>
      <c r="BV118" s="247">
        <v>44214</v>
      </c>
      <c r="BW118" s="245">
        <v>44245</v>
      </c>
      <c r="BX118" s="245">
        <v>44273</v>
      </c>
      <c r="BY118" s="245">
        <v>44304</v>
      </c>
      <c r="BZ118" s="245">
        <v>44334</v>
      </c>
      <c r="CA118" s="245">
        <v>44365</v>
      </c>
      <c r="CB118" s="245">
        <v>44395</v>
      </c>
      <c r="CC118" s="245">
        <v>44426</v>
      </c>
      <c r="CD118" s="245">
        <v>44457</v>
      </c>
      <c r="CE118" s="245">
        <v>44487</v>
      </c>
      <c r="CF118" s="245">
        <v>44518</v>
      </c>
      <c r="CG118" s="246">
        <v>44548</v>
      </c>
      <c r="CH118" s="247">
        <v>44579</v>
      </c>
      <c r="CI118" s="245">
        <v>44610</v>
      </c>
      <c r="CJ118" s="245">
        <v>44638</v>
      </c>
      <c r="CK118" s="245">
        <v>44669</v>
      </c>
      <c r="CL118" s="245">
        <v>44699</v>
      </c>
      <c r="CM118" s="245">
        <v>44730</v>
      </c>
      <c r="CN118" s="245">
        <v>44760</v>
      </c>
      <c r="CO118" s="245">
        <v>44791</v>
      </c>
      <c r="CP118" s="245">
        <v>44822</v>
      </c>
      <c r="CQ118" s="245">
        <v>44852</v>
      </c>
      <c r="CR118" s="245">
        <v>44883</v>
      </c>
      <c r="CS118" s="246">
        <v>44913</v>
      </c>
      <c r="CT118" s="118"/>
      <c r="CU118" s="117"/>
      <c r="CV118" s="118"/>
      <c r="CW118" s="118"/>
      <c r="CX118" s="117"/>
      <c r="CY118" s="118"/>
      <c r="CZ118" s="118"/>
      <c r="DA118" s="117"/>
      <c r="DB118" s="118"/>
      <c r="DC118" s="118"/>
      <c r="DD118" s="117"/>
      <c r="DE118" s="118"/>
    </row>
    <row r="119" spans="1:109" s="125" customFormat="1" ht="15" x14ac:dyDescent="0.25">
      <c r="A119" s="226" t="s">
        <v>5</v>
      </c>
      <c r="B119" s="96" t="e">
        <f>AVERAGE(N119:X119)</f>
        <v>#DIV/0!</v>
      </c>
      <c r="C119" s="96">
        <f>AVERAGE(Z119:AK119)</f>
        <v>60</v>
      </c>
      <c r="D119" s="96">
        <f>AVERAGE(AL119:AW119)</f>
        <v>93.75</v>
      </c>
      <c r="E119" s="96">
        <f>AVERAGE(AX119:BI119)</f>
        <v>133.33333333333334</v>
      </c>
      <c r="F119" s="96">
        <f>AVERAGE(BJ119:BU119)</f>
        <v>170</v>
      </c>
      <c r="G119" s="96">
        <f>AVERAGE(BV119:CG119)</f>
        <v>241.66666666666666</v>
      </c>
      <c r="H119" s="97">
        <f>AVERAGE(CH119:CS119)</f>
        <v>300</v>
      </c>
      <c r="I119" s="96"/>
      <c r="J119" s="120"/>
      <c r="K119" s="85" t="e">
        <f>C119/B119-1</f>
        <v>#DIV/0!</v>
      </c>
      <c r="L119" s="85">
        <f>D119/C119-1</f>
        <v>0.5625</v>
      </c>
      <c r="M119" s="120"/>
      <c r="N119" s="123"/>
      <c r="O119" s="123"/>
      <c r="P119" s="123"/>
      <c r="Q119" s="123"/>
      <c r="R119" s="123"/>
      <c r="S119" s="123"/>
      <c r="T119" s="123"/>
      <c r="U119" s="221"/>
      <c r="V119" s="221"/>
      <c r="W119" s="221"/>
      <c r="X119" s="221"/>
      <c r="Y119" s="221"/>
      <c r="Z119" s="215"/>
      <c r="AA119" s="221"/>
      <c r="AB119" s="221"/>
      <c r="AC119" s="221"/>
      <c r="AD119" s="221"/>
      <c r="AE119" s="221"/>
      <c r="AF119" s="221"/>
      <c r="AG119" s="221">
        <v>50</v>
      </c>
      <c r="AH119" s="221">
        <v>50</v>
      </c>
      <c r="AI119" s="221">
        <v>50</v>
      </c>
      <c r="AJ119" s="221">
        <v>75</v>
      </c>
      <c r="AK119" s="222">
        <v>75</v>
      </c>
      <c r="AL119" s="215">
        <v>75</v>
      </c>
      <c r="AM119" s="221">
        <v>75</v>
      </c>
      <c r="AN119" s="221">
        <v>75</v>
      </c>
      <c r="AO119" s="221">
        <v>100</v>
      </c>
      <c r="AP119" s="221">
        <v>100</v>
      </c>
      <c r="AQ119" s="221">
        <v>100</v>
      </c>
      <c r="AR119" s="221">
        <v>100</v>
      </c>
      <c r="AS119" s="221">
        <v>100</v>
      </c>
      <c r="AT119" s="221">
        <v>100</v>
      </c>
      <c r="AU119" s="221">
        <v>100</v>
      </c>
      <c r="AV119" s="221">
        <v>100</v>
      </c>
      <c r="AW119" s="222">
        <v>100</v>
      </c>
      <c r="AX119" s="328">
        <v>125</v>
      </c>
      <c r="AY119" s="328">
        <v>125</v>
      </c>
      <c r="AZ119" s="328">
        <v>125</v>
      </c>
      <c r="BA119" s="328">
        <v>125</v>
      </c>
      <c r="BB119" s="328">
        <v>125</v>
      </c>
      <c r="BC119" s="328">
        <v>125</v>
      </c>
      <c r="BD119" s="328">
        <v>125</v>
      </c>
      <c r="BE119" s="328">
        <v>125</v>
      </c>
      <c r="BF119" s="328">
        <v>150</v>
      </c>
      <c r="BG119" s="328">
        <v>150</v>
      </c>
      <c r="BH119" s="328">
        <v>150</v>
      </c>
      <c r="BI119" s="328">
        <v>150</v>
      </c>
      <c r="BJ119" s="387">
        <v>150</v>
      </c>
      <c r="BK119" s="387">
        <v>150</v>
      </c>
      <c r="BL119" s="387">
        <v>150</v>
      </c>
      <c r="BM119" s="387">
        <v>150</v>
      </c>
      <c r="BN119" s="370">
        <v>180</v>
      </c>
      <c r="BO119" s="370">
        <f t="shared" ref="BO119:BP119" si="194">BN119</f>
        <v>180</v>
      </c>
      <c r="BP119" s="370">
        <f t="shared" si="194"/>
        <v>180</v>
      </c>
      <c r="BQ119" s="297">
        <v>180</v>
      </c>
      <c r="BR119" s="297">
        <f>BQ119</f>
        <v>180</v>
      </c>
      <c r="BS119" s="297">
        <f t="shared" ref="BS119:BU119" si="195">BR119</f>
        <v>180</v>
      </c>
      <c r="BT119" s="297">
        <f t="shared" si="195"/>
        <v>180</v>
      </c>
      <c r="BU119" s="388">
        <f t="shared" si="195"/>
        <v>180</v>
      </c>
      <c r="BV119" s="326">
        <v>230</v>
      </c>
      <c r="BW119" s="326">
        <v>230</v>
      </c>
      <c r="BX119" s="326">
        <v>230</v>
      </c>
      <c r="BY119" s="326">
        <v>230</v>
      </c>
      <c r="BZ119" s="326">
        <v>230</v>
      </c>
      <c r="CA119" s="326">
        <v>250</v>
      </c>
      <c r="CB119" s="326">
        <v>250</v>
      </c>
      <c r="CC119" s="326">
        <v>250</v>
      </c>
      <c r="CD119" s="326">
        <v>250</v>
      </c>
      <c r="CE119" s="326">
        <v>250</v>
      </c>
      <c r="CF119" s="326">
        <v>250</v>
      </c>
      <c r="CG119" s="326">
        <v>250</v>
      </c>
      <c r="CH119" s="387">
        <v>300</v>
      </c>
      <c r="CI119" s="370">
        <f>CH119</f>
        <v>300</v>
      </c>
      <c r="CJ119" s="370">
        <f t="shared" ref="CJ119:CS119" si="196">CI119</f>
        <v>300</v>
      </c>
      <c r="CK119" s="370">
        <f t="shared" si="196"/>
        <v>300</v>
      </c>
      <c r="CL119" s="370">
        <f t="shared" si="196"/>
        <v>300</v>
      </c>
      <c r="CM119" s="370">
        <f t="shared" si="196"/>
        <v>300</v>
      </c>
      <c r="CN119" s="370">
        <f t="shared" si="196"/>
        <v>300</v>
      </c>
      <c r="CO119" s="370">
        <f t="shared" si="196"/>
        <v>300</v>
      </c>
      <c r="CP119" s="370">
        <f t="shared" si="196"/>
        <v>300</v>
      </c>
      <c r="CQ119" s="370">
        <f t="shared" si="196"/>
        <v>300</v>
      </c>
      <c r="CR119" s="370">
        <f t="shared" si="196"/>
        <v>300</v>
      </c>
      <c r="CS119" s="370">
        <f t="shared" si="196"/>
        <v>300</v>
      </c>
      <c r="CT119" s="290"/>
      <c r="CU119" s="290"/>
      <c r="CV119" s="290"/>
      <c r="CW119" s="290"/>
      <c r="CX119" s="290"/>
      <c r="CY119" s="290"/>
      <c r="CZ119" s="290"/>
    </row>
    <row r="120" spans="1:109" s="125" customFormat="1" ht="15" x14ac:dyDescent="0.25">
      <c r="A120" s="226" t="s">
        <v>8</v>
      </c>
      <c r="B120" s="96" t="e">
        <f>AVERAGE(N120:X120)</f>
        <v>#DIV/0!</v>
      </c>
      <c r="C120" s="96">
        <f>AVERAGE(Z120:AK120)</f>
        <v>60</v>
      </c>
      <c r="D120" s="96">
        <f>AVERAGE(AL120:AW120)</f>
        <v>93.75</v>
      </c>
      <c r="E120" s="96">
        <f>AVERAGE(AX120:BI120)</f>
        <v>146.66666666666666</v>
      </c>
      <c r="F120" s="96">
        <f>AVERAGE(BJ120:BU120)</f>
        <v>175.10000000000002</v>
      </c>
      <c r="G120" s="96">
        <f>AVERAGE(BV120:CG120)</f>
        <v>265.83333333333331</v>
      </c>
      <c r="H120" s="97">
        <f>AVERAGE(CH120:CS120)</f>
        <v>300</v>
      </c>
      <c r="I120" s="96"/>
      <c r="J120" s="120"/>
      <c r="K120" s="85" t="e">
        <f t="shared" ref="K120:L124" si="197">C120/B120-1</f>
        <v>#DIV/0!</v>
      </c>
      <c r="L120" s="85">
        <f t="shared" si="197"/>
        <v>0.5625</v>
      </c>
      <c r="M120" s="120"/>
      <c r="N120" s="123"/>
      <c r="O120" s="123"/>
      <c r="P120" s="123"/>
      <c r="Q120" s="123"/>
      <c r="R120" s="123"/>
      <c r="S120" s="123"/>
      <c r="T120" s="123"/>
      <c r="U120" s="221"/>
      <c r="V120" s="221"/>
      <c r="W120" s="221"/>
      <c r="X120" s="221"/>
      <c r="Y120" s="221"/>
      <c r="Z120" s="215"/>
      <c r="AA120" s="221"/>
      <c r="AB120" s="221"/>
      <c r="AC120" s="221"/>
      <c r="AD120" s="221"/>
      <c r="AE120" s="221"/>
      <c r="AF120" s="221"/>
      <c r="AG120" s="221">
        <f t="shared" ref="AG120:AW120" si="198">AG119*1</f>
        <v>50</v>
      </c>
      <c r="AH120" s="221">
        <f t="shared" si="198"/>
        <v>50</v>
      </c>
      <c r="AI120" s="221">
        <f t="shared" si="198"/>
        <v>50</v>
      </c>
      <c r="AJ120" s="221">
        <f t="shared" si="198"/>
        <v>75</v>
      </c>
      <c r="AK120" s="222">
        <f t="shared" si="198"/>
        <v>75</v>
      </c>
      <c r="AL120" s="215">
        <f t="shared" si="198"/>
        <v>75</v>
      </c>
      <c r="AM120" s="221">
        <f t="shared" si="198"/>
        <v>75</v>
      </c>
      <c r="AN120" s="221">
        <f t="shared" si="198"/>
        <v>75</v>
      </c>
      <c r="AO120" s="221">
        <f t="shared" si="198"/>
        <v>100</v>
      </c>
      <c r="AP120" s="221">
        <f t="shared" si="198"/>
        <v>100</v>
      </c>
      <c r="AQ120" s="221">
        <f t="shared" si="198"/>
        <v>100</v>
      </c>
      <c r="AR120" s="221">
        <f t="shared" si="198"/>
        <v>100</v>
      </c>
      <c r="AS120" s="221">
        <f t="shared" si="198"/>
        <v>100</v>
      </c>
      <c r="AT120" s="221">
        <f t="shared" si="198"/>
        <v>100</v>
      </c>
      <c r="AU120" s="221">
        <f t="shared" si="198"/>
        <v>100</v>
      </c>
      <c r="AV120" s="221">
        <f t="shared" si="198"/>
        <v>100</v>
      </c>
      <c r="AW120" s="222">
        <f t="shared" si="198"/>
        <v>100</v>
      </c>
      <c r="AX120" s="328">
        <f t="shared" ref="AX120:BI120" si="199">AX119*1.1</f>
        <v>137.5</v>
      </c>
      <c r="AY120" s="323">
        <f t="shared" si="199"/>
        <v>137.5</v>
      </c>
      <c r="AZ120" s="323">
        <f t="shared" si="199"/>
        <v>137.5</v>
      </c>
      <c r="BA120" s="323">
        <f t="shared" si="199"/>
        <v>137.5</v>
      </c>
      <c r="BB120" s="323">
        <f t="shared" si="199"/>
        <v>137.5</v>
      </c>
      <c r="BC120" s="323">
        <f t="shared" si="199"/>
        <v>137.5</v>
      </c>
      <c r="BD120" s="323">
        <f t="shared" si="199"/>
        <v>137.5</v>
      </c>
      <c r="BE120" s="323">
        <f t="shared" si="199"/>
        <v>137.5</v>
      </c>
      <c r="BF120" s="323">
        <f t="shared" si="199"/>
        <v>165</v>
      </c>
      <c r="BG120" s="323">
        <f t="shared" si="199"/>
        <v>165</v>
      </c>
      <c r="BH120" s="323">
        <f t="shared" si="199"/>
        <v>165</v>
      </c>
      <c r="BI120" s="349">
        <f t="shared" si="199"/>
        <v>165</v>
      </c>
      <c r="BJ120" s="326">
        <f>BJ119*1.03</f>
        <v>154.5</v>
      </c>
      <c r="BK120" s="326">
        <f t="shared" ref="BK120:BU120" si="200">BK119*1.03</f>
        <v>154.5</v>
      </c>
      <c r="BL120" s="326">
        <f t="shared" si="200"/>
        <v>154.5</v>
      </c>
      <c r="BM120" s="326">
        <f t="shared" si="200"/>
        <v>154.5</v>
      </c>
      <c r="BN120" s="326">
        <f t="shared" si="200"/>
        <v>185.4</v>
      </c>
      <c r="BO120" s="326">
        <f t="shared" si="200"/>
        <v>185.4</v>
      </c>
      <c r="BP120" s="326">
        <f t="shared" si="200"/>
        <v>185.4</v>
      </c>
      <c r="BQ120" s="326">
        <f t="shared" si="200"/>
        <v>185.4</v>
      </c>
      <c r="BR120" s="326">
        <f t="shared" si="200"/>
        <v>185.4</v>
      </c>
      <c r="BS120" s="326">
        <f t="shared" si="200"/>
        <v>185.4</v>
      </c>
      <c r="BT120" s="326">
        <f t="shared" si="200"/>
        <v>185.4</v>
      </c>
      <c r="BU120" s="326">
        <f t="shared" si="200"/>
        <v>185.4</v>
      </c>
      <c r="BV120" s="326">
        <f>BV119*1.1</f>
        <v>253.00000000000003</v>
      </c>
      <c r="BW120" s="326">
        <f t="shared" ref="BW120:CG120" si="201">BW119*1.1</f>
        <v>253.00000000000003</v>
      </c>
      <c r="BX120" s="326">
        <f t="shared" si="201"/>
        <v>253.00000000000003</v>
      </c>
      <c r="BY120" s="326">
        <f t="shared" si="201"/>
        <v>253.00000000000003</v>
      </c>
      <c r="BZ120" s="326">
        <f t="shared" si="201"/>
        <v>253.00000000000003</v>
      </c>
      <c r="CA120" s="326">
        <f t="shared" si="201"/>
        <v>275</v>
      </c>
      <c r="CB120" s="326">
        <f t="shared" si="201"/>
        <v>275</v>
      </c>
      <c r="CC120" s="326">
        <f t="shared" si="201"/>
        <v>275</v>
      </c>
      <c r="CD120" s="326">
        <f t="shared" si="201"/>
        <v>275</v>
      </c>
      <c r="CE120" s="326">
        <f t="shared" si="201"/>
        <v>275</v>
      </c>
      <c r="CF120" s="326">
        <f t="shared" si="201"/>
        <v>275</v>
      </c>
      <c r="CG120" s="326">
        <f t="shared" si="201"/>
        <v>275</v>
      </c>
      <c r="CH120" s="401">
        <f>CH119*1</f>
        <v>300</v>
      </c>
      <c r="CI120" s="402">
        <f t="shared" ref="CI120:CS120" si="202">CI119*1</f>
        <v>300</v>
      </c>
      <c r="CJ120" s="402">
        <f t="shared" si="202"/>
        <v>300</v>
      </c>
      <c r="CK120" s="402">
        <f t="shared" si="202"/>
        <v>300</v>
      </c>
      <c r="CL120" s="402">
        <f t="shared" si="202"/>
        <v>300</v>
      </c>
      <c r="CM120" s="402">
        <f t="shared" si="202"/>
        <v>300</v>
      </c>
      <c r="CN120" s="402">
        <f t="shared" si="202"/>
        <v>300</v>
      </c>
      <c r="CO120" s="402">
        <f t="shared" si="202"/>
        <v>300</v>
      </c>
      <c r="CP120" s="402">
        <f t="shared" si="202"/>
        <v>300</v>
      </c>
      <c r="CQ120" s="402">
        <f t="shared" si="202"/>
        <v>300</v>
      </c>
      <c r="CR120" s="402">
        <f t="shared" si="202"/>
        <v>300</v>
      </c>
      <c r="CS120" s="403">
        <f t="shared" si="202"/>
        <v>300</v>
      </c>
      <c r="CT120" s="294"/>
      <c r="CU120" s="294"/>
      <c r="CV120" s="294"/>
      <c r="CW120" s="294"/>
      <c r="CX120" s="294"/>
      <c r="CY120" s="294"/>
      <c r="CZ120" s="295"/>
    </row>
    <row r="121" spans="1:109" ht="15" x14ac:dyDescent="0.25">
      <c r="A121" s="227" t="s">
        <v>6</v>
      </c>
      <c r="B121" s="100" t="e">
        <f>SUM(N122:X122)/SUM(N120:X120)</f>
        <v>#DIV/0!</v>
      </c>
      <c r="C121" s="100">
        <f>SUM(Z122:AK122)/SUM(Z120:AK120)</f>
        <v>0.75</v>
      </c>
      <c r="D121" s="100">
        <f>SUM(AL122:AW122)/SUM(AL120:AW120)</f>
        <v>0.66866666666666663</v>
      </c>
      <c r="E121" s="100">
        <f>AVERAGE(AX121:BI121)</f>
        <v>0.7454280468533333</v>
      </c>
      <c r="F121" s="100">
        <f>AVERAGE(BJ121:BU121)</f>
        <v>0.75733036037333346</v>
      </c>
      <c r="G121" s="100">
        <f>AVERAGE(BV121:CG121)</f>
        <v>0.76453856747409066</v>
      </c>
      <c r="H121" s="101">
        <f>AVERAGE(CH121:CS121)</f>
        <v>0.72605139727954127</v>
      </c>
      <c r="I121" s="100"/>
      <c r="J121" s="121"/>
      <c r="K121" s="85" t="e">
        <f t="shared" si="197"/>
        <v>#DIV/0!</v>
      </c>
      <c r="L121" s="85">
        <f t="shared" si="197"/>
        <v>-0.10844444444444445</v>
      </c>
      <c r="M121" s="121"/>
      <c r="N121" s="127"/>
      <c r="O121" s="127"/>
      <c r="P121" s="127"/>
      <c r="Q121" s="127"/>
      <c r="R121" s="127"/>
      <c r="S121" s="127"/>
      <c r="T121" s="127"/>
      <c r="U121" s="217"/>
      <c r="V121" s="217"/>
      <c r="W121" s="217"/>
      <c r="X121" s="217"/>
      <c r="Y121" s="217"/>
      <c r="Z121" s="216"/>
      <c r="AA121" s="217"/>
      <c r="AB121" s="217"/>
      <c r="AC121" s="217"/>
      <c r="AD121" s="217"/>
      <c r="AE121" s="217"/>
      <c r="AF121" s="217"/>
      <c r="AG121" s="217">
        <v>0.75</v>
      </c>
      <c r="AH121" s="217">
        <v>0.75</v>
      </c>
      <c r="AI121" s="217">
        <v>0.75</v>
      </c>
      <c r="AJ121" s="217">
        <v>0.75</v>
      </c>
      <c r="AK121" s="218">
        <v>0.75</v>
      </c>
      <c r="AL121" s="216">
        <v>0.65</v>
      </c>
      <c r="AM121" s="217">
        <v>0.5</v>
      </c>
      <c r="AN121" s="217">
        <v>0.68</v>
      </c>
      <c r="AO121" s="217">
        <v>0.62</v>
      </c>
      <c r="AP121" s="217">
        <v>0.68</v>
      </c>
      <c r="AQ121" s="217">
        <v>0.75</v>
      </c>
      <c r="AR121" s="217">
        <v>0.65</v>
      </c>
      <c r="AS121" s="217">
        <v>0.68</v>
      </c>
      <c r="AT121" s="217">
        <v>0.7</v>
      </c>
      <c r="AU121" s="217">
        <v>0.65</v>
      </c>
      <c r="AV121" s="217">
        <v>0.7</v>
      </c>
      <c r="AW121" s="218">
        <v>0.72</v>
      </c>
      <c r="AX121" s="329">
        <v>0.77285656223999999</v>
      </c>
      <c r="AY121" s="324">
        <v>0.5</v>
      </c>
      <c r="AZ121" s="324">
        <v>0.8</v>
      </c>
      <c r="BA121" s="324">
        <v>0.7</v>
      </c>
      <c r="BB121" s="324">
        <f>BA121*1.02</f>
        <v>0.71399999999999997</v>
      </c>
      <c r="BC121" s="324">
        <v>0.8</v>
      </c>
      <c r="BD121" s="324">
        <v>0.75</v>
      </c>
      <c r="BE121" s="330">
        <v>0.78</v>
      </c>
      <c r="BF121" s="330">
        <v>0.8</v>
      </c>
      <c r="BG121" s="330">
        <v>0.72827999999999993</v>
      </c>
      <c r="BH121" s="330">
        <v>0.78</v>
      </c>
      <c r="BI121" s="331">
        <v>0.82</v>
      </c>
      <c r="BJ121" s="389">
        <v>0.77285656223999999</v>
      </c>
      <c r="BK121" s="368">
        <v>0.7</v>
      </c>
      <c r="BL121" s="368">
        <v>0.8</v>
      </c>
      <c r="BM121" s="368">
        <v>0.72827999999999993</v>
      </c>
      <c r="BN121" s="368">
        <v>0.74284559999999988</v>
      </c>
      <c r="BO121" s="368">
        <v>0.8</v>
      </c>
      <c r="BP121" s="368">
        <v>0.77285656223999999</v>
      </c>
      <c r="BQ121" s="288">
        <v>0.7</v>
      </c>
      <c r="BR121" s="288">
        <v>0.8</v>
      </c>
      <c r="BS121" s="288">
        <v>0.72827999999999993</v>
      </c>
      <c r="BT121" s="288">
        <v>0.74284559999999988</v>
      </c>
      <c r="BU121" s="289">
        <v>0.8</v>
      </c>
      <c r="BV121" s="327">
        <v>0.77285656223999999</v>
      </c>
      <c r="BW121" s="288">
        <v>0.78831369348479996</v>
      </c>
      <c r="BX121" s="288">
        <v>0.80407996735449594</v>
      </c>
      <c r="BY121" s="288">
        <v>0.82016156670158591</v>
      </c>
      <c r="BZ121" s="288">
        <v>0.83656479803561767</v>
      </c>
      <c r="CA121" s="288">
        <v>0.85329609399633</v>
      </c>
      <c r="CB121" s="288">
        <v>0.87036201587625661</v>
      </c>
      <c r="CC121" s="288">
        <v>0.7</v>
      </c>
      <c r="CD121" s="288">
        <v>0.5</v>
      </c>
      <c r="CE121" s="288">
        <v>0.72827999999999993</v>
      </c>
      <c r="CF121" s="288">
        <v>0.74284559999999988</v>
      </c>
      <c r="CG121" s="289">
        <v>0.75770251199999994</v>
      </c>
      <c r="CH121" s="408">
        <v>0.7</v>
      </c>
      <c r="CI121" s="409">
        <v>0.48</v>
      </c>
      <c r="CJ121" s="409">
        <v>0.80407996735449594</v>
      </c>
      <c r="CK121" s="410">
        <v>0.7</v>
      </c>
      <c r="CL121" s="410">
        <v>0.74284559999999988</v>
      </c>
      <c r="CM121" s="411">
        <v>0.8</v>
      </c>
      <c r="CN121" s="410">
        <v>0.7</v>
      </c>
      <c r="CO121" s="410">
        <v>0.74284559999999988</v>
      </c>
      <c r="CP121" s="411">
        <v>0.8</v>
      </c>
      <c r="CQ121" s="410">
        <v>0.7</v>
      </c>
      <c r="CR121" s="410">
        <v>0.74284559999999988</v>
      </c>
      <c r="CS121" s="411">
        <v>0.8</v>
      </c>
      <c r="CT121" s="291"/>
      <c r="CU121" s="291"/>
      <c r="CV121" s="291"/>
      <c r="CW121" s="291"/>
      <c r="CX121" s="291"/>
      <c r="CY121" s="291"/>
      <c r="CZ121" s="292"/>
      <c r="DA121" s="132"/>
      <c r="DB121" s="132"/>
      <c r="DC121" s="132"/>
      <c r="DD121" s="132"/>
      <c r="DE121" s="132"/>
    </row>
    <row r="122" spans="1:109" x14ac:dyDescent="0.2">
      <c r="A122" s="226" t="s">
        <v>7</v>
      </c>
      <c r="B122" s="96">
        <f>SUM(N122:X122)</f>
        <v>0</v>
      </c>
      <c r="C122" s="96">
        <f>SUM(Z122:AK122)</f>
        <v>225</v>
      </c>
      <c r="D122" s="96">
        <f>SUM(AL122:AW122)</f>
        <v>752.25</v>
      </c>
      <c r="E122" s="96">
        <f>SUM(AX122:BI122)</f>
        <v>1315.983977308</v>
      </c>
      <c r="F122" s="96">
        <f>SUM(BJ122:BU122)</f>
        <v>1592.173465985376</v>
      </c>
      <c r="G122" s="96">
        <f>SUM(BV122:CG122)</f>
        <v>2434.4937877325356</v>
      </c>
      <c r="H122" s="97">
        <f>SUM(CH122:CS122)</f>
        <v>2613.7850302063489</v>
      </c>
      <c r="I122" s="96"/>
      <c r="K122" s="85" t="e">
        <f t="shared" si="197"/>
        <v>#DIV/0!</v>
      </c>
      <c r="L122" s="85">
        <f t="shared" si="197"/>
        <v>2.3433333333333333</v>
      </c>
      <c r="U122" s="221"/>
      <c r="V122" s="221"/>
      <c r="W122" s="221"/>
      <c r="X122" s="221"/>
      <c r="Y122" s="221"/>
      <c r="Z122" s="215"/>
      <c r="AA122" s="221"/>
      <c r="AB122" s="221"/>
      <c r="AC122" s="221"/>
      <c r="AD122" s="221"/>
      <c r="AE122" s="221"/>
      <c r="AF122" s="221"/>
      <c r="AG122" s="221">
        <f t="shared" ref="AG122:CR122" si="203">AG121*AG120</f>
        <v>37.5</v>
      </c>
      <c r="AH122" s="221">
        <f t="shared" si="203"/>
        <v>37.5</v>
      </c>
      <c r="AI122" s="221">
        <f t="shared" si="203"/>
        <v>37.5</v>
      </c>
      <c r="AJ122" s="221">
        <f t="shared" si="203"/>
        <v>56.25</v>
      </c>
      <c r="AK122" s="222">
        <f t="shared" si="203"/>
        <v>56.25</v>
      </c>
      <c r="AL122" s="215">
        <f t="shared" si="203"/>
        <v>48.75</v>
      </c>
      <c r="AM122" s="221">
        <f t="shared" si="203"/>
        <v>37.5</v>
      </c>
      <c r="AN122" s="221">
        <f t="shared" si="203"/>
        <v>51.000000000000007</v>
      </c>
      <c r="AO122" s="221">
        <f t="shared" si="203"/>
        <v>62</v>
      </c>
      <c r="AP122" s="221">
        <f t="shared" si="203"/>
        <v>68</v>
      </c>
      <c r="AQ122" s="221">
        <f t="shared" si="203"/>
        <v>75</v>
      </c>
      <c r="AR122" s="221">
        <f t="shared" si="203"/>
        <v>65</v>
      </c>
      <c r="AS122" s="221">
        <f t="shared" si="203"/>
        <v>68</v>
      </c>
      <c r="AT122" s="221">
        <f t="shared" si="203"/>
        <v>70</v>
      </c>
      <c r="AU122" s="221">
        <f t="shared" si="203"/>
        <v>65</v>
      </c>
      <c r="AV122" s="221">
        <f t="shared" si="203"/>
        <v>70</v>
      </c>
      <c r="AW122" s="222">
        <f t="shared" si="203"/>
        <v>72</v>
      </c>
      <c r="AX122" s="332">
        <f t="shared" si="203"/>
        <v>106.26777730799999</v>
      </c>
      <c r="AY122" s="333">
        <f t="shared" si="203"/>
        <v>68.75</v>
      </c>
      <c r="AZ122" s="333">
        <f t="shared" si="203"/>
        <v>110</v>
      </c>
      <c r="BA122" s="333">
        <f t="shared" si="203"/>
        <v>96.25</v>
      </c>
      <c r="BB122" s="333">
        <f t="shared" si="203"/>
        <v>98.174999999999997</v>
      </c>
      <c r="BC122" s="333">
        <f t="shared" si="203"/>
        <v>110</v>
      </c>
      <c r="BD122" s="333">
        <f t="shared" si="203"/>
        <v>103.125</v>
      </c>
      <c r="BE122" s="333">
        <f t="shared" si="203"/>
        <v>107.25</v>
      </c>
      <c r="BF122" s="333">
        <f t="shared" si="203"/>
        <v>132</v>
      </c>
      <c r="BG122" s="333">
        <f t="shared" si="203"/>
        <v>120.16619999999999</v>
      </c>
      <c r="BH122" s="333">
        <f t="shared" si="203"/>
        <v>128.70000000000002</v>
      </c>
      <c r="BI122" s="334">
        <f t="shared" si="203"/>
        <v>135.29999999999998</v>
      </c>
      <c r="BJ122" s="352">
        <f t="shared" si="203"/>
        <v>119.40633886607999</v>
      </c>
      <c r="BK122" s="353">
        <f t="shared" si="203"/>
        <v>108.14999999999999</v>
      </c>
      <c r="BL122" s="353">
        <f t="shared" si="203"/>
        <v>123.60000000000001</v>
      </c>
      <c r="BM122" s="353">
        <f t="shared" si="203"/>
        <v>112.51925999999999</v>
      </c>
      <c r="BN122" s="353">
        <f t="shared" si="203"/>
        <v>137.72357423999998</v>
      </c>
      <c r="BO122" s="353">
        <f t="shared" si="203"/>
        <v>148.32000000000002</v>
      </c>
      <c r="BP122" s="353">
        <f t="shared" si="203"/>
        <v>143.287606639296</v>
      </c>
      <c r="BQ122" s="353">
        <f t="shared" si="203"/>
        <v>129.78</v>
      </c>
      <c r="BR122" s="353">
        <f t="shared" si="203"/>
        <v>148.32000000000002</v>
      </c>
      <c r="BS122" s="353">
        <f t="shared" si="203"/>
        <v>135.023112</v>
      </c>
      <c r="BT122" s="353">
        <f t="shared" si="203"/>
        <v>137.72357423999998</v>
      </c>
      <c r="BU122" s="357">
        <f t="shared" si="203"/>
        <v>148.32000000000002</v>
      </c>
      <c r="BV122" s="352">
        <f t="shared" si="203"/>
        <v>195.53271024672003</v>
      </c>
      <c r="BW122" s="353">
        <f t="shared" si="203"/>
        <v>199.44336445165442</v>
      </c>
      <c r="BX122" s="353">
        <f t="shared" si="203"/>
        <v>203.43223174068748</v>
      </c>
      <c r="BY122" s="353">
        <f t="shared" si="203"/>
        <v>207.50087637550126</v>
      </c>
      <c r="BZ122" s="353">
        <f t="shared" si="203"/>
        <v>211.65089390301131</v>
      </c>
      <c r="CA122" s="353">
        <f t="shared" si="203"/>
        <v>234.65642584899075</v>
      </c>
      <c r="CB122" s="353">
        <f t="shared" si="203"/>
        <v>239.34955436597056</v>
      </c>
      <c r="CC122" s="77">
        <f t="shared" si="203"/>
        <v>192.5</v>
      </c>
      <c r="CD122" s="77">
        <f t="shared" si="203"/>
        <v>137.5</v>
      </c>
      <c r="CE122" s="77">
        <f t="shared" si="203"/>
        <v>200.27699999999999</v>
      </c>
      <c r="CF122" s="77">
        <f t="shared" si="203"/>
        <v>204.28253999999995</v>
      </c>
      <c r="CG122" s="354">
        <f t="shared" si="203"/>
        <v>208.36819079999998</v>
      </c>
      <c r="CH122" s="398">
        <f t="shared" si="203"/>
        <v>210</v>
      </c>
      <c r="CI122" s="399">
        <f t="shared" si="203"/>
        <v>144</v>
      </c>
      <c r="CJ122" s="399">
        <f t="shared" si="203"/>
        <v>241.22399020634879</v>
      </c>
      <c r="CK122" s="399">
        <f t="shared" si="203"/>
        <v>210</v>
      </c>
      <c r="CL122" s="399">
        <f t="shared" si="203"/>
        <v>222.85367999999997</v>
      </c>
      <c r="CM122" s="399">
        <f t="shared" si="203"/>
        <v>240</v>
      </c>
      <c r="CN122" s="399">
        <f t="shared" si="203"/>
        <v>210</v>
      </c>
      <c r="CO122" s="399">
        <f t="shared" si="203"/>
        <v>222.85367999999997</v>
      </c>
      <c r="CP122" s="399">
        <f t="shared" si="203"/>
        <v>240</v>
      </c>
      <c r="CQ122" s="399">
        <f t="shared" si="203"/>
        <v>210</v>
      </c>
      <c r="CR122" s="399">
        <f t="shared" si="203"/>
        <v>222.85367999999997</v>
      </c>
      <c r="CS122" s="400">
        <f t="shared" ref="CS122" si="204">CS121*CS120</f>
        <v>240</v>
      </c>
    </row>
    <row r="123" spans="1:109" ht="15" x14ac:dyDescent="0.25">
      <c r="A123" s="228" t="s">
        <v>9</v>
      </c>
      <c r="B123" s="134" t="e">
        <f>B126/B122</f>
        <v>#DIV/0!</v>
      </c>
      <c r="C123" s="134">
        <f t="shared" ref="C123:E123" si="205">C126/C122</f>
        <v>2.5</v>
      </c>
      <c r="D123" s="134">
        <f t="shared" si="205"/>
        <v>3.3109760339528527</v>
      </c>
      <c r="E123" s="134">
        <f t="shared" si="205"/>
        <v>3.5426431750408951</v>
      </c>
      <c r="F123" s="134">
        <f>F126/F122</f>
        <v>3.5527585828603256</v>
      </c>
      <c r="G123" s="134">
        <f>G126/G122</f>
        <v>3.7919391559643905</v>
      </c>
      <c r="H123" s="135">
        <f>H126/H122</f>
        <v>6.2103989608695889</v>
      </c>
      <c r="I123" s="134"/>
      <c r="J123" s="136"/>
      <c r="K123" s="85" t="e">
        <f>C123/B123-1</f>
        <v>#DIV/0!</v>
      </c>
      <c r="L123" s="85">
        <f t="shared" si="197"/>
        <v>0.32439041358114107</v>
      </c>
      <c r="M123" s="136"/>
      <c r="N123" s="130"/>
      <c r="O123" s="130"/>
      <c r="P123" s="130"/>
      <c r="Q123" s="130"/>
      <c r="R123" s="130"/>
      <c r="S123" s="130"/>
      <c r="T123" s="130"/>
      <c r="U123" s="220"/>
      <c r="V123" s="220"/>
      <c r="W123" s="220"/>
      <c r="X123" s="220"/>
      <c r="Y123" s="220"/>
      <c r="Z123" s="219"/>
      <c r="AA123" s="220"/>
      <c r="AB123" s="220"/>
      <c r="AC123" s="220"/>
      <c r="AD123" s="220"/>
      <c r="AE123" s="220"/>
      <c r="AF123" s="220"/>
      <c r="AG123" s="220">
        <v>2.5</v>
      </c>
      <c r="AH123" s="220">
        <v>2.5</v>
      </c>
      <c r="AI123" s="220">
        <v>2.5</v>
      </c>
      <c r="AJ123" s="220">
        <v>2.5</v>
      </c>
      <c r="AK123" s="231">
        <v>2.5</v>
      </c>
      <c r="AL123" s="219">
        <f>AK123*1.04</f>
        <v>2.6</v>
      </c>
      <c r="AM123" s="219">
        <f t="shared" ref="AM123:AW123" si="206">AL123*1.04</f>
        <v>2.7040000000000002</v>
      </c>
      <c r="AN123" s="219">
        <f t="shared" si="206"/>
        <v>2.8121600000000004</v>
      </c>
      <c r="AO123" s="219">
        <f t="shared" si="206"/>
        <v>2.9246464000000008</v>
      </c>
      <c r="AP123" s="219">
        <f t="shared" si="206"/>
        <v>3.0416322560000011</v>
      </c>
      <c r="AQ123" s="219">
        <f t="shared" si="206"/>
        <v>3.1632975462400013</v>
      </c>
      <c r="AR123" s="219">
        <f t="shared" si="206"/>
        <v>3.2898294480896015</v>
      </c>
      <c r="AS123" s="219">
        <f t="shared" si="206"/>
        <v>3.4214226260131859</v>
      </c>
      <c r="AT123" s="219">
        <f t="shared" si="206"/>
        <v>3.5582795310537136</v>
      </c>
      <c r="AU123" s="219">
        <f t="shared" si="206"/>
        <v>3.7006107122958625</v>
      </c>
      <c r="AV123" s="219">
        <f t="shared" si="206"/>
        <v>3.8486351407876973</v>
      </c>
      <c r="AW123" s="219">
        <f t="shared" si="206"/>
        <v>4.002580546419205</v>
      </c>
      <c r="AX123" s="335">
        <f>AL123*1.07</f>
        <v>2.7820000000000005</v>
      </c>
      <c r="AY123" s="371">
        <f t="shared" ref="AY123:BI123" si="207">AM123*1.07</f>
        <v>2.8932800000000003</v>
      </c>
      <c r="AZ123" s="371">
        <f t="shared" si="207"/>
        <v>3.0090112000000007</v>
      </c>
      <c r="BA123" s="371">
        <f t="shared" si="207"/>
        <v>3.1293716480000011</v>
      </c>
      <c r="BB123" s="371">
        <f t="shared" si="207"/>
        <v>3.2545465139200012</v>
      </c>
      <c r="BC123" s="371">
        <f t="shared" si="207"/>
        <v>3.3847283744768015</v>
      </c>
      <c r="BD123" s="371">
        <f t="shared" si="207"/>
        <v>3.5201175094558739</v>
      </c>
      <c r="BE123" s="371">
        <f t="shared" si="207"/>
        <v>3.660922209834109</v>
      </c>
      <c r="BF123" s="371">
        <f t="shared" si="207"/>
        <v>3.8073590982274736</v>
      </c>
      <c r="BG123" s="371">
        <f t="shared" si="207"/>
        <v>3.9596534621565729</v>
      </c>
      <c r="BH123" s="371">
        <f t="shared" si="207"/>
        <v>4.1180396006428364</v>
      </c>
      <c r="BI123" s="386">
        <f t="shared" si="207"/>
        <v>4.2827611846685496</v>
      </c>
      <c r="BJ123" s="390">
        <f>AX123*1.01</f>
        <v>2.8098200000000007</v>
      </c>
      <c r="BK123" s="390">
        <f t="shared" ref="BK123:BU123" si="208">AY123*1.01</f>
        <v>2.9222128000000005</v>
      </c>
      <c r="BL123" s="390">
        <f t="shared" si="208"/>
        <v>3.0391013120000006</v>
      </c>
      <c r="BM123" s="390">
        <f t="shared" si="208"/>
        <v>3.1606653644800011</v>
      </c>
      <c r="BN123" s="390">
        <f t="shared" si="208"/>
        <v>3.287091979059201</v>
      </c>
      <c r="BO123" s="390">
        <f t="shared" si="208"/>
        <v>3.4185756582215694</v>
      </c>
      <c r="BP123" s="390">
        <f t="shared" si="208"/>
        <v>3.5553186845504325</v>
      </c>
      <c r="BQ123" s="390">
        <f t="shared" si="208"/>
        <v>3.6975314319324499</v>
      </c>
      <c r="BR123" s="390">
        <f t="shared" si="208"/>
        <v>3.8454326892097486</v>
      </c>
      <c r="BS123" s="390">
        <f t="shared" si="208"/>
        <v>3.9992499967781385</v>
      </c>
      <c r="BT123" s="390">
        <f t="shared" si="208"/>
        <v>4.1592199966492647</v>
      </c>
      <c r="BU123" s="390">
        <f t="shared" si="208"/>
        <v>4.3255887965152349</v>
      </c>
      <c r="BV123" s="355">
        <f>BJ123*1.08</f>
        <v>3.0346056000000008</v>
      </c>
      <c r="BW123" s="369">
        <f t="shared" ref="BW123:CG123" si="209">BK123*1.08</f>
        <v>3.1559898240000006</v>
      </c>
      <c r="BX123" s="369">
        <f t="shared" si="209"/>
        <v>3.2822294169600008</v>
      </c>
      <c r="BY123" s="369">
        <f t="shared" si="209"/>
        <v>3.4135185936384014</v>
      </c>
      <c r="BZ123" s="369">
        <f t="shared" si="209"/>
        <v>3.5500593373839373</v>
      </c>
      <c r="CA123" s="369">
        <f t="shared" si="209"/>
        <v>3.6920617108792952</v>
      </c>
      <c r="CB123" s="369">
        <f t="shared" si="209"/>
        <v>3.8397441793144673</v>
      </c>
      <c r="CC123" s="369">
        <f t="shared" si="209"/>
        <v>3.9933339464870463</v>
      </c>
      <c r="CD123" s="369">
        <f t="shared" si="209"/>
        <v>4.1530673043465285</v>
      </c>
      <c r="CE123" s="369">
        <f t="shared" si="209"/>
        <v>4.3191899965203895</v>
      </c>
      <c r="CF123" s="369">
        <f t="shared" si="209"/>
        <v>4.491957596381206</v>
      </c>
      <c r="CG123" s="395">
        <f t="shared" si="209"/>
        <v>4.6716359002364536</v>
      </c>
      <c r="CH123" s="404">
        <v>5.488208698721996</v>
      </c>
      <c r="CI123" s="405">
        <v>5.7626191336580961</v>
      </c>
      <c r="CJ123" s="405">
        <v>6.0507500903410012</v>
      </c>
      <c r="CK123" s="405">
        <v>6.3532875948580516</v>
      </c>
      <c r="CL123" s="405">
        <v>6.6709519746009542</v>
      </c>
      <c r="CM123" s="405">
        <v>7.0044995733310023</v>
      </c>
      <c r="CN123" s="405">
        <v>7.3547245519975526</v>
      </c>
      <c r="CO123" s="406">
        <v>5.7038427618482226</v>
      </c>
      <c r="CP123" s="406">
        <v>5.8179196170851872</v>
      </c>
      <c r="CQ123" s="406">
        <v>5.9342780094268912</v>
      </c>
      <c r="CR123" s="406">
        <v>6.0529635696154287</v>
      </c>
      <c r="CS123" s="407">
        <v>6.1740228410077371</v>
      </c>
      <c r="CT123" s="293"/>
      <c r="CU123" s="293"/>
      <c r="CV123" s="293"/>
      <c r="CW123" s="293"/>
      <c r="CX123" s="293"/>
      <c r="CY123" s="293"/>
      <c r="CZ123" s="293"/>
      <c r="DA123" s="137"/>
      <c r="DB123" s="137"/>
      <c r="DC123" s="137"/>
      <c r="DD123" s="137"/>
      <c r="DE123" s="137"/>
    </row>
    <row r="124" spans="1:109" ht="15" x14ac:dyDescent="0.25">
      <c r="A124" s="226" t="s">
        <v>10</v>
      </c>
      <c r="B124" s="134" t="e">
        <f>B127/B126</f>
        <v>#DIV/0!</v>
      </c>
      <c r="C124" s="134">
        <f t="shared" ref="C124:E124" si="210">C127/C126</f>
        <v>18</v>
      </c>
      <c r="D124" s="134">
        <f t="shared" si="210"/>
        <v>17.510000000000005</v>
      </c>
      <c r="E124" s="134">
        <f t="shared" si="210"/>
        <v>18.385500000000008</v>
      </c>
      <c r="F124" s="134">
        <f>F127/F126</f>
        <v>18.569355000000005</v>
      </c>
      <c r="G124" s="134">
        <f>G127/G126</f>
        <v>19.312129200000008</v>
      </c>
      <c r="H124" s="135">
        <f>H127/H126</f>
        <v>20.857099536000007</v>
      </c>
      <c r="I124" s="134"/>
      <c r="J124" s="120"/>
      <c r="K124" s="85" t="e">
        <f t="shared" ref="K124" si="211">C124/B124-1</f>
        <v>#DIV/0!</v>
      </c>
      <c r="L124" s="85">
        <f t="shared" si="197"/>
        <v>-2.7222222222221926E-2</v>
      </c>
      <c r="M124" s="120"/>
      <c r="N124" s="123"/>
      <c r="O124" s="123"/>
      <c r="P124" s="123"/>
      <c r="Q124" s="123"/>
      <c r="R124" s="123"/>
      <c r="S124" s="123"/>
      <c r="T124" s="123"/>
      <c r="U124" s="221"/>
      <c r="V124" s="221"/>
      <c r="W124" s="221"/>
      <c r="X124" s="221"/>
      <c r="Y124" s="221"/>
      <c r="Z124" s="219"/>
      <c r="AA124" s="220"/>
      <c r="AB124" s="220"/>
      <c r="AC124" s="220"/>
      <c r="AD124" s="220"/>
      <c r="AE124" s="220"/>
      <c r="AF124" s="220"/>
      <c r="AG124" s="220">
        <v>18</v>
      </c>
      <c r="AH124" s="220">
        <v>18</v>
      </c>
      <c r="AI124" s="220">
        <v>18</v>
      </c>
      <c r="AJ124" s="220">
        <v>18</v>
      </c>
      <c r="AK124" s="231">
        <v>18</v>
      </c>
      <c r="AL124" s="215">
        <f>AM124</f>
        <v>17.510000000000002</v>
      </c>
      <c r="AM124" s="221">
        <v>17.510000000000002</v>
      </c>
      <c r="AN124" s="221">
        <v>17.510000000000002</v>
      </c>
      <c r="AO124" s="221">
        <v>17.510000000000002</v>
      </c>
      <c r="AP124" s="221">
        <v>17.510000000000002</v>
      </c>
      <c r="AQ124" s="221">
        <v>17.510000000000002</v>
      </c>
      <c r="AR124" s="221">
        <v>17.510000000000002</v>
      </c>
      <c r="AS124" s="221">
        <v>17.510000000000002</v>
      </c>
      <c r="AT124" s="221">
        <v>17.510000000000002</v>
      </c>
      <c r="AU124" s="221">
        <v>17.510000000000002</v>
      </c>
      <c r="AV124" s="221">
        <v>17.510000000000002</v>
      </c>
      <c r="AW124" s="222">
        <v>17.510000000000002</v>
      </c>
      <c r="AX124" s="336">
        <f>AW124*1.05</f>
        <v>18.385500000000004</v>
      </c>
      <c r="AY124" s="337">
        <f>AX124</f>
        <v>18.385500000000004</v>
      </c>
      <c r="AZ124" s="337">
        <f t="shared" ref="AZ124:BI124" si="212">AY124</f>
        <v>18.385500000000004</v>
      </c>
      <c r="BA124" s="337">
        <f t="shared" si="212"/>
        <v>18.385500000000004</v>
      </c>
      <c r="BB124" s="337">
        <f t="shared" si="212"/>
        <v>18.385500000000004</v>
      </c>
      <c r="BC124" s="337">
        <f t="shared" si="212"/>
        <v>18.385500000000004</v>
      </c>
      <c r="BD124" s="337">
        <f t="shared" si="212"/>
        <v>18.385500000000004</v>
      </c>
      <c r="BE124" s="337">
        <f t="shared" si="212"/>
        <v>18.385500000000004</v>
      </c>
      <c r="BF124" s="337">
        <f t="shared" si="212"/>
        <v>18.385500000000004</v>
      </c>
      <c r="BG124" s="337">
        <f t="shared" si="212"/>
        <v>18.385500000000004</v>
      </c>
      <c r="BH124" s="337">
        <f t="shared" si="212"/>
        <v>18.385500000000004</v>
      </c>
      <c r="BI124" s="325">
        <f t="shared" si="212"/>
        <v>18.385500000000004</v>
      </c>
      <c r="BJ124" s="392">
        <f>BI124*1.01</f>
        <v>18.569355000000005</v>
      </c>
      <c r="BK124" s="372">
        <f>BJ124</f>
        <v>18.569355000000005</v>
      </c>
      <c r="BL124" s="372">
        <f t="shared" ref="BL124:BU124" si="213">BK124</f>
        <v>18.569355000000005</v>
      </c>
      <c r="BM124" s="372">
        <f t="shared" si="213"/>
        <v>18.569355000000005</v>
      </c>
      <c r="BN124" s="372">
        <f t="shared" si="213"/>
        <v>18.569355000000005</v>
      </c>
      <c r="BO124" s="372">
        <f t="shared" si="213"/>
        <v>18.569355000000005</v>
      </c>
      <c r="BP124" s="372">
        <f t="shared" si="213"/>
        <v>18.569355000000005</v>
      </c>
      <c r="BQ124" s="372">
        <f t="shared" si="213"/>
        <v>18.569355000000005</v>
      </c>
      <c r="BR124" s="372">
        <f t="shared" si="213"/>
        <v>18.569355000000005</v>
      </c>
      <c r="BS124" s="372">
        <f t="shared" si="213"/>
        <v>18.569355000000005</v>
      </c>
      <c r="BT124" s="372">
        <f t="shared" si="213"/>
        <v>18.569355000000005</v>
      </c>
      <c r="BU124" s="393">
        <f t="shared" si="213"/>
        <v>18.569355000000005</v>
      </c>
      <c r="BV124" s="359">
        <f>BU124*1.04</f>
        <v>19.312129200000005</v>
      </c>
      <c r="BW124" s="360">
        <f>BV124</f>
        <v>19.312129200000005</v>
      </c>
      <c r="BX124" s="360">
        <f t="shared" ref="BX124:CG124" si="214">BW124</f>
        <v>19.312129200000005</v>
      </c>
      <c r="BY124" s="360">
        <f t="shared" si="214"/>
        <v>19.312129200000005</v>
      </c>
      <c r="BZ124" s="360">
        <f t="shared" si="214"/>
        <v>19.312129200000005</v>
      </c>
      <c r="CA124" s="360">
        <f t="shared" si="214"/>
        <v>19.312129200000005</v>
      </c>
      <c r="CB124" s="360">
        <f t="shared" si="214"/>
        <v>19.312129200000005</v>
      </c>
      <c r="CC124" s="360">
        <f t="shared" si="214"/>
        <v>19.312129200000005</v>
      </c>
      <c r="CD124" s="360">
        <f t="shared" si="214"/>
        <v>19.312129200000005</v>
      </c>
      <c r="CE124" s="360">
        <f t="shared" si="214"/>
        <v>19.312129200000005</v>
      </c>
      <c r="CF124" s="360">
        <f t="shared" si="214"/>
        <v>19.312129200000005</v>
      </c>
      <c r="CG124" s="397">
        <f t="shared" si="214"/>
        <v>19.312129200000005</v>
      </c>
      <c r="CH124" s="387">
        <f>CG124*1.08</f>
        <v>20.857099536000007</v>
      </c>
      <c r="CI124" s="370">
        <f>CH124</f>
        <v>20.857099536000007</v>
      </c>
      <c r="CJ124" s="370">
        <f t="shared" ref="CJ124:CS124" si="215">CI124</f>
        <v>20.857099536000007</v>
      </c>
      <c r="CK124" s="370">
        <f t="shared" si="215"/>
        <v>20.857099536000007</v>
      </c>
      <c r="CL124" s="370">
        <f t="shared" si="215"/>
        <v>20.857099536000007</v>
      </c>
      <c r="CM124" s="370">
        <f t="shared" si="215"/>
        <v>20.857099536000007</v>
      </c>
      <c r="CN124" s="370">
        <f t="shared" si="215"/>
        <v>20.857099536000007</v>
      </c>
      <c r="CO124" s="370">
        <f t="shared" si="215"/>
        <v>20.857099536000007</v>
      </c>
      <c r="CP124" s="370">
        <f t="shared" si="215"/>
        <v>20.857099536000007</v>
      </c>
      <c r="CQ124" s="370">
        <f t="shared" si="215"/>
        <v>20.857099536000007</v>
      </c>
      <c r="CR124" s="370">
        <f t="shared" si="215"/>
        <v>20.857099536000007</v>
      </c>
      <c r="CS124" s="370">
        <f t="shared" si="215"/>
        <v>20.857099536000007</v>
      </c>
      <c r="CT124" s="290"/>
      <c r="CU124" s="290"/>
      <c r="CV124" s="290"/>
      <c r="CW124" s="290"/>
      <c r="CX124" s="290"/>
      <c r="CY124" s="290"/>
      <c r="CZ124" s="290"/>
      <c r="DA124" s="125"/>
      <c r="DB124" s="125"/>
      <c r="DC124" s="125"/>
      <c r="DD124" s="125"/>
      <c r="DE124" s="125"/>
    </row>
    <row r="125" spans="1:109" x14ac:dyDescent="0.2">
      <c r="A125" s="226"/>
      <c r="B125" s="96"/>
      <c r="C125" s="96"/>
      <c r="D125" s="96"/>
      <c r="E125" s="96">
        <f>SUM(AX125:BI125)</f>
        <v>0</v>
      </c>
      <c r="F125" s="96">
        <f t="shared" ref="F125:H125" si="216">SUM(AY125:BJ125)</f>
        <v>0</v>
      </c>
      <c r="G125" s="96">
        <f t="shared" si="216"/>
        <v>0</v>
      </c>
      <c r="H125" s="97">
        <f t="shared" si="216"/>
        <v>0</v>
      </c>
      <c r="I125" s="96"/>
      <c r="U125" s="221"/>
      <c r="V125" s="221"/>
      <c r="W125" s="221"/>
      <c r="X125" s="221"/>
      <c r="Y125" s="221"/>
      <c r="Z125" s="215"/>
      <c r="AA125" s="221"/>
      <c r="AB125" s="221"/>
      <c r="AC125" s="221"/>
      <c r="AD125" s="221"/>
      <c r="AE125" s="221"/>
      <c r="AF125" s="221"/>
      <c r="AG125" s="221"/>
      <c r="AH125" s="221"/>
      <c r="AI125" s="221"/>
      <c r="AJ125" s="221"/>
      <c r="AK125" s="222"/>
      <c r="AL125" s="215"/>
      <c r="AM125" s="221"/>
      <c r="AN125" s="221"/>
      <c r="AO125" s="221"/>
      <c r="AP125" s="221"/>
      <c r="AQ125" s="221"/>
      <c r="AR125" s="221"/>
      <c r="AS125" s="221"/>
      <c r="AT125" s="221"/>
      <c r="AU125" s="221"/>
      <c r="AV125" s="221"/>
      <c r="AW125" s="222"/>
      <c r="AX125" s="338"/>
      <c r="AY125" s="339"/>
      <c r="AZ125" s="339"/>
      <c r="BA125" s="339"/>
      <c r="BB125" s="339"/>
      <c r="BC125" s="339"/>
      <c r="BD125" s="339"/>
      <c r="BE125" s="339"/>
      <c r="BF125" s="339"/>
      <c r="BG125" s="339"/>
      <c r="BH125" s="339"/>
      <c r="BI125" s="340"/>
      <c r="BJ125" s="95"/>
      <c r="BU125" s="354"/>
      <c r="BV125" s="95"/>
      <c r="CG125" s="354"/>
      <c r="CH125" s="398"/>
      <c r="CI125" s="399"/>
      <c r="CJ125" s="399"/>
      <c r="CK125" s="399"/>
      <c r="CL125" s="399"/>
      <c r="CM125" s="399"/>
      <c r="CN125" s="399"/>
      <c r="CO125" s="399"/>
      <c r="CP125" s="399"/>
      <c r="CQ125" s="399"/>
      <c r="CR125" s="399"/>
      <c r="CS125" s="400"/>
    </row>
    <row r="126" spans="1:109" x14ac:dyDescent="0.2">
      <c r="A126" s="226" t="s">
        <v>15</v>
      </c>
      <c r="B126" s="96">
        <f>SUM(N126:X126)</f>
        <v>0</v>
      </c>
      <c r="C126" s="96">
        <f>SUM(Z126:AK126)</f>
        <v>562.5</v>
      </c>
      <c r="D126" s="96">
        <f>SUM(AL126:AW126)</f>
        <v>2490.6817215410333</v>
      </c>
      <c r="E126" s="96">
        <f>SUM(AX126:BI126)</f>
        <v>4662.0616556733585</v>
      </c>
      <c r="F126" s="96">
        <f>SUM(BJ126:BU126)</f>
        <v>5656.6079466820174</v>
      </c>
      <c r="G126" s="104">
        <f>SUM(BV126:CG126)</f>
        <v>9231.4523186550632</v>
      </c>
      <c r="H126" s="105">
        <f>SUM(CH126:CS126)</f>
        <v>16232.647835529995</v>
      </c>
      <c r="I126" s="96"/>
      <c r="K126" s="85" t="e">
        <f t="shared" ref="K126:L129" si="217">C126/B126-1</f>
        <v>#DIV/0!</v>
      </c>
      <c r="L126" s="85">
        <f t="shared" si="217"/>
        <v>3.427878616072948</v>
      </c>
      <c r="U126" s="221"/>
      <c r="V126" s="221"/>
      <c r="W126" s="221"/>
      <c r="X126" s="221"/>
      <c r="Y126" s="221"/>
      <c r="Z126" s="215"/>
      <c r="AA126" s="221"/>
      <c r="AB126" s="221"/>
      <c r="AC126" s="221"/>
      <c r="AD126" s="221"/>
      <c r="AE126" s="221"/>
      <c r="AF126" s="221"/>
      <c r="AG126" s="221">
        <f t="shared" ref="AG126:AW126" si="218">AG122*AG123</f>
        <v>93.75</v>
      </c>
      <c r="AH126" s="221">
        <f t="shared" si="218"/>
        <v>93.75</v>
      </c>
      <c r="AI126" s="221">
        <f t="shared" si="218"/>
        <v>93.75</v>
      </c>
      <c r="AJ126" s="221">
        <f t="shared" si="218"/>
        <v>140.625</v>
      </c>
      <c r="AK126" s="222">
        <f t="shared" si="218"/>
        <v>140.625</v>
      </c>
      <c r="AL126" s="215">
        <f t="shared" si="218"/>
        <v>126.75</v>
      </c>
      <c r="AM126" s="221">
        <f t="shared" si="218"/>
        <v>101.4</v>
      </c>
      <c r="AN126" s="221">
        <f t="shared" si="218"/>
        <v>143.42016000000004</v>
      </c>
      <c r="AO126" s="221">
        <f t="shared" si="218"/>
        <v>181.32807680000005</v>
      </c>
      <c r="AP126" s="221">
        <f t="shared" si="218"/>
        <v>206.83099340800007</v>
      </c>
      <c r="AQ126" s="221">
        <f t="shared" si="218"/>
        <v>237.24731596800009</v>
      </c>
      <c r="AR126" s="221">
        <f t="shared" si="218"/>
        <v>213.83891412582409</v>
      </c>
      <c r="AS126" s="221">
        <f t="shared" si="218"/>
        <v>232.65673856889663</v>
      </c>
      <c r="AT126" s="221">
        <f t="shared" si="218"/>
        <v>249.07956717375995</v>
      </c>
      <c r="AU126" s="221">
        <f t="shared" si="218"/>
        <v>240.53969629923105</v>
      </c>
      <c r="AV126" s="221">
        <f t="shared" si="218"/>
        <v>269.40445985513884</v>
      </c>
      <c r="AW126" s="222">
        <f t="shared" si="218"/>
        <v>288.18579934218275</v>
      </c>
      <c r="AX126" s="332">
        <f t="shared" ref="AX126:CB126" si="219">AX123*AX122</f>
        <v>295.63695647085603</v>
      </c>
      <c r="AY126" s="333">
        <f t="shared" si="219"/>
        <v>198.91300000000001</v>
      </c>
      <c r="AZ126" s="333">
        <f t="shared" si="219"/>
        <v>330.99123200000008</v>
      </c>
      <c r="BA126" s="333">
        <f t="shared" si="219"/>
        <v>301.2020211200001</v>
      </c>
      <c r="BB126" s="333">
        <f t="shared" si="219"/>
        <v>319.51510400409609</v>
      </c>
      <c r="BC126" s="333">
        <f t="shared" si="219"/>
        <v>372.32012119244814</v>
      </c>
      <c r="BD126" s="333">
        <f t="shared" si="219"/>
        <v>363.01211816263697</v>
      </c>
      <c r="BE126" s="333">
        <f t="shared" si="219"/>
        <v>392.63390700470819</v>
      </c>
      <c r="BF126" s="333">
        <f t="shared" si="219"/>
        <v>502.57140096602654</v>
      </c>
      <c r="BG126" s="333">
        <f t="shared" si="219"/>
        <v>475.81650986419913</v>
      </c>
      <c r="BH126" s="333">
        <f t="shared" si="219"/>
        <v>529.9916966027331</v>
      </c>
      <c r="BI126" s="334">
        <f t="shared" si="219"/>
        <v>579.45758828565465</v>
      </c>
      <c r="BJ126" s="352">
        <f t="shared" si="219"/>
        <v>335.51031907268896</v>
      </c>
      <c r="BK126" s="353">
        <f t="shared" si="219"/>
        <v>316.03731432000001</v>
      </c>
      <c r="BL126" s="353">
        <f t="shared" si="219"/>
        <v>375.63292216320008</v>
      </c>
      <c r="BM126" s="353">
        <f t="shared" si="219"/>
        <v>355.63572791892</v>
      </c>
      <c r="BN126" s="353">
        <f t="shared" si="219"/>
        <v>452.7100562116683</v>
      </c>
      <c r="BO126" s="353">
        <f t="shared" si="219"/>
        <v>507.04314162742327</v>
      </c>
      <c r="BP126" s="353">
        <f t="shared" si="219"/>
        <v>509.43310514920171</v>
      </c>
      <c r="BQ126" s="353">
        <f t="shared" si="219"/>
        <v>479.86562923619334</v>
      </c>
      <c r="BR126" s="353">
        <f t="shared" si="219"/>
        <v>570.35457646358998</v>
      </c>
      <c r="BS126" s="353">
        <f t="shared" si="219"/>
        <v>539.99118023097424</v>
      </c>
      <c r="BT126" s="353">
        <f t="shared" si="219"/>
        <v>572.82264398901748</v>
      </c>
      <c r="BU126" s="357">
        <f t="shared" si="219"/>
        <v>641.57133029913973</v>
      </c>
      <c r="BV126" s="352">
        <f t="shared" si="219"/>
        <v>593.36465749787419</v>
      </c>
      <c r="BW126" s="353">
        <f t="shared" si="219"/>
        <v>629.44122867374483</v>
      </c>
      <c r="BX126" s="353">
        <f t="shared" si="219"/>
        <v>667.7112553771085</v>
      </c>
      <c r="BY126" s="353">
        <f t="shared" si="219"/>
        <v>708.30809970403686</v>
      </c>
      <c r="BZ126" s="353">
        <f t="shared" si="219"/>
        <v>751.37323216604238</v>
      </c>
      <c r="CA126" s="353">
        <f t="shared" si="219"/>
        <v>866.36600508884521</v>
      </c>
      <c r="CB126" s="353">
        <f t="shared" si="219"/>
        <v>919.04105819824713</v>
      </c>
      <c r="CC126" s="353">
        <f>CC123*CC122</f>
        <v>768.71678469875644</v>
      </c>
      <c r="CD126" s="353">
        <f t="shared" ref="CD126:CS126" si="220">CD123*CD122</f>
        <v>571.04675434764772</v>
      </c>
      <c r="CE126" s="353">
        <f t="shared" si="220"/>
        <v>865.03441493311402</v>
      </c>
      <c r="CF126" s="353">
        <f t="shared" si="220"/>
        <v>917.62850736104735</v>
      </c>
      <c r="CG126" s="357">
        <f t="shared" si="220"/>
        <v>973.42032060859901</v>
      </c>
      <c r="CH126" s="398">
        <f t="shared" si="220"/>
        <v>1152.5238267316192</v>
      </c>
      <c r="CI126" s="399">
        <f t="shared" si="220"/>
        <v>829.81715524676588</v>
      </c>
      <c r="CJ126" s="399">
        <f t="shared" si="220"/>
        <v>1459.5860805334817</v>
      </c>
      <c r="CK126" s="399">
        <f t="shared" si="220"/>
        <v>1334.1903949201908</v>
      </c>
      <c r="CL126" s="399">
        <f t="shared" si="220"/>
        <v>1486.6461966430891</v>
      </c>
      <c r="CM126" s="399">
        <f t="shared" si="220"/>
        <v>1681.0798975994405</v>
      </c>
      <c r="CN126" s="399">
        <f t="shared" si="220"/>
        <v>1544.4921559194861</v>
      </c>
      <c r="CO126" s="399">
        <f t="shared" si="220"/>
        <v>1271.1223496192399</v>
      </c>
      <c r="CP126" s="399">
        <f t="shared" si="220"/>
        <v>1396.300708100445</v>
      </c>
      <c r="CQ126" s="399">
        <f t="shared" si="220"/>
        <v>1246.1983819796471</v>
      </c>
      <c r="CR126" s="399">
        <f t="shared" si="220"/>
        <v>1348.9252063947342</v>
      </c>
      <c r="CS126" s="400">
        <f t="shared" si="220"/>
        <v>1481.7654818418569</v>
      </c>
      <c r="CT126" s="296"/>
      <c r="CU126" s="296"/>
      <c r="CV126" s="296"/>
      <c r="CW126" s="296"/>
      <c r="CX126" s="296"/>
      <c r="CY126" s="296"/>
      <c r="CZ126" s="296"/>
    </row>
    <row r="127" spans="1:109" x14ac:dyDescent="0.2">
      <c r="A127" s="226" t="s">
        <v>11</v>
      </c>
      <c r="B127" s="96">
        <f>SUM(N127:X127)</f>
        <v>0</v>
      </c>
      <c r="C127" s="96">
        <f>SUM(Z127:AK127)</f>
        <v>10125</v>
      </c>
      <c r="D127" s="96">
        <f>SUM(AL127:AW127)</f>
        <v>43611.836944183502</v>
      </c>
      <c r="E127" s="96">
        <f>SUM(AX127:BI127)</f>
        <v>85714.334570382562</v>
      </c>
      <c r="F127" s="96">
        <f>SUM(BJ127:BU127)</f>
        <v>105039.56105775948</v>
      </c>
      <c r="G127" s="96">
        <f>SUM(BV127:CG127)</f>
        <v>178278.99988150623</v>
      </c>
      <c r="H127" s="97">
        <f>SUM(CH127:CS127)</f>
        <v>338565.9516384842</v>
      </c>
      <c r="I127" s="96"/>
      <c r="K127" s="85" t="e">
        <f t="shared" si="217"/>
        <v>#DIV/0!</v>
      </c>
      <c r="L127" s="85">
        <f t="shared" si="217"/>
        <v>3.3073419204131858</v>
      </c>
      <c r="S127" s="104"/>
      <c r="T127" s="104"/>
      <c r="U127" s="232"/>
      <c r="V127" s="232"/>
      <c r="W127" s="232"/>
      <c r="X127" s="232"/>
      <c r="Y127" s="232"/>
      <c r="Z127" s="234"/>
      <c r="AA127" s="232"/>
      <c r="AB127" s="232"/>
      <c r="AC127" s="232"/>
      <c r="AD127" s="232"/>
      <c r="AE127" s="232"/>
      <c r="AF127" s="232"/>
      <c r="AG127" s="232">
        <f t="shared" ref="AG127:CB127" si="221">AG126*AG124</f>
        <v>1687.5</v>
      </c>
      <c r="AH127" s="232">
        <f t="shared" si="221"/>
        <v>1687.5</v>
      </c>
      <c r="AI127" s="232">
        <f t="shared" si="221"/>
        <v>1687.5</v>
      </c>
      <c r="AJ127" s="232">
        <f t="shared" si="221"/>
        <v>2531.25</v>
      </c>
      <c r="AK127" s="233">
        <f t="shared" si="221"/>
        <v>2531.25</v>
      </c>
      <c r="AL127" s="234">
        <f t="shared" si="221"/>
        <v>2219.3925000000004</v>
      </c>
      <c r="AM127" s="232">
        <f t="shared" si="221"/>
        <v>1775.5140000000004</v>
      </c>
      <c r="AN127" s="232">
        <f t="shared" si="221"/>
        <v>2511.2870016000011</v>
      </c>
      <c r="AO127" s="232">
        <f t="shared" si="221"/>
        <v>3175.0546247680013</v>
      </c>
      <c r="AP127" s="232">
        <f t="shared" si="221"/>
        <v>3621.6106945740817</v>
      </c>
      <c r="AQ127" s="232">
        <f t="shared" si="221"/>
        <v>4154.2005025996823</v>
      </c>
      <c r="AR127" s="232">
        <f t="shared" si="221"/>
        <v>3744.3193863431802</v>
      </c>
      <c r="AS127" s="232">
        <f t="shared" si="221"/>
        <v>4073.8194923413803</v>
      </c>
      <c r="AT127" s="232">
        <f t="shared" si="221"/>
        <v>4361.3832212125371</v>
      </c>
      <c r="AU127" s="232">
        <f t="shared" si="221"/>
        <v>4211.8500821995358</v>
      </c>
      <c r="AV127" s="232">
        <f t="shared" si="221"/>
        <v>4717.2720920634811</v>
      </c>
      <c r="AW127" s="233">
        <f t="shared" si="221"/>
        <v>5046.1333464816207</v>
      </c>
      <c r="AX127" s="332">
        <f t="shared" si="221"/>
        <v>5435.4332631949246</v>
      </c>
      <c r="AY127" s="333">
        <f t="shared" si="221"/>
        <v>3657.1149615000008</v>
      </c>
      <c r="AZ127" s="333">
        <f t="shared" si="221"/>
        <v>6085.439295936003</v>
      </c>
      <c r="BA127" s="333">
        <f t="shared" si="221"/>
        <v>5537.7497593017633</v>
      </c>
      <c r="BB127" s="333">
        <f t="shared" si="221"/>
        <v>5874.4449446673098</v>
      </c>
      <c r="BC127" s="333">
        <f t="shared" si="221"/>
        <v>6845.2915881837571</v>
      </c>
      <c r="BD127" s="333">
        <f t="shared" si="221"/>
        <v>6674.1592984791632</v>
      </c>
      <c r="BE127" s="333">
        <f t="shared" si="221"/>
        <v>7218.7706972350643</v>
      </c>
      <c r="BF127" s="333">
        <f t="shared" si="221"/>
        <v>9240.0264924608837</v>
      </c>
      <c r="BG127" s="333">
        <f t="shared" si="221"/>
        <v>8748.1244421082356</v>
      </c>
      <c r="BH127" s="333">
        <f t="shared" si="221"/>
        <v>9744.1623378895511</v>
      </c>
      <c r="BI127" s="334">
        <f t="shared" si="221"/>
        <v>10653.617489425906</v>
      </c>
      <c r="BJ127" s="352">
        <f t="shared" si="221"/>
        <v>6230.2102210240337</v>
      </c>
      <c r="BK127" s="353">
        <f t="shared" si="221"/>
        <v>5868.6090828546658</v>
      </c>
      <c r="BL127" s="353">
        <f t="shared" si="221"/>
        <v>6975.2610813358324</v>
      </c>
      <c r="BM127" s="353">
        <f t="shared" si="221"/>
        <v>6603.9260824098383</v>
      </c>
      <c r="BN127" s="353">
        <f t="shared" si="221"/>
        <v>8406.5337458644262</v>
      </c>
      <c r="BO127" s="353">
        <f t="shared" si="221"/>
        <v>9415.4640971949029</v>
      </c>
      <c r="BP127" s="353">
        <f t="shared" si="221"/>
        <v>9459.8441782678565</v>
      </c>
      <c r="BQ127" s="353">
        <f t="shared" si="221"/>
        <v>8910.7952215852547</v>
      </c>
      <c r="BR127" s="353">
        <f t="shared" si="221"/>
        <v>10591.116606227049</v>
      </c>
      <c r="BS127" s="353">
        <f t="shared" si="221"/>
        <v>10027.287922577945</v>
      </c>
      <c r="BT127" s="353">
        <f t="shared" si="221"/>
        <v>10636.947028270684</v>
      </c>
      <c r="BU127" s="357">
        <f t="shared" si="221"/>
        <v>11913.565790146986</v>
      </c>
      <c r="BV127" s="352">
        <f t="shared" si="221"/>
        <v>11459.134928312698</v>
      </c>
      <c r="BW127" s="353">
        <f t="shared" si="221"/>
        <v>12155.850331954107</v>
      </c>
      <c r="BX127" s="353">
        <f t="shared" si="221"/>
        <v>12894.926032136917</v>
      </c>
      <c r="BY127" s="353">
        <f t="shared" si="221"/>
        <v>13678.937534890845</v>
      </c>
      <c r="BZ127" s="353">
        <f t="shared" si="221"/>
        <v>14510.61693701221</v>
      </c>
      <c r="CA127" s="353">
        <f t="shared" si="221"/>
        <v>16731.37222476364</v>
      </c>
      <c r="CB127" s="353">
        <f t="shared" si="221"/>
        <v>17748.639656029271</v>
      </c>
      <c r="CC127" s="353">
        <f>CC126*CC124</f>
        <v>14845.557864310971</v>
      </c>
      <c r="CD127" s="353">
        <f t="shared" ref="CD127:CS127" si="222">CD126*CD124</f>
        <v>11028.128699202438</v>
      </c>
      <c r="CE127" s="353">
        <f t="shared" si="222"/>
        <v>16705.656383634712</v>
      </c>
      <c r="CF127" s="353">
        <f t="shared" si="222"/>
        <v>17721.360291759702</v>
      </c>
      <c r="CG127" s="357">
        <f t="shared" si="222"/>
        <v>18798.818997498693</v>
      </c>
      <c r="CH127" s="398">
        <f t="shared" si="222"/>
        <v>24038.304171753007</v>
      </c>
      <c r="CI127" s="399">
        <f t="shared" si="222"/>
        <v>17307.579003662166</v>
      </c>
      <c r="CJ127" s="399">
        <f t="shared" si="222"/>
        <v>30442.732163046949</v>
      </c>
      <c r="CK127" s="399">
        <f t="shared" si="222"/>
        <v>27827.341866825576</v>
      </c>
      <c r="CL127" s="399">
        <f t="shared" si="222"/>
        <v>31007.127698200748</v>
      </c>
      <c r="CM127" s="399">
        <f t="shared" si="222"/>
        <v>35062.450752200231</v>
      </c>
      <c r="CN127" s="399">
        <f t="shared" si="222"/>
        <v>32213.626628583963</v>
      </c>
      <c r="CO127" s="399">
        <f t="shared" si="222"/>
        <v>26511.925368442688</v>
      </c>
      <c r="CP127" s="399">
        <f t="shared" si="222"/>
        <v>29122.782851038271</v>
      </c>
      <c r="CQ127" s="399">
        <f t="shared" si="222"/>
        <v>25992.083694551657</v>
      </c>
      <c r="CR127" s="399">
        <f t="shared" si="222"/>
        <v>28134.667296394324</v>
      </c>
      <c r="CS127" s="400">
        <f t="shared" si="222"/>
        <v>30905.33014378462</v>
      </c>
      <c r="CT127" s="296"/>
      <c r="CU127" s="296"/>
      <c r="CV127" s="296"/>
      <c r="CW127" s="296"/>
      <c r="CX127" s="296"/>
      <c r="CY127" s="296"/>
      <c r="CZ127" s="296"/>
    </row>
    <row r="128" spans="1:109" x14ac:dyDescent="0.2">
      <c r="A128" s="226" t="s">
        <v>12</v>
      </c>
      <c r="B128" s="96" t="e">
        <f>B127/B122</f>
        <v>#DIV/0!</v>
      </c>
      <c r="C128" s="96">
        <f t="shared" ref="C128:D128" si="223">C127/C122</f>
        <v>45</v>
      </c>
      <c r="D128" s="96">
        <f t="shared" si="223"/>
        <v>57.97519035451446</v>
      </c>
      <c r="E128" s="96">
        <f>SUM(AX127:BI127)/SUM(AX122:BI122)</f>
        <v>65.133266094714401</v>
      </c>
      <c r="F128" s="96">
        <f>SUM(BJ127:BU127)/SUM(BJ122:BU122)</f>
        <v>65.972435354430317</v>
      </c>
      <c r="G128" s="134">
        <f>SUM(BV127:CG127)/SUM(BV122:CG122)</f>
        <v>73.230418898523297</v>
      </c>
      <c r="H128" s="135">
        <f>SUM(BW127:CH127)/SUM(CH122:CS122)</f>
        <v>73.019841692902702</v>
      </c>
      <c r="I128" s="96"/>
      <c r="K128" s="85" t="e">
        <f t="shared" si="217"/>
        <v>#DIV/0!</v>
      </c>
      <c r="L128" s="85">
        <f t="shared" si="217"/>
        <v>0.28833756343365469</v>
      </c>
      <c r="U128" s="221"/>
      <c r="V128" s="221"/>
      <c r="W128" s="221"/>
      <c r="X128" s="221"/>
      <c r="Y128" s="221"/>
      <c r="Z128" s="215"/>
      <c r="AA128" s="221"/>
      <c r="AB128" s="221"/>
      <c r="AC128" s="221"/>
      <c r="AD128" s="221"/>
      <c r="AE128" s="221"/>
      <c r="AF128" s="221"/>
      <c r="AG128" s="221">
        <f t="shared" ref="AG128:AW128" si="224">AG127/AG122</f>
        <v>45</v>
      </c>
      <c r="AH128" s="221">
        <f t="shared" si="224"/>
        <v>45</v>
      </c>
      <c r="AI128" s="221">
        <f t="shared" si="224"/>
        <v>45</v>
      </c>
      <c r="AJ128" s="221">
        <f t="shared" si="224"/>
        <v>45</v>
      </c>
      <c r="AK128" s="222">
        <f t="shared" si="224"/>
        <v>45</v>
      </c>
      <c r="AL128" s="215">
        <f t="shared" si="224"/>
        <v>45.52600000000001</v>
      </c>
      <c r="AM128" s="221">
        <f t="shared" si="224"/>
        <v>47.347040000000007</v>
      </c>
      <c r="AN128" s="221">
        <f t="shared" si="224"/>
        <v>49.240921600000014</v>
      </c>
      <c r="AO128" s="221">
        <f t="shared" si="224"/>
        <v>51.210558464000023</v>
      </c>
      <c r="AP128" s="221">
        <f t="shared" si="224"/>
        <v>53.258980802560025</v>
      </c>
      <c r="AQ128" s="221">
        <f t="shared" si="224"/>
        <v>55.389340034662432</v>
      </c>
      <c r="AR128" s="221">
        <f t="shared" si="224"/>
        <v>57.604913636048927</v>
      </c>
      <c r="AS128" s="221">
        <f t="shared" si="224"/>
        <v>59.909110181490888</v>
      </c>
      <c r="AT128" s="221">
        <f t="shared" si="224"/>
        <v>62.305474588750528</v>
      </c>
      <c r="AU128" s="221">
        <f t="shared" si="224"/>
        <v>64.797693572300545</v>
      </c>
      <c r="AV128" s="221">
        <f t="shared" si="224"/>
        <v>67.389601315192593</v>
      </c>
      <c r="AW128" s="222">
        <f t="shared" si="224"/>
        <v>70.085185367800293</v>
      </c>
      <c r="AX128" s="338"/>
      <c r="AY128" s="339"/>
      <c r="AZ128" s="339"/>
      <c r="BA128" s="339"/>
      <c r="BB128" s="339"/>
      <c r="BC128" s="339"/>
      <c r="BD128" s="339"/>
      <c r="BE128" s="339"/>
      <c r="BF128" s="339"/>
      <c r="BG128" s="339"/>
      <c r="BH128" s="339"/>
      <c r="BI128" s="340"/>
      <c r="BJ128" s="95"/>
      <c r="BU128" s="354"/>
      <c r="BV128" s="95"/>
      <c r="CG128" s="354"/>
      <c r="CH128" s="95"/>
      <c r="CS128" s="354"/>
    </row>
    <row r="129" spans="1:97" x14ac:dyDescent="0.2">
      <c r="A129" s="226" t="s">
        <v>13</v>
      </c>
      <c r="B129" s="96" t="e">
        <f>SUM(N127:X127)/SUM(N120:X120)</f>
        <v>#DIV/0!</v>
      </c>
      <c r="C129" s="96">
        <f>SUM(Z127:AK127)/SUM(Z120:AK120)</f>
        <v>33.75</v>
      </c>
      <c r="D129" s="96">
        <f>SUM(AL127:AW127)/SUM(AL120:AW120)</f>
        <v>38.766077283718666</v>
      </c>
      <c r="E129" s="96">
        <f>SUM(AX127:BH127)/SUM(AX120:BH120)</f>
        <v>47.060010709063739</v>
      </c>
      <c r="F129" s="96">
        <f>SUM(BJ127:BT127)/SUM(BJ120:BT120)</f>
        <v>48.609455719601456</v>
      </c>
      <c r="G129" s="96">
        <f>SUM(BK127:BU127)/SUM(BK120:BU120)</f>
        <v>50.757359036695661</v>
      </c>
      <c r="H129" s="97">
        <f>SUM(CH127:CS127)/SUM(CH120:CS120)</f>
        <v>94.046097677356727</v>
      </c>
      <c r="I129" s="96"/>
      <c r="K129" s="85" t="e">
        <f t="shared" si="217"/>
        <v>#DIV/0!</v>
      </c>
      <c r="L129" s="85">
        <f t="shared" si="217"/>
        <v>0.14862451211018279</v>
      </c>
      <c r="U129" s="221"/>
      <c r="V129" s="221"/>
      <c r="W129" s="221"/>
      <c r="X129" s="221"/>
      <c r="Y129" s="221"/>
      <c r="Z129" s="215"/>
      <c r="AA129" s="221"/>
      <c r="AB129" s="221"/>
      <c r="AC129" s="221"/>
      <c r="AD129" s="221"/>
      <c r="AE129" s="221"/>
      <c r="AF129" s="221"/>
      <c r="AG129" s="221">
        <f t="shared" ref="AG129:AW129" si="225">AG127/AG120</f>
        <v>33.75</v>
      </c>
      <c r="AH129" s="221">
        <f t="shared" si="225"/>
        <v>33.75</v>
      </c>
      <c r="AI129" s="221">
        <f t="shared" si="225"/>
        <v>33.75</v>
      </c>
      <c r="AJ129" s="221">
        <f t="shared" si="225"/>
        <v>33.75</v>
      </c>
      <c r="AK129" s="222">
        <f t="shared" si="225"/>
        <v>33.75</v>
      </c>
      <c r="AL129" s="215">
        <f t="shared" si="225"/>
        <v>29.591900000000006</v>
      </c>
      <c r="AM129" s="221">
        <f t="shared" si="225"/>
        <v>23.673520000000003</v>
      </c>
      <c r="AN129" s="221">
        <f t="shared" si="225"/>
        <v>33.483826688000015</v>
      </c>
      <c r="AO129" s="221">
        <f t="shared" si="225"/>
        <v>31.750546247680013</v>
      </c>
      <c r="AP129" s="221">
        <f t="shared" si="225"/>
        <v>36.216106945740819</v>
      </c>
      <c r="AQ129" s="221">
        <f t="shared" si="225"/>
        <v>41.542005025996822</v>
      </c>
      <c r="AR129" s="221">
        <f t="shared" si="225"/>
        <v>37.443193863431802</v>
      </c>
      <c r="AS129" s="221">
        <f t="shared" si="225"/>
        <v>40.738194923413801</v>
      </c>
      <c r="AT129" s="221">
        <f t="shared" si="225"/>
        <v>43.613832212125374</v>
      </c>
      <c r="AU129" s="221">
        <f t="shared" si="225"/>
        <v>42.118500821995354</v>
      </c>
      <c r="AV129" s="221">
        <f t="shared" si="225"/>
        <v>47.172720920634809</v>
      </c>
      <c r="AW129" s="222">
        <f t="shared" si="225"/>
        <v>50.461333464816207</v>
      </c>
      <c r="AX129" s="338"/>
      <c r="AY129" s="339"/>
      <c r="AZ129" s="339"/>
      <c r="BA129" s="339"/>
      <c r="BB129" s="339"/>
      <c r="BC129" s="339"/>
      <c r="BD129" s="339"/>
      <c r="BE129" s="339"/>
      <c r="BF129" s="339"/>
      <c r="BG129" s="339"/>
      <c r="BH129" s="339"/>
      <c r="BI129" s="340"/>
      <c r="BJ129" s="95"/>
      <c r="BU129" s="354"/>
      <c r="BV129" s="95"/>
      <c r="CG129" s="354"/>
      <c r="CH129" s="95"/>
      <c r="CS129" s="354"/>
    </row>
    <row r="130" spans="1:97" x14ac:dyDescent="0.2">
      <c r="A130" s="109" t="s">
        <v>147</v>
      </c>
      <c r="B130" s="110"/>
      <c r="C130" s="161" t="e">
        <f t="shared" ref="C130:G130" si="226">(C127-B127)/B127</f>
        <v>#DIV/0!</v>
      </c>
      <c r="D130" s="161">
        <f t="shared" si="226"/>
        <v>3.3073419204131853</v>
      </c>
      <c r="E130" s="161">
        <f t="shared" si="226"/>
        <v>0.9653915215743798</v>
      </c>
      <c r="F130" s="161">
        <f t="shared" si="226"/>
        <v>0.22546084717613255</v>
      </c>
      <c r="G130" s="161">
        <f t="shared" si="226"/>
        <v>0.69725575855627975</v>
      </c>
      <c r="H130" s="162">
        <f>(H127-G127)/G127</f>
        <v>0.89907926263616722</v>
      </c>
      <c r="Z130" s="112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1"/>
      <c r="AL130" s="112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1"/>
      <c r="AX130" s="341"/>
      <c r="AY130" s="342"/>
      <c r="AZ130" s="342"/>
      <c r="BA130" s="342"/>
      <c r="BB130" s="342"/>
      <c r="BC130" s="342"/>
      <c r="BD130" s="342"/>
      <c r="BE130" s="342"/>
      <c r="BF130" s="342"/>
      <c r="BG130" s="342"/>
      <c r="BH130" s="342"/>
      <c r="BI130" s="343"/>
      <c r="BJ130" s="109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305"/>
      <c r="BV130" s="109"/>
      <c r="BW130" s="75"/>
      <c r="BX130" s="75"/>
      <c r="BY130" s="75"/>
      <c r="BZ130" s="75"/>
      <c r="CA130" s="75"/>
      <c r="CB130" s="75"/>
      <c r="CC130" s="75"/>
      <c r="CD130" s="75"/>
      <c r="CE130" s="75"/>
      <c r="CF130" s="75"/>
      <c r="CG130" s="305"/>
      <c r="CH130" s="109"/>
      <c r="CI130" s="75"/>
      <c r="CJ130" s="75"/>
      <c r="CK130" s="75"/>
      <c r="CL130" s="75"/>
      <c r="CM130" s="75"/>
      <c r="CN130" s="75"/>
      <c r="CO130" s="75"/>
      <c r="CP130" s="75"/>
      <c r="CQ130" s="75"/>
      <c r="CR130" s="75"/>
      <c r="CS130" s="30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E269"/>
  <sheetViews>
    <sheetView showGridLines="0" zoomScale="90" zoomScaleNormal="90" workbookViewId="0">
      <pane xSplit="8" ySplit="3" topLeftCell="I94" activePane="bottomRight" state="frozen"/>
      <selection pane="topRight" activeCell="I1" sqref="I1"/>
      <selection pane="bottomLeft" activeCell="A4" sqref="A4"/>
      <selection pane="bottomRight" activeCell="K38" sqref="K38"/>
    </sheetView>
  </sheetViews>
  <sheetFormatPr defaultColWidth="9" defaultRowHeight="12" x14ac:dyDescent="0.2"/>
  <cols>
    <col min="1" max="1" width="21" style="72" bestFit="1" customWidth="1"/>
    <col min="2" max="2" width="10.42578125" style="84" bestFit="1" customWidth="1"/>
    <col min="3" max="3" width="11.28515625" style="84" bestFit="1" customWidth="1"/>
    <col min="4" max="5" width="9.140625" style="84" bestFit="1" customWidth="1"/>
    <col min="6" max="6" width="10.140625" style="84" bestFit="1" customWidth="1"/>
    <col min="7" max="8" width="10.140625" style="84" customWidth="1"/>
    <col min="9" max="9" width="9.140625" style="84" customWidth="1"/>
    <col min="10" max="10" width="4.42578125" style="84" customWidth="1"/>
    <col min="11" max="12" width="10.42578125" style="85" customWidth="1"/>
    <col min="13" max="13" width="4.42578125" style="84" customWidth="1"/>
    <col min="14" max="24" width="8.42578125" style="96" hidden="1" customWidth="1"/>
    <col min="25" max="28" width="8.42578125" style="96" customWidth="1"/>
    <col min="29" max="29" width="11.140625" style="96" customWidth="1"/>
    <col min="30" max="30" width="11.140625" style="96" bestFit="1" customWidth="1"/>
    <col min="31" max="31" width="10.85546875" style="96" bestFit="1" customWidth="1"/>
    <col min="32" max="32" width="10.5703125" style="96" bestFit="1" customWidth="1"/>
    <col min="33" max="33" width="11.140625" style="96" bestFit="1" customWidth="1"/>
    <col min="34" max="34" width="10.85546875" style="96" bestFit="1" customWidth="1"/>
    <col min="35" max="35" width="11.140625" style="96" bestFit="1" customWidth="1"/>
    <col min="36" max="36" width="10.42578125" style="96" bestFit="1" customWidth="1"/>
    <col min="37" max="37" width="11.42578125" style="96" bestFit="1" customWidth="1"/>
    <col min="38" max="49" width="8.42578125" style="96" customWidth="1"/>
    <col min="50" max="58" width="9" style="77" customWidth="1"/>
    <col min="59" max="59" width="9.42578125" style="77" bestFit="1" customWidth="1"/>
    <col min="60" max="61" width="9" style="77" customWidth="1"/>
    <col min="62" max="63" width="8.85546875" style="77" bestFit="1" customWidth="1"/>
    <col min="64" max="64" width="9.140625" style="77" bestFit="1" customWidth="1"/>
    <col min="65" max="65" width="9.42578125" style="77" bestFit="1" customWidth="1"/>
    <col min="66" max="66" width="9.28515625" style="77" bestFit="1" customWidth="1"/>
    <col min="67" max="67" width="9.140625" style="77" bestFit="1" customWidth="1"/>
    <col min="68" max="71" width="9.42578125" style="77" bestFit="1" customWidth="1"/>
    <col min="72" max="72" width="9.28515625" style="77" bestFit="1" customWidth="1"/>
    <col min="73" max="73" width="9.85546875" style="77" bestFit="1" customWidth="1"/>
    <col min="74" max="97" width="9" style="77" customWidth="1"/>
    <col min="98" max="16384" width="9" style="72"/>
  </cols>
  <sheetData>
    <row r="1" spans="1:98" x14ac:dyDescent="0.2">
      <c r="A1" s="72">
        <f>35/130</f>
        <v>0.26923076923076922</v>
      </c>
      <c r="B1" s="84">
        <f>SUM(C1:H1)</f>
        <v>5060975.8858925747</v>
      </c>
      <c r="C1" s="84">
        <f>'2017 - 2022 Plan'!C14</f>
        <v>300394.43128571426</v>
      </c>
      <c r="D1" s="84">
        <f>'2017 - 2022 Plan'!D14</f>
        <v>460554.5370303808</v>
      </c>
      <c r="E1" s="84">
        <f>'2017 - 2022 Plan'!E14</f>
        <v>679383.15773013525</v>
      </c>
      <c r="F1" s="84">
        <f>'2017 - 2022 Plan'!F14</f>
        <v>905403.90521470178</v>
      </c>
      <c r="G1" s="84">
        <f>'2017 - 2022 Plan'!G14</f>
        <v>1085900.7752905958</v>
      </c>
      <c r="H1" s="84">
        <v>1629339.0793410472</v>
      </c>
      <c r="AO1" s="306"/>
    </row>
    <row r="2" spans="1:98" x14ac:dyDescent="0.2">
      <c r="A2" s="81"/>
      <c r="B2" s="84">
        <f>SUM(C13:H13)</f>
        <v>5779790.3506641844</v>
      </c>
      <c r="C2" s="412">
        <f>C13</f>
        <v>378097.61986055784</v>
      </c>
      <c r="D2" s="412">
        <f t="shared" ref="D2:H2" si="0">D13</f>
        <v>590739.72807660978</v>
      </c>
      <c r="E2" s="412">
        <f t="shared" si="0"/>
        <v>836714.36250713235</v>
      </c>
      <c r="F2" s="412">
        <f t="shared" si="0"/>
        <v>1042638.7476100777</v>
      </c>
      <c r="G2" s="412">
        <f t="shared" si="0"/>
        <v>1302185.6460452131</v>
      </c>
      <c r="H2" s="453">
        <f t="shared" si="0"/>
        <v>1629414.2465645939</v>
      </c>
    </row>
    <row r="3" spans="1:98" s="94" customFormat="1" x14ac:dyDescent="0.2">
      <c r="A3" s="299" t="s">
        <v>33</v>
      </c>
      <c r="B3" s="455">
        <v>2016</v>
      </c>
      <c r="C3" s="455">
        <v>2017</v>
      </c>
      <c r="D3" s="455">
        <v>2018</v>
      </c>
      <c r="E3" s="455">
        <v>2019</v>
      </c>
      <c r="F3" s="455">
        <v>2020</v>
      </c>
      <c r="G3" s="455">
        <v>2021</v>
      </c>
      <c r="H3" s="455">
        <v>2022</v>
      </c>
      <c r="I3" s="455"/>
      <c r="J3" s="454"/>
      <c r="K3" s="456" t="s">
        <v>52</v>
      </c>
      <c r="L3" s="456" t="s">
        <v>53</v>
      </c>
      <c r="M3" s="454"/>
      <c r="N3" s="454">
        <v>42385</v>
      </c>
      <c r="O3" s="454">
        <v>42416</v>
      </c>
      <c r="P3" s="454">
        <v>42445</v>
      </c>
      <c r="Q3" s="454">
        <v>42476</v>
      </c>
      <c r="R3" s="454">
        <v>42506</v>
      </c>
      <c r="S3" s="454">
        <v>42537</v>
      </c>
      <c r="T3" s="454">
        <v>42567</v>
      </c>
      <c r="U3" s="454">
        <v>42598</v>
      </c>
      <c r="V3" s="454">
        <v>42629</v>
      </c>
      <c r="W3" s="454">
        <v>42659</v>
      </c>
      <c r="X3" s="454">
        <v>42690</v>
      </c>
      <c r="Y3" s="454">
        <v>42720</v>
      </c>
      <c r="Z3" s="454">
        <v>42752</v>
      </c>
      <c r="AA3" s="454">
        <v>42783</v>
      </c>
      <c r="AB3" s="454">
        <v>42811</v>
      </c>
      <c r="AC3" s="454">
        <v>42842</v>
      </c>
      <c r="AD3" s="454">
        <v>42872</v>
      </c>
      <c r="AE3" s="454">
        <v>42903</v>
      </c>
      <c r="AF3" s="454">
        <v>42933</v>
      </c>
      <c r="AG3" s="454">
        <v>42964</v>
      </c>
      <c r="AH3" s="454">
        <v>42995</v>
      </c>
      <c r="AI3" s="454">
        <v>43025</v>
      </c>
      <c r="AJ3" s="454">
        <v>43056</v>
      </c>
      <c r="AK3" s="454">
        <v>43086</v>
      </c>
      <c r="AL3" s="454">
        <v>43118</v>
      </c>
      <c r="AM3" s="454">
        <v>43149</v>
      </c>
      <c r="AN3" s="454">
        <v>43177</v>
      </c>
      <c r="AO3" s="454">
        <v>43208</v>
      </c>
      <c r="AP3" s="454">
        <v>43238</v>
      </c>
      <c r="AQ3" s="454">
        <v>43269</v>
      </c>
      <c r="AR3" s="454">
        <v>43299</v>
      </c>
      <c r="AS3" s="454">
        <v>43330</v>
      </c>
      <c r="AT3" s="454">
        <v>43361</v>
      </c>
      <c r="AU3" s="454">
        <v>43391</v>
      </c>
      <c r="AV3" s="454">
        <v>43422</v>
      </c>
      <c r="AW3" s="454">
        <v>43452</v>
      </c>
      <c r="AX3" s="454">
        <v>43483</v>
      </c>
      <c r="AY3" s="454">
        <v>43514</v>
      </c>
      <c r="AZ3" s="454">
        <v>43542</v>
      </c>
      <c r="BA3" s="454">
        <v>43573</v>
      </c>
      <c r="BB3" s="454">
        <v>43603</v>
      </c>
      <c r="BC3" s="454">
        <v>43634</v>
      </c>
      <c r="BD3" s="454">
        <v>43664</v>
      </c>
      <c r="BE3" s="454">
        <v>43695</v>
      </c>
      <c r="BF3" s="454">
        <v>43726</v>
      </c>
      <c r="BG3" s="454">
        <v>43756</v>
      </c>
      <c r="BH3" s="454">
        <v>43787</v>
      </c>
      <c r="BI3" s="454">
        <v>43817</v>
      </c>
      <c r="BJ3" s="454">
        <v>43848</v>
      </c>
      <c r="BK3" s="454">
        <v>43879</v>
      </c>
      <c r="BL3" s="454">
        <v>43908</v>
      </c>
      <c r="BM3" s="454">
        <v>43939</v>
      </c>
      <c r="BN3" s="454">
        <v>43969</v>
      </c>
      <c r="BO3" s="454">
        <v>44000</v>
      </c>
      <c r="BP3" s="454">
        <v>44030</v>
      </c>
      <c r="BQ3" s="454">
        <v>44061</v>
      </c>
      <c r="BR3" s="454">
        <v>44092</v>
      </c>
      <c r="BS3" s="454">
        <v>44122</v>
      </c>
      <c r="BT3" s="454">
        <v>44153</v>
      </c>
      <c r="BU3" s="454">
        <v>44183</v>
      </c>
      <c r="BV3" s="454">
        <v>44214</v>
      </c>
      <c r="BW3" s="454">
        <v>44245</v>
      </c>
      <c r="BX3" s="454">
        <v>44273</v>
      </c>
      <c r="BY3" s="454">
        <v>44304</v>
      </c>
      <c r="BZ3" s="454">
        <v>44334</v>
      </c>
      <c r="CA3" s="454">
        <v>44365</v>
      </c>
      <c r="CB3" s="454">
        <v>44395</v>
      </c>
      <c r="CC3" s="454">
        <v>44426</v>
      </c>
      <c r="CD3" s="454">
        <v>44457</v>
      </c>
      <c r="CE3" s="454">
        <v>44487</v>
      </c>
      <c r="CF3" s="454">
        <v>44518</v>
      </c>
      <c r="CG3" s="454">
        <v>44548</v>
      </c>
      <c r="CH3" s="454">
        <v>44579</v>
      </c>
      <c r="CI3" s="454">
        <v>44610</v>
      </c>
      <c r="CJ3" s="454">
        <v>44638</v>
      </c>
      <c r="CK3" s="454">
        <v>44669</v>
      </c>
      <c r="CL3" s="454">
        <v>44699</v>
      </c>
      <c r="CM3" s="454">
        <v>44730</v>
      </c>
      <c r="CN3" s="454">
        <v>44760</v>
      </c>
      <c r="CO3" s="454">
        <v>44791</v>
      </c>
      <c r="CP3" s="454">
        <v>44822</v>
      </c>
      <c r="CQ3" s="454">
        <v>44852</v>
      </c>
      <c r="CR3" s="454">
        <v>44883</v>
      </c>
      <c r="CS3" s="454">
        <v>44913</v>
      </c>
      <c r="CT3" s="93"/>
    </row>
    <row r="4" spans="1:98" x14ac:dyDescent="0.2">
      <c r="A4" s="95" t="s">
        <v>5</v>
      </c>
      <c r="B4" s="449">
        <f>AVERAGE(N4:Y4)</f>
        <v>281.83333333333331</v>
      </c>
      <c r="C4" s="449">
        <f>AVERAGE(Z4:AK4)</f>
        <v>920.41666666666663</v>
      </c>
      <c r="D4" s="449">
        <f>AVERAGE(AL4:AW4)</f>
        <v>1240.9833333333329</v>
      </c>
      <c r="E4" s="449">
        <f>AVERAGE(AX4:BI4)</f>
        <v>1468.0416666666667</v>
      </c>
      <c r="F4" s="449">
        <f>AVERAGE(BJ4:BU4)</f>
        <v>1682.375</v>
      </c>
      <c r="G4" s="449">
        <f>AVERAGE(BV4:CG4)</f>
        <v>1971.1333333333332</v>
      </c>
      <c r="H4" s="449">
        <f>AVERAGE(CH4:CS4)</f>
        <v>2101.8513833333332</v>
      </c>
      <c r="I4" s="449"/>
      <c r="J4" s="449"/>
      <c r="K4" s="450">
        <f>C4/B4-1</f>
        <v>2.2658190419869899</v>
      </c>
      <c r="L4" s="450">
        <f>D4/C4-1</f>
        <v>0.3482842915346307</v>
      </c>
      <c r="M4" s="449"/>
      <c r="N4" s="449">
        <f t="shared" ref="N4:U4" si="1">N19+N43+N57+N70+N83+N97+N111</f>
        <v>242</v>
      </c>
      <c r="O4" s="449">
        <f t="shared" si="1"/>
        <v>242</v>
      </c>
      <c r="P4" s="449">
        <f t="shared" si="1"/>
        <v>242</v>
      </c>
      <c r="Q4" s="449">
        <f t="shared" si="1"/>
        <v>242</v>
      </c>
      <c r="R4" s="449">
        <f t="shared" si="1"/>
        <v>242</v>
      </c>
      <c r="S4" s="449">
        <f t="shared" si="1"/>
        <v>242</v>
      </c>
      <c r="T4" s="449">
        <f t="shared" si="1"/>
        <v>232</v>
      </c>
      <c r="U4" s="449">
        <f t="shared" si="1"/>
        <v>302</v>
      </c>
      <c r="V4" s="449">
        <f>V19+V43+V57+U70+V83+V97+V111</f>
        <v>332</v>
      </c>
      <c r="W4" s="449">
        <f>W19+W43+W57+V70+W83+W97+W111</f>
        <v>352</v>
      </c>
      <c r="X4" s="449">
        <f>X19+X43+X57+W70+X83+X97+X111</f>
        <v>372</v>
      </c>
      <c r="Y4" s="449">
        <f>Y19+Y43+Y57+X70+Y83+Y97+Y118+Y32+Y70+Y132+Y146+Y160</f>
        <v>340</v>
      </c>
      <c r="Z4" s="449">
        <f t="shared" ref="Z4:CK4" si="2">Z19+Z43+Z57+Y70+Z83+Z97+Z118+Z32+Z70+Z132+Z146+Z160</f>
        <v>800</v>
      </c>
      <c r="AA4" s="449">
        <f t="shared" si="2"/>
        <v>830</v>
      </c>
      <c r="AB4" s="449">
        <f t="shared" si="2"/>
        <v>830</v>
      </c>
      <c r="AC4" s="449">
        <f t="shared" si="2"/>
        <v>880</v>
      </c>
      <c r="AD4" s="449">
        <f t="shared" si="2"/>
        <v>920</v>
      </c>
      <c r="AE4" s="449">
        <f t="shared" si="2"/>
        <v>945</v>
      </c>
      <c r="AF4" s="449">
        <f t="shared" si="2"/>
        <v>970</v>
      </c>
      <c r="AG4" s="449">
        <f t="shared" si="2"/>
        <v>970</v>
      </c>
      <c r="AH4" s="449">
        <f t="shared" si="2"/>
        <v>975</v>
      </c>
      <c r="AI4" s="449">
        <f t="shared" si="2"/>
        <v>975</v>
      </c>
      <c r="AJ4" s="449">
        <f t="shared" si="2"/>
        <v>975</v>
      </c>
      <c r="AK4" s="449">
        <f t="shared" si="2"/>
        <v>975</v>
      </c>
      <c r="AL4" s="449">
        <f t="shared" si="2"/>
        <v>1098</v>
      </c>
      <c r="AM4" s="449">
        <f t="shared" si="2"/>
        <v>1193</v>
      </c>
      <c r="AN4" s="449">
        <f t="shared" si="2"/>
        <v>1193</v>
      </c>
      <c r="AO4" s="449">
        <f t="shared" si="2"/>
        <v>1233</v>
      </c>
      <c r="AP4" s="449">
        <f t="shared" si="2"/>
        <v>1238</v>
      </c>
      <c r="AQ4" s="449">
        <f t="shared" si="2"/>
        <v>1238</v>
      </c>
      <c r="AR4" s="449">
        <f t="shared" si="2"/>
        <v>1279.8</v>
      </c>
      <c r="AS4" s="449">
        <f t="shared" si="2"/>
        <v>1279.8</v>
      </c>
      <c r="AT4" s="449">
        <f t="shared" si="2"/>
        <v>1284.8</v>
      </c>
      <c r="AU4" s="449">
        <f t="shared" si="2"/>
        <v>1284.8</v>
      </c>
      <c r="AV4" s="449">
        <f t="shared" si="2"/>
        <v>1284.8</v>
      </c>
      <c r="AW4" s="449">
        <f t="shared" si="2"/>
        <v>1284.8</v>
      </c>
      <c r="AX4" s="449">
        <f t="shared" si="2"/>
        <v>1370</v>
      </c>
      <c r="AY4" s="449">
        <f t="shared" si="2"/>
        <v>1441.5</v>
      </c>
      <c r="AZ4" s="449">
        <f t="shared" si="2"/>
        <v>1458</v>
      </c>
      <c r="BA4" s="449">
        <f t="shared" si="2"/>
        <v>1459</v>
      </c>
      <c r="BB4" s="449">
        <f t="shared" si="2"/>
        <v>1460</v>
      </c>
      <c r="BC4" s="449">
        <f t="shared" si="2"/>
        <v>1461</v>
      </c>
      <c r="BD4" s="449">
        <f t="shared" si="2"/>
        <v>1482</v>
      </c>
      <c r="BE4" s="449">
        <f t="shared" si="2"/>
        <v>1483</v>
      </c>
      <c r="BF4" s="449">
        <f t="shared" si="2"/>
        <v>1484</v>
      </c>
      <c r="BG4" s="449">
        <f t="shared" si="2"/>
        <v>1505</v>
      </c>
      <c r="BH4" s="449">
        <f t="shared" si="2"/>
        <v>1506</v>
      </c>
      <c r="BI4" s="449">
        <f t="shared" si="2"/>
        <v>1507</v>
      </c>
      <c r="BJ4" s="449">
        <f t="shared" si="2"/>
        <v>1608.5</v>
      </c>
      <c r="BK4" s="449">
        <f t="shared" si="2"/>
        <v>1626</v>
      </c>
      <c r="BL4" s="449">
        <f t="shared" si="2"/>
        <v>1626</v>
      </c>
      <c r="BM4" s="449">
        <f t="shared" si="2"/>
        <v>1626</v>
      </c>
      <c r="BN4" s="449">
        <f t="shared" si="2"/>
        <v>1626</v>
      </c>
      <c r="BO4" s="449">
        <f t="shared" si="2"/>
        <v>1681</v>
      </c>
      <c r="BP4" s="449">
        <f t="shared" si="2"/>
        <v>1700</v>
      </c>
      <c r="BQ4" s="449">
        <f t="shared" si="2"/>
        <v>1739</v>
      </c>
      <c r="BR4" s="449">
        <f t="shared" si="2"/>
        <v>1739</v>
      </c>
      <c r="BS4" s="449">
        <f t="shared" si="2"/>
        <v>1739</v>
      </c>
      <c r="BT4" s="449">
        <f t="shared" si="2"/>
        <v>1739</v>
      </c>
      <c r="BU4" s="449">
        <f t="shared" si="2"/>
        <v>1739</v>
      </c>
      <c r="BV4" s="449">
        <f t="shared" si="2"/>
        <v>2015</v>
      </c>
      <c r="BW4" s="449">
        <f t="shared" si="2"/>
        <v>2036</v>
      </c>
      <c r="BX4" s="449">
        <f t="shared" si="2"/>
        <v>2046</v>
      </c>
      <c r="BY4" s="449">
        <f t="shared" si="2"/>
        <v>2046</v>
      </c>
      <c r="BZ4" s="449">
        <f t="shared" si="2"/>
        <v>2046</v>
      </c>
      <c r="CA4" s="449">
        <f t="shared" si="2"/>
        <v>2106</v>
      </c>
      <c r="CB4" s="449">
        <f t="shared" si="2"/>
        <v>1876</v>
      </c>
      <c r="CC4" s="449">
        <f t="shared" si="2"/>
        <v>1887.4</v>
      </c>
      <c r="CD4" s="449">
        <f t="shared" si="2"/>
        <v>1898.8000000000002</v>
      </c>
      <c r="CE4" s="449">
        <f t="shared" si="2"/>
        <v>1898.8000000000002</v>
      </c>
      <c r="CF4" s="449">
        <f t="shared" si="2"/>
        <v>1898.8000000000002</v>
      </c>
      <c r="CG4" s="449">
        <f t="shared" si="2"/>
        <v>1898.8000000000002</v>
      </c>
      <c r="CH4" s="449">
        <f t="shared" si="2"/>
        <v>2018.8000000000002</v>
      </c>
      <c r="CI4" s="449">
        <f t="shared" si="2"/>
        <v>2030.77</v>
      </c>
      <c r="CJ4" s="449">
        <f t="shared" si="2"/>
        <v>2042.7399999999998</v>
      </c>
      <c r="CK4" s="449">
        <f t="shared" si="2"/>
        <v>2042.7399999999998</v>
      </c>
      <c r="CL4" s="449">
        <f t="shared" ref="CL4:CS4" si="3">CL19+CL43+CL57+CK70+CL83+CL97+CL118+CL32+CL70+CL132+CL146+CL160</f>
        <v>2042.7399999999998</v>
      </c>
      <c r="CM4" s="449">
        <f t="shared" si="3"/>
        <v>2092.7399999999998</v>
      </c>
      <c r="CN4" s="449">
        <f t="shared" si="3"/>
        <v>2122.7399999999998</v>
      </c>
      <c r="CO4" s="449">
        <f t="shared" si="3"/>
        <v>2127.7673999999997</v>
      </c>
      <c r="CP4" s="449">
        <f t="shared" si="3"/>
        <v>2152.7948000000001</v>
      </c>
      <c r="CQ4" s="449">
        <f t="shared" si="3"/>
        <v>2182.7948000000001</v>
      </c>
      <c r="CR4" s="449">
        <f t="shared" si="3"/>
        <v>2182.7948000000001</v>
      </c>
      <c r="CS4" s="449">
        <f t="shared" si="3"/>
        <v>2182.7948000000001</v>
      </c>
    </row>
    <row r="5" spans="1:98" x14ac:dyDescent="0.2">
      <c r="A5" s="95" t="s">
        <v>8</v>
      </c>
      <c r="B5" s="449">
        <f>AVERAGE(N5:Y5)</f>
        <v>289.16666666666669</v>
      </c>
      <c r="C5" s="449">
        <f>AVERAGE(Z5:AK5)</f>
        <v>871.46400000000006</v>
      </c>
      <c r="D5" s="449">
        <f>AVERAGE(AL5:AW5)</f>
        <v>1190.6685</v>
      </c>
      <c r="E5" s="449">
        <f>AVERAGE(AX5:BI5)</f>
        <v>1444.6372916666667</v>
      </c>
      <c r="F5" s="449">
        <f>AVERAGE(BJ5:BU5)</f>
        <v>1648.5575833333335</v>
      </c>
      <c r="G5" s="449">
        <f>AVERAGE(BV5:CG5)</f>
        <v>1887.5147499999996</v>
      </c>
      <c r="H5" s="449">
        <f>AVERAGE(CH5:CS5)</f>
        <v>1880.0345366666668</v>
      </c>
      <c r="I5" s="449"/>
      <c r="J5" s="449"/>
      <c r="K5" s="450">
        <f t="shared" ref="K5:L15" si="4">C5/B5-1</f>
        <v>2.0137083573487033</v>
      </c>
      <c r="L5" s="450">
        <f t="shared" si="4"/>
        <v>0.3662853543003497</v>
      </c>
      <c r="M5" s="449"/>
      <c r="N5" s="449">
        <f t="shared" ref="N5:U5" si="5">N20+N44+N58+N71+N84+N98+N113+N32</f>
        <v>250</v>
      </c>
      <c r="O5" s="449">
        <f t="shared" si="5"/>
        <v>250</v>
      </c>
      <c r="P5" s="449">
        <f t="shared" si="5"/>
        <v>250</v>
      </c>
      <c r="Q5" s="449">
        <f t="shared" si="5"/>
        <v>250</v>
      </c>
      <c r="R5" s="449">
        <f t="shared" si="5"/>
        <v>250</v>
      </c>
      <c r="S5" s="449">
        <f t="shared" si="5"/>
        <v>250</v>
      </c>
      <c r="T5" s="449">
        <f t="shared" si="5"/>
        <v>240</v>
      </c>
      <c r="U5" s="449">
        <f t="shared" si="5"/>
        <v>310</v>
      </c>
      <c r="V5" s="449">
        <f>V20+V44+V58+U71+V84+V98+V113+V32</f>
        <v>340</v>
      </c>
      <c r="W5" s="449">
        <f>W20+W44+W58+V71+W84+W98+W113+W32</f>
        <v>360</v>
      </c>
      <c r="X5" s="449">
        <f>X20+X44+X58+W71+X84+X98+X113+X32</f>
        <v>380</v>
      </c>
      <c r="Y5" s="449">
        <f>Y20+Y44+Y58+X71+Y84+Y98+Y119+Y33+Y71+Y133+Y147+Y161</f>
        <v>340</v>
      </c>
      <c r="Z5" s="449">
        <f t="shared" ref="Z5:CK5" si="6">Z20+Z44+Z58+Y71+Z84+Z98+Z119+Z33+Z71+Z133+Z147+Z161</f>
        <v>760.61</v>
      </c>
      <c r="AA5" s="449">
        <f t="shared" si="6"/>
        <v>790.4</v>
      </c>
      <c r="AB5" s="449">
        <f t="shared" si="6"/>
        <v>790.61</v>
      </c>
      <c r="AC5" s="449">
        <f t="shared" si="6"/>
        <v>840.5</v>
      </c>
      <c r="AD5" s="449">
        <f t="shared" si="6"/>
        <v>880.61</v>
      </c>
      <c r="AE5" s="449">
        <f t="shared" si="6"/>
        <v>906.2</v>
      </c>
      <c r="AF5" s="449">
        <f t="shared" si="6"/>
        <v>911</v>
      </c>
      <c r="AG5" s="449">
        <f t="shared" si="6"/>
        <v>911.11</v>
      </c>
      <c r="AH5" s="449">
        <f t="shared" si="6"/>
        <v>916.7</v>
      </c>
      <c r="AI5" s="449">
        <f t="shared" si="6"/>
        <v>916.5</v>
      </c>
      <c r="AJ5" s="449">
        <f t="shared" si="6"/>
        <v>916.61</v>
      </c>
      <c r="AK5" s="449">
        <f t="shared" si="6"/>
        <v>916.71799999999996</v>
      </c>
      <c r="AL5" s="449">
        <f t="shared" si="6"/>
        <v>1047.3200000000002</v>
      </c>
      <c r="AM5" s="449">
        <f t="shared" si="6"/>
        <v>1142.1199999999999</v>
      </c>
      <c r="AN5" s="449">
        <f t="shared" si="6"/>
        <v>1142.42</v>
      </c>
      <c r="AO5" s="449">
        <f t="shared" si="6"/>
        <v>1182.3200000000002</v>
      </c>
      <c r="AP5" s="449">
        <f t="shared" si="6"/>
        <v>1187.3699999999999</v>
      </c>
      <c r="AQ5" s="449">
        <f t="shared" si="6"/>
        <v>1187.42</v>
      </c>
      <c r="AR5" s="449">
        <f t="shared" si="6"/>
        <v>1229.7919999999999</v>
      </c>
      <c r="AS5" s="449">
        <f t="shared" si="6"/>
        <v>1229.8420000000001</v>
      </c>
      <c r="AT5" s="449">
        <f t="shared" si="6"/>
        <v>1234.8920000000001</v>
      </c>
      <c r="AU5" s="449">
        <f t="shared" si="6"/>
        <v>1234.7919999999999</v>
      </c>
      <c r="AV5" s="449">
        <f t="shared" si="6"/>
        <v>1234.8420000000001</v>
      </c>
      <c r="AW5" s="449">
        <f t="shared" si="6"/>
        <v>1234.8920000000001</v>
      </c>
      <c r="AX5" s="449">
        <f t="shared" si="6"/>
        <v>1328.13</v>
      </c>
      <c r="AY5" s="449">
        <f t="shared" si="6"/>
        <v>1416.47</v>
      </c>
      <c r="AZ5" s="449">
        <f t="shared" si="6"/>
        <v>1434.85</v>
      </c>
      <c r="BA5" s="449">
        <f t="shared" si="6"/>
        <v>1435.73</v>
      </c>
      <c r="BB5" s="449">
        <f t="shared" si="6"/>
        <v>1436.7824999999998</v>
      </c>
      <c r="BC5" s="449">
        <f t="shared" si="6"/>
        <v>1437.86</v>
      </c>
      <c r="BD5" s="449">
        <f t="shared" si="6"/>
        <v>1460.73</v>
      </c>
      <c r="BE5" s="449">
        <f t="shared" si="6"/>
        <v>1461.7824999999998</v>
      </c>
      <c r="BF5" s="449">
        <f t="shared" si="6"/>
        <v>1462.8999999999999</v>
      </c>
      <c r="BG5" s="449">
        <f t="shared" si="6"/>
        <v>1485.73</v>
      </c>
      <c r="BH5" s="449">
        <f t="shared" si="6"/>
        <v>1486.7824999999998</v>
      </c>
      <c r="BI5" s="449">
        <f t="shared" si="6"/>
        <v>1487.8999999999999</v>
      </c>
      <c r="BJ5" s="449">
        <f t="shared" si="6"/>
        <v>1570.6115</v>
      </c>
      <c r="BK5" s="449">
        <f t="shared" si="6"/>
        <v>1589.6410000000001</v>
      </c>
      <c r="BL5" s="449">
        <f t="shared" si="6"/>
        <v>1589.9875</v>
      </c>
      <c r="BM5" s="449">
        <f t="shared" si="6"/>
        <v>1589.8615</v>
      </c>
      <c r="BN5" s="449">
        <f t="shared" si="6"/>
        <v>1589.9</v>
      </c>
      <c r="BO5" s="449">
        <f t="shared" si="6"/>
        <v>1645.748</v>
      </c>
      <c r="BP5" s="449">
        <f t="shared" si="6"/>
        <v>1666.5115000000001</v>
      </c>
      <c r="BQ5" s="449">
        <f t="shared" si="6"/>
        <v>1708.0500000000002</v>
      </c>
      <c r="BR5" s="449">
        <f t="shared" si="6"/>
        <v>1708.15</v>
      </c>
      <c r="BS5" s="449">
        <f t="shared" si="6"/>
        <v>1708.0300000000002</v>
      </c>
      <c r="BT5" s="449">
        <f t="shared" si="6"/>
        <v>1708.0500000000002</v>
      </c>
      <c r="BU5" s="449">
        <f t="shared" si="6"/>
        <v>1708.15</v>
      </c>
      <c r="BV5" s="449">
        <f t="shared" si="6"/>
        <v>1978.6415</v>
      </c>
      <c r="BW5" s="449">
        <f t="shared" si="6"/>
        <v>1981.001</v>
      </c>
      <c r="BX5" s="449">
        <f t="shared" si="6"/>
        <v>1991.6474999999998</v>
      </c>
      <c r="BY5" s="449">
        <f t="shared" si="6"/>
        <v>1991.5214999999998</v>
      </c>
      <c r="BZ5" s="449">
        <f t="shared" si="6"/>
        <v>1991.56</v>
      </c>
      <c r="CA5" s="449">
        <f t="shared" si="6"/>
        <v>2021.6579999999999</v>
      </c>
      <c r="CB5" s="449">
        <f t="shared" si="6"/>
        <v>1765.0214999999998</v>
      </c>
      <c r="CC5" s="449">
        <f t="shared" si="6"/>
        <v>1776.5740000000001</v>
      </c>
      <c r="CD5" s="449">
        <f t="shared" si="6"/>
        <v>1788.1879999999999</v>
      </c>
      <c r="CE5" s="449">
        <f t="shared" si="6"/>
        <v>1788.068</v>
      </c>
      <c r="CF5" s="449">
        <f t="shared" si="6"/>
        <v>1788.088</v>
      </c>
      <c r="CG5" s="449">
        <f t="shared" si="6"/>
        <v>1788.2079999999999</v>
      </c>
      <c r="CH5" s="449">
        <f t="shared" si="6"/>
        <v>1837.5154999999997</v>
      </c>
      <c r="CI5" s="449">
        <f t="shared" si="6"/>
        <v>1821.7339999999999</v>
      </c>
      <c r="CJ5" s="449">
        <f t="shared" si="6"/>
        <v>1832.8659999999998</v>
      </c>
      <c r="CK5" s="449">
        <f t="shared" si="6"/>
        <v>1832.7274999999997</v>
      </c>
      <c r="CL5" s="449">
        <f t="shared" ref="CL5:CS5" si="7">CL20+CL44+CL58+CK71+CL84+CL98+CL119+CL33+CL71+CL133+CL147+CL161</f>
        <v>1832.7659999999998</v>
      </c>
      <c r="CM5" s="449">
        <f t="shared" si="7"/>
        <v>1862.8759999999997</v>
      </c>
      <c r="CN5" s="449">
        <f t="shared" si="7"/>
        <v>1893.1274999999998</v>
      </c>
      <c r="CO5" s="449">
        <f t="shared" si="7"/>
        <v>1897.69066</v>
      </c>
      <c r="CP5" s="449">
        <f t="shared" si="7"/>
        <v>1922.3253199999997</v>
      </c>
      <c r="CQ5" s="449">
        <f t="shared" si="7"/>
        <v>1942.1953199999998</v>
      </c>
      <c r="CR5" s="449">
        <f t="shared" si="7"/>
        <v>1942.2253199999998</v>
      </c>
      <c r="CS5" s="449">
        <f t="shared" si="7"/>
        <v>1942.3653199999997</v>
      </c>
    </row>
    <row r="6" spans="1:98" x14ac:dyDescent="0.2">
      <c r="A6" s="95"/>
      <c r="B6" s="449"/>
      <c r="C6" s="449"/>
      <c r="D6" s="449"/>
      <c r="E6" s="449"/>
      <c r="F6" s="449"/>
      <c r="G6" s="450"/>
      <c r="H6" s="450"/>
      <c r="I6" s="449"/>
      <c r="J6" s="449"/>
      <c r="K6" s="450"/>
      <c r="L6" s="450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449"/>
      <c r="AR6" s="449"/>
      <c r="AS6" s="449"/>
      <c r="AT6" s="449"/>
      <c r="AU6" s="449"/>
      <c r="AV6" s="449"/>
      <c r="AW6" s="449"/>
      <c r="AX6" s="449"/>
      <c r="AY6" s="449"/>
      <c r="AZ6" s="449"/>
      <c r="BA6" s="449"/>
      <c r="BB6" s="449"/>
      <c r="BC6" s="449"/>
      <c r="BD6" s="449"/>
      <c r="BE6" s="449"/>
      <c r="BF6" s="449"/>
      <c r="BG6" s="449"/>
      <c r="BH6" s="449"/>
      <c r="BI6" s="449"/>
      <c r="BJ6" s="449"/>
      <c r="BK6" s="449"/>
      <c r="BL6" s="449"/>
      <c r="BM6" s="449"/>
      <c r="BN6" s="449"/>
      <c r="BO6" s="449"/>
      <c r="BP6" s="449"/>
      <c r="BQ6" s="449"/>
      <c r="BR6" s="449"/>
      <c r="BS6" s="449"/>
      <c r="BT6" s="449"/>
      <c r="BU6" s="449"/>
      <c r="BV6" s="449"/>
      <c r="BW6" s="449"/>
      <c r="BX6" s="449"/>
      <c r="BY6" s="449"/>
      <c r="BZ6" s="449"/>
      <c r="CA6" s="449"/>
      <c r="CB6" s="449"/>
      <c r="CC6" s="449"/>
      <c r="CD6" s="449"/>
      <c r="CE6" s="449"/>
      <c r="CF6" s="449"/>
      <c r="CG6" s="449"/>
      <c r="CH6" s="449"/>
      <c r="CI6" s="449"/>
      <c r="CJ6" s="449"/>
      <c r="CK6" s="449"/>
      <c r="CL6" s="449"/>
      <c r="CM6" s="449"/>
      <c r="CN6" s="449"/>
      <c r="CO6" s="449"/>
      <c r="CP6" s="449"/>
      <c r="CQ6" s="449"/>
      <c r="CR6" s="449"/>
      <c r="CS6" s="449"/>
    </row>
    <row r="7" spans="1:98" s="74" customFormat="1" x14ac:dyDescent="0.2">
      <c r="A7" s="99" t="s">
        <v>6</v>
      </c>
      <c r="B7" s="450">
        <f>SUM(N8:Y8)/SUM(N5:Y5)</f>
        <v>0.72368876080691635</v>
      </c>
      <c r="C7" s="450">
        <f>SUM(Z8:AK8)/SUM(Z5:AK5)</f>
        <v>0.47412744531042023</v>
      </c>
      <c r="D7" s="450">
        <f>SUM(AL8:AW8)/SUM(AL5:AW5)</f>
        <v>0.45415002174548719</v>
      </c>
      <c r="E7" s="450">
        <f>AVERAGE(AX7:BI7)</f>
        <v>0.47335213344149446</v>
      </c>
      <c r="F7" s="450">
        <f>AVERAGE(BJ7:BU7)</f>
        <v>0.47958177372958538</v>
      </c>
      <c r="G7" s="450">
        <f>AVERAGE(BK7:BV7)</f>
        <v>0.48097692261710545</v>
      </c>
      <c r="H7" s="450">
        <f>AVERAGE(CH7:CS7)</f>
        <v>0.47150778706202906</v>
      </c>
      <c r="I7" s="450"/>
      <c r="J7" s="450"/>
      <c r="K7" s="450">
        <f t="shared" si="4"/>
        <v>-0.34484619495573499</v>
      </c>
      <c r="L7" s="450">
        <f t="shared" si="4"/>
        <v>-4.2135134260901985E-2</v>
      </c>
      <c r="M7" s="450"/>
      <c r="N7" s="450">
        <f>N8/N5</f>
        <v>0.69679999999999997</v>
      </c>
      <c r="O7" s="450">
        <f t="shared" ref="O7:BZ7" si="8">O8/O5</f>
        <v>0.67040000000000011</v>
      </c>
      <c r="P7" s="450">
        <f t="shared" si="8"/>
        <v>0.80200000000000005</v>
      </c>
      <c r="Q7" s="450">
        <f t="shared" si="8"/>
        <v>0.66800000000000004</v>
      </c>
      <c r="R7" s="450">
        <f t="shared" si="8"/>
        <v>0.72760000000000002</v>
      </c>
      <c r="S7" s="450">
        <f t="shared" si="8"/>
        <v>0.77760000000000007</v>
      </c>
      <c r="T7" s="450">
        <f t="shared" si="8"/>
        <v>0.68958333333333333</v>
      </c>
      <c r="U7" s="450">
        <f t="shared" si="8"/>
        <v>0.73677419354838714</v>
      </c>
      <c r="V7" s="450">
        <f t="shared" si="8"/>
        <v>0.78411764705882359</v>
      </c>
      <c r="W7" s="450">
        <f t="shared" si="8"/>
        <v>0.77861111111111114</v>
      </c>
      <c r="X7" s="450">
        <f t="shared" si="8"/>
        <v>0.79105263157894745</v>
      </c>
      <c r="Y7" s="450">
        <f t="shared" si="8"/>
        <v>0.54176470588235293</v>
      </c>
      <c r="Z7" s="450">
        <f t="shared" si="8"/>
        <v>0.44109333298273751</v>
      </c>
      <c r="AA7" s="450">
        <f t="shared" si="8"/>
        <v>0.31996457489878544</v>
      </c>
      <c r="AB7" s="450">
        <f t="shared" si="8"/>
        <v>0.46268071489103346</v>
      </c>
      <c r="AC7" s="450">
        <f t="shared" si="8"/>
        <v>0.42636525877453907</v>
      </c>
      <c r="AD7" s="450">
        <f t="shared" si="8"/>
        <v>0.47828209990801829</v>
      </c>
      <c r="AE7" s="450">
        <f t="shared" si="8"/>
        <v>0.52791878172588835</v>
      </c>
      <c r="AF7" s="450">
        <f t="shared" si="8"/>
        <v>0.46587266739846334</v>
      </c>
      <c r="AG7" s="450">
        <f t="shared" si="8"/>
        <v>0.48510059158608726</v>
      </c>
      <c r="AH7" s="450">
        <f t="shared" si="8"/>
        <v>0.51821751936293226</v>
      </c>
      <c r="AI7" s="450">
        <f t="shared" si="8"/>
        <v>0.46667757774140756</v>
      </c>
      <c r="AJ7" s="450">
        <f t="shared" si="8"/>
        <v>0.50711862187844337</v>
      </c>
      <c r="AK7" s="450">
        <f t="shared" si="8"/>
        <v>0.55862326255184258</v>
      </c>
      <c r="AL7" s="450">
        <f t="shared" si="8"/>
        <v>0.47418367834090819</v>
      </c>
      <c r="AM7" s="450">
        <f t="shared" si="8"/>
        <v>0.34371388295450572</v>
      </c>
      <c r="AN7" s="450">
        <f t="shared" si="8"/>
        <v>0.4807613662225802</v>
      </c>
      <c r="AO7" s="450">
        <f t="shared" si="8"/>
        <v>0.42028523580756483</v>
      </c>
      <c r="AP7" s="450">
        <f t="shared" si="8"/>
        <v>0.45873381507028144</v>
      </c>
      <c r="AQ7" s="450">
        <f t="shared" si="8"/>
        <v>0.51300007579457985</v>
      </c>
      <c r="AR7" s="450">
        <f t="shared" si="8"/>
        <v>0.43332104453436043</v>
      </c>
      <c r="AS7" s="450">
        <f t="shared" si="8"/>
        <v>0.44150620323586282</v>
      </c>
      <c r="AT7" s="450">
        <f t="shared" si="8"/>
        <v>0.47458988316387185</v>
      </c>
      <c r="AU7" s="450">
        <f t="shared" si="8"/>
        <v>0.43419843504007166</v>
      </c>
      <c r="AV7" s="450">
        <f t="shared" si="8"/>
        <v>0.46893721787888648</v>
      </c>
      <c r="AW7" s="450">
        <f t="shared" si="8"/>
        <v>0.50416683402273232</v>
      </c>
      <c r="AX7" s="450">
        <f t="shared" si="8"/>
        <v>0.4730099299077048</v>
      </c>
      <c r="AY7" s="450">
        <f t="shared" si="8"/>
        <v>0.33816291555768918</v>
      </c>
      <c r="AZ7" s="450">
        <f t="shared" si="8"/>
        <v>0.50528626685716282</v>
      </c>
      <c r="BA7" s="450">
        <f t="shared" si="8"/>
        <v>0.43323504419354625</v>
      </c>
      <c r="BB7" s="450">
        <f t="shared" si="8"/>
        <v>0.46108670762624143</v>
      </c>
      <c r="BC7" s="450">
        <f t="shared" si="8"/>
        <v>0.51912351515446575</v>
      </c>
      <c r="BD7" s="450">
        <f t="shared" si="8"/>
        <v>0.45300562047743254</v>
      </c>
      <c r="BE7" s="450">
        <f t="shared" si="8"/>
        <v>0.47824433525507398</v>
      </c>
      <c r="BF7" s="450">
        <f t="shared" si="8"/>
        <v>0.52140611114908753</v>
      </c>
      <c r="BG7" s="450">
        <f t="shared" si="8"/>
        <v>0.45884453029823735</v>
      </c>
      <c r="BH7" s="450">
        <f t="shared" si="8"/>
        <v>0.49477196563720655</v>
      </c>
      <c r="BI7" s="450">
        <f t="shared" si="8"/>
        <v>0.54404865918408507</v>
      </c>
      <c r="BJ7" s="450">
        <f t="shared" si="8"/>
        <v>0.47598139530696681</v>
      </c>
      <c r="BK7" s="450">
        <f t="shared" si="8"/>
        <v>0.39287994899477302</v>
      </c>
      <c r="BL7" s="450">
        <f t="shared" si="8"/>
        <v>0.51411709211550416</v>
      </c>
      <c r="BM7" s="450">
        <f t="shared" si="8"/>
        <v>0.45638008845424605</v>
      </c>
      <c r="BN7" s="450">
        <f t="shared" si="8"/>
        <v>0.48821560690609483</v>
      </c>
      <c r="BO7" s="450">
        <f t="shared" si="8"/>
        <v>0.52534257219209746</v>
      </c>
      <c r="BP7" s="450">
        <f t="shared" si="8"/>
        <v>0.45364748079082329</v>
      </c>
      <c r="BQ7" s="450">
        <f t="shared" si="8"/>
        <v>0.46250731828693536</v>
      </c>
      <c r="BR7" s="450">
        <f t="shared" si="8"/>
        <v>0.51803230102742737</v>
      </c>
      <c r="BS7" s="450">
        <f t="shared" si="8"/>
        <v>0.45824648191191031</v>
      </c>
      <c r="BT7" s="450">
        <f t="shared" si="8"/>
        <v>0.48297225978162223</v>
      </c>
      <c r="BU7" s="450">
        <f t="shared" si="8"/>
        <v>0.52665873898662297</v>
      </c>
      <c r="BV7" s="450">
        <f t="shared" si="8"/>
        <v>0.49272318195720832</v>
      </c>
      <c r="BW7" s="450">
        <f t="shared" si="8"/>
        <v>0.42193792279028886</v>
      </c>
      <c r="BX7" s="450">
        <f t="shared" si="8"/>
        <v>0.53660638585344678</v>
      </c>
      <c r="BY7" s="450">
        <f t="shared" si="8"/>
        <v>0.49708385784759734</v>
      </c>
      <c r="BZ7" s="450">
        <f t="shared" si="8"/>
        <v>0.4974410727384877</v>
      </c>
      <c r="CA7" s="450">
        <f t="shared" ref="CA7:CS7" si="9">CA8/CA5</f>
        <v>0.56130289245448484</v>
      </c>
      <c r="CB7" s="450">
        <f t="shared" si="9"/>
        <v>0.43713263670225294</v>
      </c>
      <c r="CC7" s="450">
        <f t="shared" si="9"/>
        <v>0.42961966684191039</v>
      </c>
      <c r="CD7" s="450">
        <f t="shared" si="9"/>
        <v>0.4290594445326778</v>
      </c>
      <c r="CE7" s="450">
        <f t="shared" si="9"/>
        <v>0.41255529879176861</v>
      </c>
      <c r="CF7" s="450">
        <f t="shared" si="9"/>
        <v>0.43552608896206452</v>
      </c>
      <c r="CG7" s="450">
        <f t="shared" si="9"/>
        <v>0.48644374716319361</v>
      </c>
      <c r="CH7" s="450">
        <f t="shared" si="9"/>
        <v>0.44126413817630089</v>
      </c>
      <c r="CI7" s="450">
        <f t="shared" si="9"/>
        <v>0.36081949633309152</v>
      </c>
      <c r="CJ7" s="450">
        <f t="shared" si="9"/>
        <v>0.50219923388664511</v>
      </c>
      <c r="CK7" s="450">
        <f t="shared" si="9"/>
        <v>0.46252510062948038</v>
      </c>
      <c r="CL7" s="450">
        <f t="shared" si="9"/>
        <v>0.48438191618089504</v>
      </c>
      <c r="CM7" s="450">
        <f t="shared" si="9"/>
        <v>0.52138917590382727</v>
      </c>
      <c r="CN7" s="450">
        <f t="shared" si="9"/>
        <v>0.48150643937084986</v>
      </c>
      <c r="CO7" s="450">
        <f t="shared" si="9"/>
        <v>0.4680324211007077</v>
      </c>
      <c r="CP7" s="450">
        <f t="shared" si="9"/>
        <v>0.46026478364234419</v>
      </c>
      <c r="CQ7" s="450">
        <f t="shared" si="9"/>
        <v>0.46469433626572637</v>
      </c>
      <c r="CR7" s="450">
        <f t="shared" si="9"/>
        <v>0.4859867292947741</v>
      </c>
      <c r="CS7" s="450">
        <f t="shared" si="9"/>
        <v>0.52502967395970712</v>
      </c>
    </row>
    <row r="8" spans="1:98" x14ac:dyDescent="0.2">
      <c r="A8" s="95" t="s">
        <v>7</v>
      </c>
      <c r="B8" s="449">
        <f>SUM(N8:Y8)</f>
        <v>2511.1999999999998</v>
      </c>
      <c r="C8" s="449">
        <f>SUM(Z8:AK8)</f>
        <v>4958.2200000000012</v>
      </c>
      <c r="D8" s="449">
        <f>SUM(AL8:AW8)</f>
        <v>6488.9055019999996</v>
      </c>
      <c r="E8" s="449">
        <f>SUM(AX8:BI8)</f>
        <v>8213.5435872083217</v>
      </c>
      <c r="F8" s="449">
        <f>SUM(BJ8:BU8)</f>
        <v>9494.0591666791042</v>
      </c>
      <c r="G8" s="449">
        <f>SUM(BV8:CG8)</f>
        <v>10683.249249388733</v>
      </c>
      <c r="H8" s="449">
        <f>SUM(CH8:CS8)</f>
        <v>10646.070109665347</v>
      </c>
      <c r="I8" s="449"/>
      <c r="J8" s="449"/>
      <c r="K8" s="450">
        <f t="shared" si="4"/>
        <v>0.97444249761070467</v>
      </c>
      <c r="L8" s="450">
        <f t="shared" si="4"/>
        <v>0.30871673745820027</v>
      </c>
      <c r="M8" s="449"/>
      <c r="N8" s="449">
        <f>N22+N47+N60+N73+N87+N101+N34+N121</f>
        <v>174.2</v>
      </c>
      <c r="O8" s="449">
        <f t="shared" ref="O8:X8" si="10">O22+O47+O60+O73+O87+O101+O34+O121</f>
        <v>167.60000000000002</v>
      </c>
      <c r="P8" s="449">
        <f t="shared" si="10"/>
        <v>200.5</v>
      </c>
      <c r="Q8" s="449">
        <f t="shared" si="10"/>
        <v>167</v>
      </c>
      <c r="R8" s="449">
        <f t="shared" si="10"/>
        <v>181.9</v>
      </c>
      <c r="S8" s="449">
        <f t="shared" si="10"/>
        <v>194.4</v>
      </c>
      <c r="T8" s="449">
        <f t="shared" si="10"/>
        <v>165.5</v>
      </c>
      <c r="U8" s="449">
        <f t="shared" si="10"/>
        <v>228.4</v>
      </c>
      <c r="V8" s="449">
        <f t="shared" si="10"/>
        <v>266.60000000000002</v>
      </c>
      <c r="W8" s="449">
        <f t="shared" si="10"/>
        <v>280.3</v>
      </c>
      <c r="X8" s="449">
        <f t="shared" si="10"/>
        <v>300.60000000000002</v>
      </c>
      <c r="Y8" s="449">
        <f>Y22+Y47+Y60+Y73+Y87+Y101+Y34+Y121+Y135+Y163</f>
        <v>184.2</v>
      </c>
      <c r="Z8" s="449">
        <f t="shared" ref="Z8:CK8" si="11">Z22+Z47+Z60+Z73+Z87+Z101+Z34+Z121+Z135+Z163</f>
        <v>335.5</v>
      </c>
      <c r="AA8" s="449">
        <f t="shared" si="11"/>
        <v>252.9</v>
      </c>
      <c r="AB8" s="449">
        <f t="shared" si="11"/>
        <v>365.79999999999995</v>
      </c>
      <c r="AC8" s="449">
        <f t="shared" si="11"/>
        <v>358.36000000000007</v>
      </c>
      <c r="AD8" s="449">
        <f t="shared" si="11"/>
        <v>421.18</v>
      </c>
      <c r="AE8" s="449">
        <f t="shared" si="11"/>
        <v>478.40000000000003</v>
      </c>
      <c r="AF8" s="449">
        <f t="shared" si="11"/>
        <v>424.41000000000008</v>
      </c>
      <c r="AG8" s="449">
        <f t="shared" si="11"/>
        <v>441.97999999999996</v>
      </c>
      <c r="AH8" s="449">
        <f t="shared" si="11"/>
        <v>475.05</v>
      </c>
      <c r="AI8" s="449">
        <f t="shared" si="11"/>
        <v>427.71000000000004</v>
      </c>
      <c r="AJ8" s="449">
        <f t="shared" si="11"/>
        <v>464.83</v>
      </c>
      <c r="AK8" s="449">
        <f t="shared" si="11"/>
        <v>512.1</v>
      </c>
      <c r="AL8" s="449">
        <f t="shared" si="11"/>
        <v>496.62205000000006</v>
      </c>
      <c r="AM8" s="449">
        <f t="shared" si="11"/>
        <v>392.56250000000006</v>
      </c>
      <c r="AN8" s="449">
        <f t="shared" si="11"/>
        <v>549.23140000000012</v>
      </c>
      <c r="AO8" s="449">
        <f t="shared" si="11"/>
        <v>496.91164000000009</v>
      </c>
      <c r="AP8" s="449">
        <f t="shared" si="11"/>
        <v>544.68677000000002</v>
      </c>
      <c r="AQ8" s="449">
        <f t="shared" si="11"/>
        <v>609.14655000000005</v>
      </c>
      <c r="AR8" s="449">
        <f t="shared" si="11"/>
        <v>532.89475400000015</v>
      </c>
      <c r="AS8" s="449">
        <f t="shared" si="11"/>
        <v>542.98287200000004</v>
      </c>
      <c r="AT8" s="449">
        <f t="shared" si="11"/>
        <v>586.06725000000006</v>
      </c>
      <c r="AU8" s="449">
        <f t="shared" si="11"/>
        <v>536.14475400000015</v>
      </c>
      <c r="AV8" s="449">
        <f t="shared" si="11"/>
        <v>579.06337199999996</v>
      </c>
      <c r="AW8" s="449">
        <f t="shared" si="11"/>
        <v>622.59159</v>
      </c>
      <c r="AX8" s="449">
        <f t="shared" si="11"/>
        <v>628.21867820832006</v>
      </c>
      <c r="AY8" s="449">
        <f t="shared" si="11"/>
        <v>478.99762500000003</v>
      </c>
      <c r="AZ8" s="449">
        <f t="shared" si="11"/>
        <v>725.01</v>
      </c>
      <c r="BA8" s="449">
        <f t="shared" si="11"/>
        <v>622.00855000000013</v>
      </c>
      <c r="BB8" s="449">
        <f t="shared" si="11"/>
        <v>662.48131250000017</v>
      </c>
      <c r="BC8" s="449">
        <f t="shared" si="11"/>
        <v>746.42693750000012</v>
      </c>
      <c r="BD8" s="449">
        <f t="shared" si="11"/>
        <v>661.71890000000008</v>
      </c>
      <c r="BE8" s="449">
        <f t="shared" si="11"/>
        <v>699.08920000000012</v>
      </c>
      <c r="BF8" s="449">
        <f t="shared" si="11"/>
        <v>762.7650000000001</v>
      </c>
      <c r="BG8" s="449">
        <f t="shared" si="11"/>
        <v>681.71908400000018</v>
      </c>
      <c r="BH8" s="449">
        <f t="shared" si="11"/>
        <v>735.61829999999998</v>
      </c>
      <c r="BI8" s="449">
        <f t="shared" si="11"/>
        <v>809.49000000000012</v>
      </c>
      <c r="BJ8" s="449">
        <f t="shared" si="11"/>
        <v>747.58185325516808</v>
      </c>
      <c r="BK8" s="449">
        <f t="shared" si="11"/>
        <v>624.53807500000005</v>
      </c>
      <c r="BL8" s="449">
        <f t="shared" si="11"/>
        <v>817.43975000000012</v>
      </c>
      <c r="BM8" s="449">
        <f t="shared" si="11"/>
        <v>725.58113200000025</v>
      </c>
      <c r="BN8" s="449">
        <f t="shared" si="11"/>
        <v>776.21399342000018</v>
      </c>
      <c r="BO8" s="449">
        <f t="shared" si="11"/>
        <v>864.58148750000009</v>
      </c>
      <c r="BP8" s="449">
        <f t="shared" si="11"/>
        <v>756.00874368393613</v>
      </c>
      <c r="BQ8" s="449">
        <f t="shared" si="11"/>
        <v>789.98562500000003</v>
      </c>
      <c r="BR8" s="449">
        <f t="shared" si="11"/>
        <v>884.87687500000015</v>
      </c>
      <c r="BS8" s="449">
        <f t="shared" si="11"/>
        <v>782.69873850000022</v>
      </c>
      <c r="BT8" s="449">
        <f t="shared" si="11"/>
        <v>824.94076831999996</v>
      </c>
      <c r="BU8" s="449">
        <f t="shared" si="11"/>
        <v>899.61212500000011</v>
      </c>
      <c r="BV8" s="449">
        <f t="shared" si="11"/>
        <v>974.92253583258355</v>
      </c>
      <c r="BW8" s="449">
        <f t="shared" si="11"/>
        <v>835.85944698548496</v>
      </c>
      <c r="BX8" s="449">
        <f t="shared" si="11"/>
        <v>1068.7307668690526</v>
      </c>
      <c r="BY8" s="449">
        <f t="shared" si="11"/>
        <v>989.95319020643376</v>
      </c>
      <c r="BZ8" s="449">
        <f t="shared" si="11"/>
        <v>990.68374282306252</v>
      </c>
      <c r="CA8" s="449">
        <f t="shared" si="11"/>
        <v>1134.7624829537488</v>
      </c>
      <c r="CB8" s="449">
        <f t="shared" si="11"/>
        <v>771.54850213116549</v>
      </c>
      <c r="CC8" s="449">
        <f t="shared" si="11"/>
        <v>763.2511300000001</v>
      </c>
      <c r="CD8" s="449">
        <f t="shared" si="11"/>
        <v>767.23895000000005</v>
      </c>
      <c r="CE8" s="449">
        <f t="shared" si="11"/>
        <v>737.67692800000009</v>
      </c>
      <c r="CF8" s="449">
        <f t="shared" si="11"/>
        <v>778.75897336000003</v>
      </c>
      <c r="CG8" s="449">
        <f t="shared" si="11"/>
        <v>869.86260022720001</v>
      </c>
      <c r="CH8" s="449">
        <f t="shared" si="11"/>
        <v>810.82969349309451</v>
      </c>
      <c r="CI8" s="449">
        <f t="shared" si="11"/>
        <v>657.31714433286811</v>
      </c>
      <c r="CJ8" s="449">
        <f t="shared" si="11"/>
        <v>920.46390101687962</v>
      </c>
      <c r="CK8" s="449">
        <f t="shared" si="11"/>
        <v>847.68247136391585</v>
      </c>
      <c r="CL8" s="449">
        <f t="shared" ref="CL8:CS8" si="12">CL22+CL47+CL60+CL73+CL87+CL101+CL34+CL121+CL135+CL163</f>
        <v>887.75870699119423</v>
      </c>
      <c r="CM8" s="449">
        <f t="shared" si="12"/>
        <v>971.28338245101804</v>
      </c>
      <c r="CN8" s="449">
        <f t="shared" si="12"/>
        <v>911.55308180003851</v>
      </c>
      <c r="CO8" s="449">
        <f t="shared" si="12"/>
        <v>888.18075409999994</v>
      </c>
      <c r="CP8" s="449">
        <f t="shared" si="12"/>
        <v>884.77864749999992</v>
      </c>
      <c r="CQ8" s="449">
        <f t="shared" si="12"/>
        <v>902.52716512579991</v>
      </c>
      <c r="CR8" s="449">
        <f t="shared" si="12"/>
        <v>943.89573082029585</v>
      </c>
      <c r="CS8" s="449">
        <f t="shared" si="12"/>
        <v>1019.7994306702419</v>
      </c>
    </row>
    <row r="9" spans="1:98" s="148" customFormat="1" x14ac:dyDescent="0.2">
      <c r="A9" s="152" t="s">
        <v>9</v>
      </c>
      <c r="B9" s="451">
        <f>B12/B8</f>
        <v>4.2753245800812367</v>
      </c>
      <c r="C9" s="451">
        <f>C12/C8</f>
        <v>3.6695692161600473</v>
      </c>
      <c r="D9" s="451">
        <f t="shared" ref="D9" si="13">D12/D8</f>
        <v>4.4563244555360173</v>
      </c>
      <c r="E9" s="451">
        <f>E12/E8</f>
        <v>4.7718044785668035</v>
      </c>
      <c r="F9" s="451">
        <f>F12/F8</f>
        <v>4.9452344116401949</v>
      </c>
      <c r="G9" s="451">
        <f>G12/G8</f>
        <v>5.3261080293552494</v>
      </c>
      <c r="H9" s="451">
        <f>H12/H8</f>
        <v>6.1992232549566912</v>
      </c>
      <c r="I9" s="451"/>
      <c r="J9" s="451"/>
      <c r="K9" s="450">
        <f t="shared" si="4"/>
        <v>-0.14168640358755624</v>
      </c>
      <c r="L9" s="450">
        <f t="shared" si="4"/>
        <v>0.21439989084039013</v>
      </c>
      <c r="M9" s="451"/>
      <c r="N9" s="451">
        <f>N12/N8</f>
        <v>2.8831228473019519</v>
      </c>
      <c r="O9" s="451">
        <f t="shared" ref="O9:BZ9" si="14">O12/O8</f>
        <v>3.427684964200477</v>
      </c>
      <c r="P9" s="451">
        <f t="shared" si="14"/>
        <v>4.2413965087281795</v>
      </c>
      <c r="Q9" s="451">
        <f t="shared" si="14"/>
        <v>4.1101796407185622</v>
      </c>
      <c r="R9" s="451">
        <f t="shared" si="14"/>
        <v>4.4343925233644859</v>
      </c>
      <c r="S9" s="451">
        <f t="shared" si="14"/>
        <v>5.0093168724279833</v>
      </c>
      <c r="T9" s="451">
        <f t="shared" si="14"/>
        <v>5.1909365558912386</v>
      </c>
      <c r="U9" s="451">
        <f t="shared" si="14"/>
        <v>5.1719964973730299</v>
      </c>
      <c r="V9" s="451">
        <f t="shared" si="14"/>
        <v>5.1921890472618157</v>
      </c>
      <c r="W9" s="451">
        <f t="shared" si="14"/>
        <v>4.1607144488048524</v>
      </c>
      <c r="X9" s="451">
        <f t="shared" si="14"/>
        <v>4.4205325615435793</v>
      </c>
      <c r="Y9" s="451">
        <f t="shared" si="14"/>
        <v>2.2940604641693816</v>
      </c>
      <c r="Z9" s="451">
        <f t="shared" si="14"/>
        <v>2.9812810730253356</v>
      </c>
      <c r="AA9" s="451">
        <f t="shared" si="14"/>
        <v>1.8610810597073943</v>
      </c>
      <c r="AB9" s="451">
        <f t="shared" si="14"/>
        <v>3.4945576817933293</v>
      </c>
      <c r="AC9" s="451">
        <f t="shared" si="14"/>
        <v>3.5117091193213525</v>
      </c>
      <c r="AD9" s="451">
        <f t="shared" si="14"/>
        <v>3.624994206752457</v>
      </c>
      <c r="AE9" s="451">
        <f t="shared" si="14"/>
        <v>4.0101997282608686</v>
      </c>
      <c r="AF9" s="451">
        <f t="shared" si="14"/>
        <v>3.6523424989986095</v>
      </c>
      <c r="AG9" s="451">
        <f t="shared" si="14"/>
        <v>3.9007377537445138</v>
      </c>
      <c r="AH9" s="451">
        <f t="shared" si="14"/>
        <v>4.0750714789601092</v>
      </c>
      <c r="AI9" s="451">
        <f t="shared" si="14"/>
        <v>3.7230165431476467</v>
      </c>
      <c r="AJ9" s="451">
        <f t="shared" si="14"/>
        <v>3.9012380114220089</v>
      </c>
      <c r="AK9" s="451">
        <f t="shared" si="14"/>
        <v>4.1512186290765456</v>
      </c>
      <c r="AL9" s="451">
        <f t="shared" si="14"/>
        <v>3.1440908386890993</v>
      </c>
      <c r="AM9" s="451">
        <f t="shared" si="14"/>
        <v>2.8267210912911955</v>
      </c>
      <c r="AN9" s="451">
        <f t="shared" si="14"/>
        <v>3.9526206654608598</v>
      </c>
      <c r="AO9" s="451">
        <f t="shared" si="14"/>
        <v>3.9767701312080352</v>
      </c>
      <c r="AP9" s="451">
        <f t="shared" si="14"/>
        <v>4.274665599900656</v>
      </c>
      <c r="AQ9" s="451">
        <f t="shared" si="14"/>
        <v>4.6233535882831482</v>
      </c>
      <c r="AR9" s="451">
        <f t="shared" si="14"/>
        <v>4.5136087537823846</v>
      </c>
      <c r="AS9" s="451">
        <f t="shared" si="14"/>
        <v>4.8595990199205037</v>
      </c>
      <c r="AT9" s="451">
        <f t="shared" si="14"/>
        <v>5.0989626957725331</v>
      </c>
      <c r="AU9" s="451">
        <f t="shared" si="14"/>
        <v>4.8463123806045676</v>
      </c>
      <c r="AV9" s="451">
        <f t="shared" si="14"/>
        <v>5.1167540980805244</v>
      </c>
      <c r="AW9" s="451">
        <f t="shared" si="14"/>
        <v>5.3974001825028957</v>
      </c>
      <c r="AX9" s="451">
        <f t="shared" si="14"/>
        <v>3.583750290261027</v>
      </c>
      <c r="AY9" s="451">
        <f t="shared" si="14"/>
        <v>3.1137498918705497</v>
      </c>
      <c r="AZ9" s="451">
        <f t="shared" si="14"/>
        <v>4.32426052359002</v>
      </c>
      <c r="BA9" s="451">
        <f t="shared" si="14"/>
        <v>4.322639509207133</v>
      </c>
      <c r="BB9" s="451">
        <f t="shared" si="14"/>
        <v>4.6264345313041595</v>
      </c>
      <c r="BC9" s="451">
        <f t="shared" si="14"/>
        <v>5.0041128672904289</v>
      </c>
      <c r="BD9" s="451">
        <f t="shared" si="14"/>
        <v>4.8144806345294429</v>
      </c>
      <c r="BE9" s="451">
        <f t="shared" si="14"/>
        <v>5.0844978813630615</v>
      </c>
      <c r="BF9" s="451">
        <f t="shared" si="14"/>
        <v>5.3128455452525953</v>
      </c>
      <c r="BG9" s="451">
        <f t="shared" si="14"/>
        <v>5.1079187371127279</v>
      </c>
      <c r="BH9" s="451">
        <f t="shared" si="14"/>
        <v>5.3928412582514813</v>
      </c>
      <c r="BI9" s="451">
        <f t="shared" si="14"/>
        <v>5.6634956122364803</v>
      </c>
      <c r="BJ9" s="451">
        <f t="shared" si="14"/>
        <v>3.7199838350228345</v>
      </c>
      <c r="BK9" s="451">
        <f t="shared" si="14"/>
        <v>3.1047557367854637</v>
      </c>
      <c r="BL9" s="451">
        <f t="shared" si="14"/>
        <v>4.4452411747709117</v>
      </c>
      <c r="BM9" s="451">
        <f t="shared" si="14"/>
        <v>4.3481178556178257</v>
      </c>
      <c r="BN9" s="451">
        <f t="shared" si="14"/>
        <v>4.654367695551568</v>
      </c>
      <c r="BO9" s="451">
        <f t="shared" si="14"/>
        <v>5.1913556975356556</v>
      </c>
      <c r="BP9" s="451">
        <f t="shared" si="14"/>
        <v>5.0221755069988054</v>
      </c>
      <c r="BQ9" s="451">
        <f t="shared" si="14"/>
        <v>5.3138051372736994</v>
      </c>
      <c r="BR9" s="451">
        <f t="shared" si="14"/>
        <v>5.5989355445618427</v>
      </c>
      <c r="BS9" s="451">
        <f t="shared" si="14"/>
        <v>5.3877059910257126</v>
      </c>
      <c r="BT9" s="451">
        <f t="shared" si="14"/>
        <v>5.7062930628941269</v>
      </c>
      <c r="BU9" s="451">
        <f t="shared" si="14"/>
        <v>6.0773321802746851</v>
      </c>
      <c r="BV9" s="451">
        <f t="shared" si="14"/>
        <v>3.9337583995654559</v>
      </c>
      <c r="BW9" s="451">
        <f t="shared" si="14"/>
        <v>3.4016630863551436</v>
      </c>
      <c r="BX9" s="451">
        <f t="shared" si="14"/>
        <v>4.5765583954287195</v>
      </c>
      <c r="BY9" s="451">
        <f t="shared" si="14"/>
        <v>4.542003732659091</v>
      </c>
      <c r="BZ9" s="451">
        <f t="shared" si="14"/>
        <v>4.8304047151264804</v>
      </c>
      <c r="CA9" s="451">
        <f t="shared" ref="CA9:CS9" si="15">CA12/CA8</f>
        <v>5.2412761695087751</v>
      </c>
      <c r="CB9" s="451">
        <f t="shared" si="15"/>
        <v>5.7647556072950268</v>
      </c>
      <c r="CC9" s="451">
        <f t="shared" si="15"/>
        <v>6.1124868639873657</v>
      </c>
      <c r="CD9" s="451">
        <f t="shared" si="15"/>
        <v>6.4982495560762024</v>
      </c>
      <c r="CE9" s="451">
        <f t="shared" si="15"/>
        <v>6.3437140871713682</v>
      </c>
      <c r="CF9" s="451">
        <f t="shared" si="15"/>
        <v>6.684589448134818</v>
      </c>
      <c r="CG9" s="451">
        <f t="shared" si="15"/>
        <v>7.0322302297454424</v>
      </c>
      <c r="CH9" s="451">
        <f t="shared" si="15"/>
        <v>4.9032472304576924</v>
      </c>
      <c r="CI9" s="451">
        <f t="shared" si="15"/>
        <v>4.5752035506204773</v>
      </c>
      <c r="CJ9" s="451">
        <f t="shared" si="15"/>
        <v>5.8458188419665742</v>
      </c>
      <c r="CK9" s="451">
        <f t="shared" si="15"/>
        <v>5.7444261624622515</v>
      </c>
      <c r="CL9" s="451">
        <f t="shared" si="15"/>
        <v>6.0726769705141761</v>
      </c>
      <c r="CM9" s="451">
        <f t="shared" si="15"/>
        <v>6.5227205072663867</v>
      </c>
      <c r="CN9" s="451">
        <f t="shared" si="15"/>
        <v>6.5171525689829455</v>
      </c>
      <c r="CO9" s="451">
        <f t="shared" si="15"/>
        <v>6.480437433755954</v>
      </c>
      <c r="CP9" s="451">
        <f t="shared" si="15"/>
        <v>6.8311490085988975</v>
      </c>
      <c r="CQ9" s="451">
        <f t="shared" si="15"/>
        <v>6.4622299742189018</v>
      </c>
      <c r="CR9" s="451">
        <f t="shared" si="15"/>
        <v>6.7130847322405724</v>
      </c>
      <c r="CS9" s="451">
        <f t="shared" si="15"/>
        <v>6.9897426030126812</v>
      </c>
    </row>
    <row r="10" spans="1:98" s="148" customFormat="1" x14ac:dyDescent="0.2">
      <c r="A10" s="152" t="s">
        <v>10</v>
      </c>
      <c r="B10" s="451">
        <f>B13/B12</f>
        <v>17.943169277370526</v>
      </c>
      <c r="C10" s="451">
        <f t="shared" ref="C10:F10" si="16">C13/C12</f>
        <v>20.780838478749164</v>
      </c>
      <c r="D10" s="451">
        <f t="shared" si="16"/>
        <v>20.429038449130598</v>
      </c>
      <c r="E10" s="451">
        <f t="shared" si="16"/>
        <v>21.34833539728514</v>
      </c>
      <c r="F10" s="451">
        <f t="shared" si="16"/>
        <v>22.20726341477426</v>
      </c>
      <c r="G10" s="451">
        <f>G13/G12</f>
        <v>22.885456082259154</v>
      </c>
      <c r="H10" s="451">
        <f>H13/H12</f>
        <v>24.689080188956623</v>
      </c>
      <c r="I10" s="451"/>
      <c r="J10" s="451"/>
      <c r="K10" s="450">
        <f t="shared" si="4"/>
        <v>0.15814760243929893</v>
      </c>
      <c r="L10" s="450">
        <f t="shared" si="4"/>
        <v>-1.6929058467892055E-2</v>
      </c>
      <c r="M10" s="451"/>
      <c r="N10" s="451">
        <f>N13/N12</f>
        <v>16.485538786237658</v>
      </c>
      <c r="O10" s="451">
        <f t="shared" ref="O10:BZ10" si="17">O13/O12</f>
        <v>17.277005291742096</v>
      </c>
      <c r="P10" s="451">
        <f t="shared" si="17"/>
        <v>18.168090310442143</v>
      </c>
      <c r="Q10" s="451">
        <f t="shared" si="17"/>
        <v>18.328014277389283</v>
      </c>
      <c r="R10" s="451">
        <f t="shared" si="17"/>
        <v>19.930804744760831</v>
      </c>
      <c r="S10" s="451">
        <f t="shared" si="17"/>
        <v>17.732582044650957</v>
      </c>
      <c r="T10" s="451">
        <f t="shared" si="17"/>
        <v>17.97555581422419</v>
      </c>
      <c r="U10" s="451">
        <f t="shared" si="17"/>
        <v>16.864032696625028</v>
      </c>
      <c r="V10" s="451">
        <f t="shared" si="17"/>
        <v>17.976087920166304</v>
      </c>
      <c r="W10" s="451">
        <f t="shared" si="17"/>
        <v>18.065582091415081</v>
      </c>
      <c r="X10" s="451">
        <f t="shared" si="17"/>
        <v>18.072117044136942</v>
      </c>
      <c r="Y10" s="451">
        <f t="shared" si="17"/>
        <v>18.294420027643614</v>
      </c>
      <c r="Z10" s="451">
        <f t="shared" si="17"/>
        <v>21.75519534139729</v>
      </c>
      <c r="AA10" s="451">
        <f t="shared" si="17"/>
        <v>25.787727667846408</v>
      </c>
      <c r="AB10" s="451">
        <f t="shared" si="17"/>
        <v>21.311611097951371</v>
      </c>
      <c r="AC10" s="451">
        <f t="shared" si="17"/>
        <v>20.827302779873992</v>
      </c>
      <c r="AD10" s="451">
        <f t="shared" si="17"/>
        <v>20.199359421900258</v>
      </c>
      <c r="AE10" s="451">
        <f t="shared" si="17"/>
        <v>20.127688816559619</v>
      </c>
      <c r="AF10" s="451">
        <f t="shared" si="17"/>
        <v>20.559747777680546</v>
      </c>
      <c r="AG10" s="451">
        <f t="shared" si="17"/>
        <v>20.5782828742968</v>
      </c>
      <c r="AH10" s="451">
        <f t="shared" si="17"/>
        <v>20.662421343303848</v>
      </c>
      <c r="AI10" s="451">
        <f t="shared" si="17"/>
        <v>20.697329448943364</v>
      </c>
      <c r="AJ10" s="451">
        <f t="shared" si="17"/>
        <v>20.600675332928148</v>
      </c>
      <c r="AK10" s="451">
        <f t="shared" si="17"/>
        <v>20.523800996691783</v>
      </c>
      <c r="AL10" s="451">
        <f t="shared" si="17"/>
        <v>21.238323299290997</v>
      </c>
      <c r="AM10" s="451">
        <f t="shared" si="17"/>
        <v>21.575953323888609</v>
      </c>
      <c r="AN10" s="451">
        <f t="shared" si="17"/>
        <v>20.733878287350826</v>
      </c>
      <c r="AO10" s="451">
        <f t="shared" si="17"/>
        <v>20.701203256313836</v>
      </c>
      <c r="AP10" s="451">
        <f t="shared" si="17"/>
        <v>20.485718258998503</v>
      </c>
      <c r="AQ10" s="451">
        <f t="shared" si="17"/>
        <v>20.263573499302478</v>
      </c>
      <c r="AR10" s="451">
        <f t="shared" si="17"/>
        <v>20.380901118005287</v>
      </c>
      <c r="AS10" s="451">
        <f t="shared" si="17"/>
        <v>20.29804219284307</v>
      </c>
      <c r="AT10" s="451">
        <f t="shared" si="17"/>
        <v>20.257577797949743</v>
      </c>
      <c r="AU10" s="451">
        <f t="shared" si="17"/>
        <v>20.293072418347233</v>
      </c>
      <c r="AV10" s="451">
        <f t="shared" si="17"/>
        <v>20.136062705235048</v>
      </c>
      <c r="AW10" s="451">
        <f t="shared" si="17"/>
        <v>20.069932175718996</v>
      </c>
      <c r="AX10" s="451">
        <f t="shared" si="17"/>
        <v>22.113360740840054</v>
      </c>
      <c r="AY10" s="451">
        <f t="shared" si="17"/>
        <v>22.53093516707002</v>
      </c>
      <c r="AZ10" s="451">
        <f t="shared" si="17"/>
        <v>21.44576632082698</v>
      </c>
      <c r="BA10" s="451">
        <f t="shared" si="17"/>
        <v>21.576938836437456</v>
      </c>
      <c r="BB10" s="451">
        <f t="shared" si="17"/>
        <v>21.411542711703042</v>
      </c>
      <c r="BC10" s="451">
        <f t="shared" si="17"/>
        <v>21.181686748174268</v>
      </c>
      <c r="BD10" s="451">
        <f t="shared" si="17"/>
        <v>21.36224020723234</v>
      </c>
      <c r="BE10" s="451">
        <f t="shared" si="17"/>
        <v>21.235232148048095</v>
      </c>
      <c r="BF10" s="451">
        <f t="shared" si="17"/>
        <v>21.21947108547818</v>
      </c>
      <c r="BG10" s="451">
        <f t="shared" si="17"/>
        <v>21.217122463031799</v>
      </c>
      <c r="BH10" s="451">
        <f t="shared" si="17"/>
        <v>21.062901935936221</v>
      </c>
      <c r="BI10" s="451">
        <f t="shared" si="17"/>
        <v>21.019324106352812</v>
      </c>
      <c r="BJ10" s="451">
        <f t="shared" si="17"/>
        <v>22.992879389214771</v>
      </c>
      <c r="BK10" s="451">
        <f t="shared" si="17"/>
        <v>23.095191132818243</v>
      </c>
      <c r="BL10" s="451">
        <f t="shared" si="17"/>
        <v>22.499624442698348</v>
      </c>
      <c r="BM10" s="451">
        <f t="shared" si="17"/>
        <v>22.616397470057883</v>
      </c>
      <c r="BN10" s="451">
        <f t="shared" si="17"/>
        <v>22.417752375838813</v>
      </c>
      <c r="BO10" s="451">
        <f t="shared" si="17"/>
        <v>22.146715349691366</v>
      </c>
      <c r="BP10" s="451">
        <f t="shared" si="17"/>
        <v>22.186924539120717</v>
      </c>
      <c r="BQ10" s="451">
        <f t="shared" si="17"/>
        <v>22.075324502027105</v>
      </c>
      <c r="BR10" s="451">
        <f t="shared" si="17"/>
        <v>21.93721434085807</v>
      </c>
      <c r="BS10" s="451">
        <f t="shared" si="17"/>
        <v>21.999852985137245</v>
      </c>
      <c r="BT10" s="451">
        <f t="shared" si="17"/>
        <v>21.868859273669703</v>
      </c>
      <c r="BU10" s="451">
        <f t="shared" si="17"/>
        <v>21.784432750301949</v>
      </c>
      <c r="BV10" s="451">
        <f t="shared" si="17"/>
        <v>23.430963892343694</v>
      </c>
      <c r="BW10" s="451">
        <f t="shared" si="17"/>
        <v>23.079507409855264</v>
      </c>
      <c r="BX10" s="451">
        <f t="shared" si="17"/>
        <v>23.004578555215364</v>
      </c>
      <c r="BY10" s="451">
        <f t="shared" si="17"/>
        <v>22.923086319960969</v>
      </c>
      <c r="BZ10" s="451">
        <f t="shared" si="17"/>
        <v>22.928310586010529</v>
      </c>
      <c r="CA10" s="451">
        <f t="shared" ref="CA10:CS10" si="18">CA13/CA12</f>
        <v>22.909817573233269</v>
      </c>
      <c r="CB10" s="451">
        <f t="shared" si="18"/>
        <v>22.748216407906689</v>
      </c>
      <c r="CC10" s="451">
        <f t="shared" si="18"/>
        <v>22.835836772605553</v>
      </c>
      <c r="CD10" s="451">
        <f t="shared" si="18"/>
        <v>23.061562654642742</v>
      </c>
      <c r="CE10" s="451">
        <f t="shared" si="18"/>
        <v>22.768126567413972</v>
      </c>
      <c r="CF10" s="451">
        <f t="shared" si="18"/>
        <v>22.627747172204085</v>
      </c>
      <c r="CG10" s="451">
        <f t="shared" si="18"/>
        <v>22.576297919318769</v>
      </c>
      <c r="CH10" s="451">
        <f t="shared" si="18"/>
        <v>24.635547482137643</v>
      </c>
      <c r="CI10" s="451">
        <f t="shared" si="18"/>
        <v>24.673671053532704</v>
      </c>
      <c r="CJ10" s="451">
        <f t="shared" si="18"/>
        <v>24.706477422508645</v>
      </c>
      <c r="CK10" s="451">
        <f t="shared" si="18"/>
        <v>24.589763657643083</v>
      </c>
      <c r="CL10" s="451">
        <f t="shared" si="18"/>
        <v>24.498971379757375</v>
      </c>
      <c r="CM10" s="451">
        <f t="shared" si="18"/>
        <v>24.54375990247016</v>
      </c>
      <c r="CN10" s="451">
        <f t="shared" si="18"/>
        <v>24.35638150639058</v>
      </c>
      <c r="CO10" s="451">
        <f t="shared" si="18"/>
        <v>24.776119243425132</v>
      </c>
      <c r="CP10" s="451">
        <f t="shared" si="18"/>
        <v>25.0876775862037</v>
      </c>
      <c r="CQ10" s="451">
        <f t="shared" si="18"/>
        <v>24.8065413350072</v>
      </c>
      <c r="CR10" s="451">
        <f t="shared" si="18"/>
        <v>24.719975161993069</v>
      </c>
      <c r="CS10" s="451">
        <f t="shared" si="18"/>
        <v>24.798539516530774</v>
      </c>
    </row>
    <row r="11" spans="1:98" x14ac:dyDescent="0.2">
      <c r="A11" s="95"/>
      <c r="B11" s="449"/>
      <c r="C11" s="449"/>
      <c r="D11" s="449"/>
      <c r="E11" s="449">
        <f>SUM(AX11:BI11)</f>
        <v>0</v>
      </c>
      <c r="F11" s="449"/>
      <c r="G11" s="449"/>
      <c r="H11" s="449"/>
      <c r="I11" s="449"/>
      <c r="J11" s="449"/>
      <c r="K11" s="450"/>
      <c r="L11" s="450"/>
      <c r="M11" s="449"/>
      <c r="N11" s="449"/>
      <c r="O11" s="449"/>
      <c r="P11" s="449"/>
      <c r="Q11" s="449"/>
      <c r="R11" s="449"/>
      <c r="S11" s="449"/>
      <c r="T11" s="449"/>
      <c r="U11" s="449"/>
      <c r="V11" s="449"/>
      <c r="W11" s="449"/>
      <c r="X11" s="449"/>
      <c r="Y11" s="449"/>
      <c r="Z11" s="449"/>
      <c r="AA11" s="449"/>
      <c r="AB11" s="449"/>
      <c r="AC11" s="449"/>
      <c r="AD11" s="449"/>
      <c r="AE11" s="449"/>
      <c r="AF11" s="449"/>
      <c r="AG11" s="449"/>
      <c r="AH11" s="449"/>
      <c r="AI11" s="449"/>
      <c r="AJ11" s="449"/>
      <c r="AK11" s="449"/>
      <c r="AL11" s="449"/>
      <c r="AM11" s="449"/>
      <c r="AN11" s="449"/>
      <c r="AO11" s="449"/>
      <c r="AP11" s="449"/>
      <c r="AQ11" s="449"/>
      <c r="AR11" s="449"/>
      <c r="AS11" s="449"/>
      <c r="AT11" s="449"/>
      <c r="AU11" s="449"/>
      <c r="AV11" s="449"/>
      <c r="AW11" s="449"/>
      <c r="AX11" s="449"/>
      <c r="AY11" s="449"/>
      <c r="AZ11" s="449"/>
      <c r="BA11" s="449"/>
      <c r="BB11" s="449"/>
      <c r="BC11" s="449"/>
      <c r="BD11" s="449"/>
      <c r="BE11" s="449"/>
      <c r="BF11" s="449"/>
      <c r="BG11" s="449"/>
      <c r="BH11" s="449"/>
      <c r="BI11" s="449"/>
      <c r="BJ11" s="449"/>
      <c r="BK11" s="449"/>
      <c r="BL11" s="449"/>
      <c r="BM11" s="449"/>
      <c r="BN11" s="449"/>
      <c r="BO11" s="449"/>
      <c r="BP11" s="449"/>
      <c r="BQ11" s="449"/>
      <c r="BR11" s="449"/>
      <c r="BS11" s="449"/>
      <c r="BT11" s="449"/>
      <c r="BU11" s="449"/>
      <c r="BV11" s="449"/>
      <c r="BW11" s="449"/>
      <c r="BX11" s="449"/>
      <c r="BY11" s="449"/>
      <c r="BZ11" s="449"/>
      <c r="CA11" s="449"/>
      <c r="CB11" s="449"/>
      <c r="CC11" s="449"/>
      <c r="CD11" s="449"/>
      <c r="CE11" s="449"/>
      <c r="CF11" s="449"/>
      <c r="CG11" s="449"/>
      <c r="CH11" s="449"/>
      <c r="CI11" s="449"/>
      <c r="CJ11" s="449"/>
      <c r="CK11" s="449"/>
      <c r="CL11" s="449"/>
      <c r="CM11" s="449"/>
      <c r="CN11" s="449"/>
      <c r="CO11" s="449"/>
      <c r="CP11" s="449"/>
      <c r="CQ11" s="449"/>
      <c r="CR11" s="449"/>
      <c r="CS11" s="449"/>
    </row>
    <row r="12" spans="1:98" x14ac:dyDescent="0.2">
      <c r="A12" s="95" t="s">
        <v>15</v>
      </c>
      <c r="B12" s="449">
        <f>SUM(N12:Y12)</f>
        <v>10736.195085500001</v>
      </c>
      <c r="C12" s="449">
        <f>SUM(Z12:AK12)</f>
        <v>18194.531478949073</v>
      </c>
      <c r="D12" s="449">
        <f>SUM(AL12:AW12)</f>
        <v>28916.668278224814</v>
      </c>
      <c r="E12" s="449">
        <f>SUM(AX12:BI12)</f>
        <v>39193.424074344315</v>
      </c>
      <c r="F12" s="449">
        <f>SUM(BJ12:BU12)</f>
        <v>46950.348097209542</v>
      </c>
      <c r="G12" s="452">
        <f>SUM(BV12:CG12)</f>
        <v>56900.139606772776</v>
      </c>
      <c r="H12" s="452">
        <f>SUM(CH12:CS12)</f>
        <v>65997.36539773675</v>
      </c>
      <c r="I12" s="449"/>
      <c r="J12" s="449"/>
      <c r="K12" s="450">
        <f t="shared" si="4"/>
        <v>0.69469084103381173</v>
      </c>
      <c r="L12" s="450">
        <f t="shared" si="4"/>
        <v>0.58930546311022991</v>
      </c>
      <c r="M12" s="449"/>
      <c r="N12" s="457">
        <f>N26+N51+N64+N77+N91+N105+N37+N125</f>
        <v>502.23999999999995</v>
      </c>
      <c r="O12" s="457">
        <f t="shared" ref="O12:X12" si="19">O26+O51+O64+O77+O91+O105+O37+O125</f>
        <v>574.48</v>
      </c>
      <c r="P12" s="457">
        <f t="shared" si="19"/>
        <v>850.4</v>
      </c>
      <c r="Q12" s="457">
        <f t="shared" si="19"/>
        <v>686.39999999999986</v>
      </c>
      <c r="R12" s="457">
        <f t="shared" si="19"/>
        <v>806.61599999999999</v>
      </c>
      <c r="S12" s="457">
        <f t="shared" si="19"/>
        <v>973.81119999999999</v>
      </c>
      <c r="T12" s="457">
        <f t="shared" si="19"/>
        <v>859.1</v>
      </c>
      <c r="U12" s="457">
        <f t="shared" si="19"/>
        <v>1181.2840000000001</v>
      </c>
      <c r="V12" s="457">
        <f t="shared" si="19"/>
        <v>1384.2376000000002</v>
      </c>
      <c r="W12" s="457">
        <f t="shared" si="19"/>
        <v>1166.2482600000001</v>
      </c>
      <c r="X12" s="457">
        <f t="shared" si="19"/>
        <v>1328.8120880000001</v>
      </c>
      <c r="Y12" s="457">
        <f>Y26+Y51+Y64+Y77+Y90+Y105+Y37+Y125+Y139+Y153+Y167</f>
        <v>422.56593750000008</v>
      </c>
      <c r="Z12" s="457">
        <f t="shared" ref="Z12:CK12" si="20">Z26+Z51+Z64+Z77+Z90+Z105+Z37+Z125+Z139+Z153+Z167</f>
        <v>1000.2198000000001</v>
      </c>
      <c r="AA12" s="457">
        <f t="shared" si="20"/>
        <v>470.66740000000004</v>
      </c>
      <c r="AB12" s="457">
        <f t="shared" si="20"/>
        <v>1278.3091999999997</v>
      </c>
      <c r="AC12" s="457">
        <f t="shared" si="20"/>
        <v>1258.4560800000002</v>
      </c>
      <c r="AD12" s="457">
        <f t="shared" si="20"/>
        <v>1526.7750599999999</v>
      </c>
      <c r="AE12" s="457">
        <f t="shared" si="20"/>
        <v>1918.4795499999998</v>
      </c>
      <c r="AF12" s="457">
        <f t="shared" si="20"/>
        <v>1550.0906800000002</v>
      </c>
      <c r="AG12" s="457">
        <f t="shared" si="20"/>
        <v>1724.0480724000001</v>
      </c>
      <c r="AH12" s="457">
        <f t="shared" si="20"/>
        <v>1935.86270608</v>
      </c>
      <c r="AI12" s="457">
        <f t="shared" si="20"/>
        <v>1592.3714056696801</v>
      </c>
      <c r="AJ12" s="457">
        <f t="shared" si="20"/>
        <v>1813.4124648492923</v>
      </c>
      <c r="AK12" s="457">
        <f t="shared" si="20"/>
        <v>2125.839059950099</v>
      </c>
      <c r="AL12" s="457">
        <f t="shared" si="20"/>
        <v>1561.4248376959999</v>
      </c>
      <c r="AM12" s="457">
        <f t="shared" si="20"/>
        <v>1109.6646984000001</v>
      </c>
      <c r="AN12" s="457">
        <f t="shared" si="20"/>
        <v>2170.9033817600002</v>
      </c>
      <c r="AO12" s="457">
        <f t="shared" si="20"/>
        <v>1976.1033678016004</v>
      </c>
      <c r="AP12" s="457">
        <f t="shared" si="20"/>
        <v>2328.3537984400009</v>
      </c>
      <c r="AQ12" s="457">
        <f t="shared" si="20"/>
        <v>2816.2998877328005</v>
      </c>
      <c r="AR12" s="457">
        <f t="shared" si="20"/>
        <v>2405.278426499111</v>
      </c>
      <c r="AS12" s="457">
        <f t="shared" si="20"/>
        <v>2638.6790326048203</v>
      </c>
      <c r="AT12" s="457">
        <f t="shared" si="20"/>
        <v>2988.3350449639956</v>
      </c>
      <c r="AU12" s="457">
        <f t="shared" si="20"/>
        <v>2598.3249591063909</v>
      </c>
      <c r="AV12" s="457">
        <f t="shared" si="20"/>
        <v>2962.9248817293269</v>
      </c>
      <c r="AW12" s="457">
        <f t="shared" si="20"/>
        <v>3360.3759614907681</v>
      </c>
      <c r="AX12" s="457">
        <f t="shared" si="20"/>
        <v>2251.3788703764658</v>
      </c>
      <c r="AY12" s="457">
        <f t="shared" si="20"/>
        <v>1491.4788030500001</v>
      </c>
      <c r="AZ12" s="457">
        <f t="shared" si="20"/>
        <v>3135.1321222080005</v>
      </c>
      <c r="BA12" s="457">
        <f t="shared" si="20"/>
        <v>2688.718733294641</v>
      </c>
      <c r="BB12" s="457">
        <f t="shared" si="20"/>
        <v>3064.9264204937026</v>
      </c>
      <c r="BC12" s="457">
        <f t="shared" si="20"/>
        <v>3735.2046424359396</v>
      </c>
      <c r="BD12" s="457">
        <f t="shared" si="20"/>
        <v>3185.8328295521251</v>
      </c>
      <c r="BE12" s="457">
        <f t="shared" si="20"/>
        <v>3554.5175562837981</v>
      </c>
      <c r="BF12" s="457">
        <f t="shared" si="20"/>
        <v>4052.4526323245964</v>
      </c>
      <c r="BG12" s="457">
        <f t="shared" si="20"/>
        <v>3482.1656826109265</v>
      </c>
      <c r="BH12" s="457">
        <f t="shared" si="20"/>
        <v>3967.0727185648152</v>
      </c>
      <c r="BI12" s="457">
        <f t="shared" si="20"/>
        <v>4584.5430631493091</v>
      </c>
      <c r="BJ12" s="457">
        <f t="shared" si="20"/>
        <v>2780.992409465638</v>
      </c>
      <c r="BK12" s="457">
        <f t="shared" si="20"/>
        <v>1939.0381711972004</v>
      </c>
      <c r="BL12" s="457">
        <f t="shared" si="20"/>
        <v>3633.716834594441</v>
      </c>
      <c r="BM12" s="457">
        <f t="shared" si="20"/>
        <v>3154.9122757485957</v>
      </c>
      <c r="BN12" s="457">
        <f t="shared" si="20"/>
        <v>3612.7853358091261</v>
      </c>
      <c r="BO12" s="457">
        <f t="shared" si="20"/>
        <v>4488.3500311169773</v>
      </c>
      <c r="BP12" s="457">
        <f t="shared" si="20"/>
        <v>3796.8085956064019</v>
      </c>
      <c r="BQ12" s="457">
        <f t="shared" si="20"/>
        <v>4197.8296724973743</v>
      </c>
      <c r="BR12" s="457">
        <f t="shared" si="20"/>
        <v>4954.3685879983077</v>
      </c>
      <c r="BS12" s="457">
        <f t="shared" si="20"/>
        <v>4216.9506825847184</v>
      </c>
      <c r="BT12" s="457">
        <f t="shared" si="20"/>
        <v>4707.3537835629668</v>
      </c>
      <c r="BU12" s="457">
        <f t="shared" si="20"/>
        <v>5467.2417170277931</v>
      </c>
      <c r="BV12" s="457">
        <f t="shared" si="20"/>
        <v>3835.1097142570798</v>
      </c>
      <c r="BW12" s="457">
        <f t="shared" si="20"/>
        <v>2843.3122261917483</v>
      </c>
      <c r="BX12" s="457">
        <f t="shared" si="20"/>
        <v>4891.1087635675358</v>
      </c>
      <c r="BY12" s="457">
        <f t="shared" si="20"/>
        <v>4496.3710850753969</v>
      </c>
      <c r="BZ12" s="457">
        <f t="shared" si="20"/>
        <v>4785.4034225316709</v>
      </c>
      <c r="CA12" s="457">
        <f t="shared" si="20"/>
        <v>5947.603559958091</v>
      </c>
      <c r="CB12" s="457">
        <f t="shared" si="20"/>
        <v>4447.788553960715</v>
      </c>
      <c r="CC12" s="457">
        <f t="shared" si="20"/>
        <v>4665.3625060485138</v>
      </c>
      <c r="CD12" s="457">
        <f t="shared" si="20"/>
        <v>4985.7101662418718</v>
      </c>
      <c r="CE12" s="457">
        <f t="shared" si="20"/>
        <v>4679.6115199348997</v>
      </c>
      <c r="CF12" s="457">
        <f t="shared" si="20"/>
        <v>5205.6840159625599</v>
      </c>
      <c r="CG12" s="457">
        <f t="shared" si="20"/>
        <v>6117.0740730426905</v>
      </c>
      <c r="CH12" s="457">
        <f t="shared" si="20"/>
        <v>3975.6984489928755</v>
      </c>
      <c r="CI12" s="457">
        <f t="shared" si="20"/>
        <v>3007.3597326354511</v>
      </c>
      <c r="CJ12" s="457">
        <f t="shared" si="20"/>
        <v>5380.8652159145304</v>
      </c>
      <c r="CK12" s="457">
        <f t="shared" si="20"/>
        <v>4869.4493659635364</v>
      </c>
      <c r="CL12" s="457">
        <f t="shared" ref="CL12:CS12" si="21">CL26+CL51+CL64+CL77+CL90+CL105+CL37+CL125+CL139+CL153+CL167</f>
        <v>5391.0718553188672</v>
      </c>
      <c r="CM12" s="457">
        <f t="shared" si="21"/>
        <v>6335.4100370803162</v>
      </c>
      <c r="CN12" s="457">
        <f t="shared" si="21"/>
        <v>5940.7305088174417</v>
      </c>
      <c r="CO12" s="457">
        <f t="shared" si="21"/>
        <v>5755.799806811232</v>
      </c>
      <c r="CP12" s="457">
        <f t="shared" si="21"/>
        <v>6044.054780699098</v>
      </c>
      <c r="CQ12" s="457">
        <f t="shared" si="21"/>
        <v>5832.3380990227561</v>
      </c>
      <c r="CR12" s="457">
        <f t="shared" si="21"/>
        <v>6336.4520193967855</v>
      </c>
      <c r="CS12" s="457">
        <f t="shared" si="21"/>
        <v>7128.1355270838667</v>
      </c>
    </row>
    <row r="13" spans="1:98" s="81" customFormat="1" x14ac:dyDescent="0.2">
      <c r="A13" s="103" t="s">
        <v>11</v>
      </c>
      <c r="B13" s="452">
        <f>SUM(N13:Y13)</f>
        <v>192641.36581400005</v>
      </c>
      <c r="C13" s="452">
        <f>SUM(Z13:AK13)</f>
        <v>378097.61986055784</v>
      </c>
      <c r="D13" s="452">
        <f>SUM(AL13:AW13)</f>
        <v>590739.72807660978</v>
      </c>
      <c r="E13" s="452">
        <f>SUM(AX13:BI13)</f>
        <v>836714.36250713235</v>
      </c>
      <c r="F13" s="452">
        <f>SUM(BJ13:BU13)</f>
        <v>1042638.7476100777</v>
      </c>
      <c r="G13" s="452">
        <f>SUM(BV13:CG13)</f>
        <v>1302185.6460452131</v>
      </c>
      <c r="H13" s="452">
        <f>SUM(CH13:CS13)</f>
        <v>1629414.2465645939</v>
      </c>
      <c r="I13" s="452">
        <f>C38+C27</f>
        <v>160240.27486055784</v>
      </c>
      <c r="J13" s="452"/>
      <c r="K13" s="450">
        <f t="shared" si="4"/>
        <v>0.9627021344191482</v>
      </c>
      <c r="L13" s="450">
        <f t="shared" si="4"/>
        <v>0.56240001800189643</v>
      </c>
      <c r="M13" s="452"/>
      <c r="N13" s="452">
        <f>N27+N52+N65+N78+N92+N106+N38+N112+N113+N114+N126</f>
        <v>8279.6970000000001</v>
      </c>
      <c r="O13" s="452">
        <f t="shared" ref="O13:Y13" si="22">O27+O52+O65+O78+O92+O106+O38+O112+O113+O114+O126</f>
        <v>9925.2939999999999</v>
      </c>
      <c r="P13" s="452">
        <f t="shared" si="22"/>
        <v>15450.143999999998</v>
      </c>
      <c r="Q13" s="452">
        <f t="shared" si="22"/>
        <v>12580.349</v>
      </c>
      <c r="R13" s="452">
        <f t="shared" si="22"/>
        <v>16076.506000000001</v>
      </c>
      <c r="S13" s="452">
        <f t="shared" si="22"/>
        <v>17268.187000000002</v>
      </c>
      <c r="T13" s="452">
        <f t="shared" si="22"/>
        <v>15442.800000000001</v>
      </c>
      <c r="U13" s="452">
        <f t="shared" si="22"/>
        <v>19921.212</v>
      </c>
      <c r="V13" s="452">
        <f t="shared" si="22"/>
        <v>24883.176800000001</v>
      </c>
      <c r="W13" s="452">
        <f t="shared" si="22"/>
        <v>21068.953679999999</v>
      </c>
      <c r="X13" s="452">
        <f t="shared" si="22"/>
        <v>24014.447584000001</v>
      </c>
      <c r="Y13" s="452">
        <f t="shared" si="22"/>
        <v>7730.598750000001</v>
      </c>
      <c r="Z13" s="452">
        <f>Z27+Z52+Z65+Z78+Z91+Z106+Z38+Z112+Z113+Z114+Z126+Z140+Z154</f>
        <v>21759.97713333333</v>
      </c>
      <c r="AA13" s="452">
        <f t="shared" ref="AA13:AK13" si="23">AA27+AA52+AA65+AA78+AA91+AA106+AA38+AA112+AA113+AA114+AA126+AA140+AA154</f>
        <v>12137.442733333333</v>
      </c>
      <c r="AB13" s="452">
        <f t="shared" si="23"/>
        <v>27242.828533333333</v>
      </c>
      <c r="AC13" s="452">
        <f t="shared" si="23"/>
        <v>26210.245813333331</v>
      </c>
      <c r="AD13" s="452">
        <f t="shared" si="23"/>
        <v>30839.87819333333</v>
      </c>
      <c r="AE13" s="452">
        <f t="shared" si="23"/>
        <v>38614.559383333326</v>
      </c>
      <c r="AF13" s="452">
        <f t="shared" si="23"/>
        <v>31869.47341333333</v>
      </c>
      <c r="AG13" s="452">
        <f t="shared" si="23"/>
        <v>35477.948922733332</v>
      </c>
      <c r="AH13" s="452">
        <f t="shared" si="23"/>
        <v>39999.610895813334</v>
      </c>
      <c r="AI13" s="452">
        <f t="shared" si="23"/>
        <v>32957.835588222413</v>
      </c>
      <c r="AJ13" s="452">
        <f t="shared" si="23"/>
        <v>37357.521433045251</v>
      </c>
      <c r="AK13" s="452">
        <f t="shared" si="23"/>
        <v>43630.297817410166</v>
      </c>
      <c r="AL13" s="452">
        <f t="shared" ref="AL13:AW13" si="24">AL27+AL52+AL65+AL78+AL91+AL106+AL38+AL112+AL113+AL114+AL126+AL140+AL154</f>
        <v>33162.045510530617</v>
      </c>
      <c r="AM13" s="452">
        <f t="shared" si="24"/>
        <v>23942.073737845334</v>
      </c>
      <c r="AN13" s="452">
        <f t="shared" si="24"/>
        <v>45011.246491010148</v>
      </c>
      <c r="AO13" s="452">
        <f t="shared" si="24"/>
        <v>40907.717472347227</v>
      </c>
      <c r="AP13" s="452">
        <f t="shared" si="24"/>
        <v>47697.999922110845</v>
      </c>
      <c r="AQ13" s="452">
        <f t="shared" si="24"/>
        <v>57068.299771150916</v>
      </c>
      <c r="AR13" s="452">
        <f t="shared" si="24"/>
        <v>49021.74177174973</v>
      </c>
      <c r="AS13" s="452">
        <f t="shared" si="24"/>
        <v>53560.018337182977</v>
      </c>
      <c r="AT13" s="452">
        <f t="shared" si="24"/>
        <v>60536.42965969778</v>
      </c>
      <c r="AU13" s="452">
        <f t="shared" si="24"/>
        <v>52727.9965615451</v>
      </c>
      <c r="AV13" s="452">
        <f t="shared" si="24"/>
        <v>59661.641209402864</v>
      </c>
      <c r="AW13" s="452">
        <f t="shared" si="24"/>
        <v>67442.517632036222</v>
      </c>
      <c r="AX13" s="452">
        <f t="shared" ref="AX13:BI13" si="25">AX27+AX52+AX65+AX78+AX91+AX106+AX38+AX112+AX113+AX114+AX126+AX140+AX154</f>
        <v>49785.553124939768</v>
      </c>
      <c r="AY13" s="452">
        <f t="shared" si="25"/>
        <v>33604.412214578748</v>
      </c>
      <c r="AZ13" s="452">
        <f t="shared" si="25"/>
        <v>67235.310877791155</v>
      </c>
      <c r="BA13" s="452">
        <f t="shared" si="25"/>
        <v>58014.319656682062</v>
      </c>
      <c r="BB13" s="452">
        <f t="shared" si="25"/>
        <v>65624.802960628032</v>
      </c>
      <c r="BC13" s="452">
        <f t="shared" si="25"/>
        <v>79117.934676404344</v>
      </c>
      <c r="BD13" s="452">
        <f t="shared" si="25"/>
        <v>68056.526164979179</v>
      </c>
      <c r="BE13" s="452">
        <f t="shared" si="25"/>
        <v>75481.005481999062</v>
      </c>
      <c r="BF13" s="452">
        <f t="shared" si="25"/>
        <v>85990.901456881707</v>
      </c>
      <c r="BG13" s="452">
        <f t="shared" si="25"/>
        <v>73881.53572452275</v>
      </c>
      <c r="BH13" s="452">
        <f t="shared" si="25"/>
        <v>83558.063643858608</v>
      </c>
      <c r="BI13" s="452">
        <f t="shared" si="25"/>
        <v>96363.996523866837</v>
      </c>
      <c r="BJ13" s="452">
        <f t="shared" ref="BJ13:BU13" si="26">BJ27+BJ52+BJ65+BJ78+BJ91+BJ106+BJ38+BJ112+BJ113+BJ114+BJ126+BJ140+BJ154</f>
        <v>63943.023053165191</v>
      </c>
      <c r="BK13" s="452">
        <f t="shared" si="26"/>
        <v>44782.457177629687</v>
      </c>
      <c r="BL13" s="452">
        <f t="shared" si="26"/>
        <v>81757.26410948555</v>
      </c>
      <c r="BM13" s="452">
        <f t="shared" si="26"/>
        <v>71352.750011495096</v>
      </c>
      <c r="BN13" s="452">
        <f t="shared" si="26"/>
        <v>80990.527045230658</v>
      </c>
      <c r="BO13" s="452">
        <f t="shared" si="26"/>
        <v>99402.21052892608</v>
      </c>
      <c r="BP13" s="452">
        <f t="shared" si="26"/>
        <v>84239.505800204148</v>
      </c>
      <c r="BQ13" s="452">
        <f t="shared" si="26"/>
        <v>92668.452224617708</v>
      </c>
      <c r="BR13" s="452">
        <f t="shared" si="26"/>
        <v>108685.04563853322</v>
      </c>
      <c r="BS13" s="452">
        <f t="shared" si="26"/>
        <v>92772.295062437959</v>
      </c>
      <c r="BT13" s="452">
        <f t="shared" si="26"/>
        <v>102944.45744411515</v>
      </c>
      <c r="BU13" s="452">
        <f t="shared" si="26"/>
        <v>119100.75951423732</v>
      </c>
      <c r="BV13" s="452">
        <f>BV27+BV52+BV65+BV78+BV91+BV106+BV38+BV112+BV113+BV114+BV126+BV140+BV154+BV168</f>
        <v>89860.317237934185</v>
      </c>
      <c r="BW13" s="452">
        <f t="shared" ref="BW13:CG13" si="27">BW27+BW52+BW65+BW78+BW91+BW106+BW38+BW112+BW113+BW114+BW126+BW140+BW154+BW168</f>
        <v>65622.245592924519</v>
      </c>
      <c r="BX13" s="452">
        <f t="shared" si="27"/>
        <v>112517.89577359166</v>
      </c>
      <c r="BY13" s="452">
        <f t="shared" si="27"/>
        <v>103070.7025097599</v>
      </c>
      <c r="BZ13" s="452">
        <f t="shared" si="27"/>
        <v>109721.21595116392</v>
      </c>
      <c r="CA13" s="452">
        <f t="shared" si="27"/>
        <v>136258.51255655263</v>
      </c>
      <c r="CB13" s="452">
        <f t="shared" si="27"/>
        <v>101179.2565621087</v>
      </c>
      <c r="CC13" s="452">
        <f t="shared" si="27"/>
        <v>106537.45667315785</v>
      </c>
      <c r="CD13" s="452">
        <f t="shared" si="27"/>
        <v>114978.26737667622</v>
      </c>
      <c r="CE13" s="452">
        <f t="shared" si="27"/>
        <v>106545.98737220626</v>
      </c>
      <c r="CF13" s="452">
        <f t="shared" si="27"/>
        <v>117792.90177158482</v>
      </c>
      <c r="CG13" s="452">
        <f t="shared" si="27"/>
        <v>138100.88666755249</v>
      </c>
      <c r="CH13" s="452">
        <f>CH27+CH38+CH78+CH91+CH112+CH113+CH114+CH126+CH140+CH154+CH168</f>
        <v>97943.507914824964</v>
      </c>
      <c r="CI13" s="452">
        <f t="shared" ref="CI13:CS13" si="28">CI27+CI38+CI78+CI91+CI112+CI113+CI114+CI126+CI140+CI154+CI168</f>
        <v>74202.60478268718</v>
      </c>
      <c r="CJ13" s="452">
        <f t="shared" si="28"/>
        <v>132942.22497055444</v>
      </c>
      <c r="CK13" s="452">
        <f t="shared" si="28"/>
        <v>119738.60905190332</v>
      </c>
      <c r="CL13" s="452">
        <f t="shared" si="28"/>
        <v>132075.71508967242</v>
      </c>
      <c r="CM13" s="452">
        <f t="shared" si="28"/>
        <v>155494.78283379885</v>
      </c>
      <c r="CN13" s="452">
        <f t="shared" si="28"/>
        <v>144694.69869941144</v>
      </c>
      <c r="CO13" s="452">
        <f t="shared" si="28"/>
        <v>142606.38235483842</v>
      </c>
      <c r="CP13" s="452">
        <f t="shared" si="28"/>
        <v>151631.29765153208</v>
      </c>
      <c r="CQ13" s="452">
        <f t="shared" si="28"/>
        <v>144680.13613314531</v>
      </c>
      <c r="CR13" s="452">
        <f t="shared" si="28"/>
        <v>156636.93653464937</v>
      </c>
      <c r="CS13" s="452">
        <f t="shared" si="28"/>
        <v>176767.35054757618</v>
      </c>
    </row>
    <row r="14" spans="1:98" x14ac:dyDescent="0.2">
      <c r="A14" s="95" t="s">
        <v>12</v>
      </c>
      <c r="B14" s="449">
        <f>B13/B8</f>
        <v>76.7128726561007</v>
      </c>
      <c r="C14" s="449">
        <f t="shared" ref="C14:G14" si="29">C13/C8</f>
        <v>76.256725167612117</v>
      </c>
      <c r="D14" s="449">
        <f t="shared" si="29"/>
        <v>91.03842364394626</v>
      </c>
      <c r="E14" s="449">
        <f t="shared" si="29"/>
        <v>101.87008245871145</v>
      </c>
      <c r="F14" s="449">
        <f t="shared" si="29"/>
        <v>109.82012322710001</v>
      </c>
      <c r="G14" s="449">
        <f t="shared" si="29"/>
        <v>121.89041139517742</v>
      </c>
      <c r="H14" s="449">
        <f>H13/H8</f>
        <v>153.05312005087046</v>
      </c>
      <c r="I14" s="450"/>
      <c r="J14" s="449"/>
      <c r="K14" s="450">
        <f t="shared" si="4"/>
        <v>-5.9461661738762217E-3</v>
      </c>
      <c r="L14" s="450">
        <f t="shared" si="4"/>
        <v>0.19384124408495129</v>
      </c>
      <c r="M14" s="449"/>
      <c r="N14" s="449">
        <f>N13/N8</f>
        <v>47.529833524684278</v>
      </c>
      <c r="O14" s="449">
        <f t="shared" ref="O14:BZ14" si="30">O13/O8</f>
        <v>59.220131264916461</v>
      </c>
      <c r="P14" s="449">
        <f t="shared" si="30"/>
        <v>77.058074812967575</v>
      </c>
      <c r="Q14" s="449">
        <f t="shared" si="30"/>
        <v>75.33143113772455</v>
      </c>
      <c r="R14" s="449">
        <f t="shared" si="30"/>
        <v>88.381011544804835</v>
      </c>
      <c r="S14" s="449">
        <f t="shared" si="30"/>
        <v>88.828122427983544</v>
      </c>
      <c r="T14" s="449">
        <f t="shared" si="30"/>
        <v>93.309969788519638</v>
      </c>
      <c r="U14" s="449">
        <f t="shared" si="30"/>
        <v>87.220718038528886</v>
      </c>
      <c r="V14" s="449">
        <f t="shared" si="30"/>
        <v>93.335246811702916</v>
      </c>
      <c r="W14" s="449">
        <f t="shared" si="30"/>
        <v>75.165728433820902</v>
      </c>
      <c r="X14" s="449">
        <f t="shared" si="30"/>
        <v>79.888381849634058</v>
      </c>
      <c r="Y14" s="449">
        <f t="shared" si="30"/>
        <v>41.968505700325743</v>
      </c>
      <c r="Z14" s="449">
        <f t="shared" si="30"/>
        <v>64.858352111276687</v>
      </c>
      <c r="AA14" s="449">
        <f t="shared" si="30"/>
        <v>47.993051535521282</v>
      </c>
      <c r="AB14" s="449">
        <f t="shared" si="30"/>
        <v>74.47465427373794</v>
      </c>
      <c r="AC14" s="449">
        <f t="shared" si="30"/>
        <v>73.139429102950459</v>
      </c>
      <c r="AD14" s="449">
        <f t="shared" si="30"/>
        <v>73.222560884499103</v>
      </c>
      <c r="AE14" s="449">
        <f t="shared" si="30"/>
        <v>80.716052222686713</v>
      </c>
      <c r="AF14" s="449">
        <f t="shared" si="30"/>
        <v>75.091240577114874</v>
      </c>
      <c r="AG14" s="449">
        <f t="shared" si="30"/>
        <v>80.270484915003706</v>
      </c>
      <c r="AH14" s="449">
        <f t="shared" si="30"/>
        <v>84.200843902354137</v>
      </c>
      <c r="AI14" s="449">
        <f t="shared" si="30"/>
        <v>77.056499937393113</v>
      </c>
      <c r="AJ14" s="449">
        <f t="shared" si="30"/>
        <v>80.368137669783039</v>
      </c>
      <c r="AK14" s="449">
        <f t="shared" si="30"/>
        <v>85.198785036926708</v>
      </c>
      <c r="AL14" s="449">
        <f t="shared" si="30"/>
        <v>66.775217714418062</v>
      </c>
      <c r="AM14" s="449">
        <f t="shared" si="30"/>
        <v>60.989202325350306</v>
      </c>
      <c r="AN14" s="449">
        <f t="shared" si="30"/>
        <v>81.953155793733089</v>
      </c>
      <c r="AO14" s="449">
        <f t="shared" si="30"/>
        <v>82.323926789775385</v>
      </c>
      <c r="AP14" s="449">
        <f t="shared" si="30"/>
        <v>87.569595130997655</v>
      </c>
      <c r="AQ14" s="449">
        <f t="shared" si="30"/>
        <v>93.685665249439424</v>
      </c>
      <c r="AR14" s="449">
        <f t="shared" si="30"/>
        <v>91.991413696201846</v>
      </c>
      <c r="AS14" s="449">
        <f t="shared" si="30"/>
        <v>98.640345946645212</v>
      </c>
      <c r="AT14" s="449">
        <f t="shared" si="30"/>
        <v>103.29263349845564</v>
      </c>
      <c r="AU14" s="449">
        <f t="shared" si="30"/>
        <v>98.346568101541266</v>
      </c>
      <c r="AV14" s="449">
        <f t="shared" si="30"/>
        <v>103.03128136621784</v>
      </c>
      <c r="AW14" s="449">
        <f t="shared" si="30"/>
        <v>108.32545558804645</v>
      </c>
      <c r="AX14" s="449">
        <f t="shared" si="30"/>
        <v>79.248762973632353</v>
      </c>
      <c r="AY14" s="449">
        <f t="shared" si="30"/>
        <v>70.155696940206639</v>
      </c>
      <c r="AZ14" s="449">
        <f t="shared" si="30"/>
        <v>92.737080699288498</v>
      </c>
      <c r="BA14" s="449">
        <f t="shared" si="30"/>
        <v>93.269328302130333</v>
      </c>
      <c r="BB14" s="449">
        <f t="shared" si="30"/>
        <v>99.059100569916851</v>
      </c>
      <c r="BC14" s="449">
        <f t="shared" si="30"/>
        <v>105.99555120745401</v>
      </c>
      <c r="BD14" s="449">
        <f t="shared" si="30"/>
        <v>102.84809178788632</v>
      </c>
      <c r="BE14" s="449">
        <f t="shared" si="30"/>
        <v>107.9704928670033</v>
      </c>
      <c r="BF14" s="449">
        <f t="shared" si="30"/>
        <v>112.735772429099</v>
      </c>
      <c r="BG14" s="449">
        <f t="shared" si="30"/>
        <v>108.37533737653548</v>
      </c>
      <c r="BH14" s="449">
        <f t="shared" si="30"/>
        <v>113.58888657862184</v>
      </c>
      <c r="BI14" s="449">
        <f t="shared" si="30"/>
        <v>119.04284984850563</v>
      </c>
      <c r="BJ14" s="449">
        <f t="shared" si="30"/>
        <v>85.533139648508651</v>
      </c>
      <c r="BK14" s="449">
        <f t="shared" si="30"/>
        <v>71.704927161774222</v>
      </c>
      <c r="BL14" s="449">
        <f t="shared" si="30"/>
        <v>100.01625698956472</v>
      </c>
      <c r="BM14" s="449">
        <f t="shared" si="30"/>
        <v>98.338761669308496</v>
      </c>
      <c r="BN14" s="449">
        <f t="shared" si="30"/>
        <v>104.34046246497857</v>
      </c>
      <c r="BO14" s="449">
        <f t="shared" si="30"/>
        <v>114.97147691232063</v>
      </c>
      <c r="BP14" s="449">
        <f t="shared" si="30"/>
        <v>111.42662899600283</v>
      </c>
      <c r="BQ14" s="449">
        <f t="shared" si="30"/>
        <v>117.3039727458556</v>
      </c>
      <c r="BR14" s="449">
        <f t="shared" si="30"/>
        <v>122.82504912170205</v>
      </c>
      <c r="BS14" s="449">
        <f t="shared" si="30"/>
        <v>118.52873972970883</v>
      </c>
      <c r="BT14" s="449">
        <f t="shared" si="30"/>
        <v>124.79011996674932</v>
      </c>
      <c r="BU14" s="449">
        <f t="shared" si="30"/>
        <v>132.3912341824398</v>
      </c>
      <c r="BV14" s="449">
        <f t="shared" si="30"/>
        <v>92.171751021421926</v>
      </c>
      <c r="BW14" s="449">
        <f t="shared" si="30"/>
        <v>78.508708407364665</v>
      </c>
      <c r="BX14" s="449">
        <f t="shared" si="30"/>
        <v>105.28179712017035</v>
      </c>
      <c r="BY14" s="449">
        <f t="shared" si="30"/>
        <v>104.11674362932926</v>
      </c>
      <c r="BZ14" s="449">
        <f t="shared" si="30"/>
        <v>110.75301956454965</v>
      </c>
      <c r="CA14" s="449">
        <f t="shared" ref="CA14:CS14" si="31">CA13/CA8</f>
        <v>120.07668089438089</v>
      </c>
      <c r="CB14" s="449">
        <f t="shared" si="31"/>
        <v>131.13790809344081</v>
      </c>
      <c r="CC14" s="449">
        <f t="shared" si="31"/>
        <v>139.5837523007111</v>
      </c>
      <c r="CD14" s="449">
        <f t="shared" si="31"/>
        <v>149.85978928295575</v>
      </c>
      <c r="CE14" s="449">
        <f t="shared" si="31"/>
        <v>144.43448524420469</v>
      </c>
      <c r="CF14" s="449">
        <f t="shared" si="31"/>
        <v>151.2571999823779</v>
      </c>
      <c r="CG14" s="449">
        <f t="shared" si="31"/>
        <v>158.76172470397259</v>
      </c>
      <c r="CH14" s="449">
        <f t="shared" si="31"/>
        <v>120.79417996260038</v>
      </c>
      <c r="CI14" s="449">
        <f t="shared" si="31"/>
        <v>112.88706741096452</v>
      </c>
      <c r="CJ14" s="449">
        <f t="shared" si="31"/>
        <v>144.42959123512279</v>
      </c>
      <c r="CK14" s="449">
        <f t="shared" si="31"/>
        <v>141.25408168372837</v>
      </c>
      <c r="CL14" s="449">
        <f t="shared" si="31"/>
        <v>148.77433929913852</v>
      </c>
      <c r="CM14" s="449">
        <f t="shared" si="31"/>
        <v>160.09208604126457</v>
      </c>
      <c r="CN14" s="449">
        <f t="shared" si="31"/>
        <v>158.73425430550208</v>
      </c>
      <c r="CO14" s="449">
        <f t="shared" si="31"/>
        <v>160.56009060829348</v>
      </c>
      <c r="CP14" s="449">
        <f t="shared" si="31"/>
        <v>171.37766387104418</v>
      </c>
      <c r="CQ14" s="449">
        <f t="shared" si="31"/>
        <v>160.30557497178367</v>
      </c>
      <c r="CR14" s="449">
        <f t="shared" si="31"/>
        <v>165.94728784134185</v>
      </c>
      <c r="CS14" s="449">
        <f t="shared" si="31"/>
        <v>173.33540815118863</v>
      </c>
    </row>
    <row r="15" spans="1:98" x14ac:dyDescent="0.2">
      <c r="A15" s="95" t="s">
        <v>13</v>
      </c>
      <c r="B15" s="449">
        <f>SUM(N13:Y13)/SUM(N5:Y5)</f>
        <v>55.516243750432288</v>
      </c>
      <c r="C15" s="449">
        <f>SUM(Z13:AK13)/SUM(Z5:AK5)</f>
        <v>36.15540629145876</v>
      </c>
      <c r="D15" s="449">
        <f>SUM(AL13:AW13)/SUM(AL5:AW5)</f>
        <v>41.345102077573074</v>
      </c>
      <c r="E15" s="449">
        <f>SUM(AX13:BI13)/SUM(AX5:BI5)</f>
        <v>48.265538538847906</v>
      </c>
      <c r="F15" s="449">
        <f>SUM(BJ13:BU13)/SUM(BJ5:BU5)</f>
        <v>52.704596538968211</v>
      </c>
      <c r="G15" s="449">
        <f>SUM(BV13:CG13)/SUM(BV5:CG5)</f>
        <v>57.491190733088459</v>
      </c>
      <c r="H15" s="449">
        <f>SUM(CH13:CS13)/SUM(CH5:CS5)</f>
        <v>72.224481996909361</v>
      </c>
      <c r="I15" s="449"/>
      <c r="J15" s="449"/>
      <c r="K15" s="450">
        <f t="shared" si="4"/>
        <v>-0.34874184834997546</v>
      </c>
      <c r="L15" s="450">
        <f t="shared" si="4"/>
        <v>0.1435385829792295</v>
      </c>
      <c r="M15" s="449"/>
      <c r="N15" s="449">
        <f>N13/N5</f>
        <v>33.118788000000002</v>
      </c>
      <c r="O15" s="449">
        <f t="shared" ref="O15:BZ15" si="32">O13/O5</f>
        <v>39.701175999999997</v>
      </c>
      <c r="P15" s="449">
        <f t="shared" si="32"/>
        <v>61.800575999999992</v>
      </c>
      <c r="Q15" s="449">
        <f t="shared" si="32"/>
        <v>50.321396</v>
      </c>
      <c r="R15" s="449">
        <f t="shared" si="32"/>
        <v>64.306024000000008</v>
      </c>
      <c r="S15" s="449">
        <f t="shared" si="32"/>
        <v>69.072748000000004</v>
      </c>
      <c r="T15" s="449">
        <f t="shared" si="32"/>
        <v>64.344999999999999</v>
      </c>
      <c r="U15" s="449">
        <f t="shared" si="32"/>
        <v>64.261974193548383</v>
      </c>
      <c r="V15" s="449">
        <f t="shared" si="32"/>
        <v>73.185814117647055</v>
      </c>
      <c r="W15" s="449">
        <f t="shared" si="32"/>
        <v>58.52487133333333</v>
      </c>
      <c r="X15" s="449">
        <f t="shared" si="32"/>
        <v>63.195914694736842</v>
      </c>
      <c r="Y15" s="449">
        <f t="shared" si="32"/>
        <v>22.737055147058825</v>
      </c>
      <c r="Z15" s="449">
        <f t="shared" si="32"/>
        <v>28.608586704531007</v>
      </c>
      <c r="AA15" s="449">
        <f t="shared" si="32"/>
        <v>15.356076332658571</v>
      </c>
      <c r="AB15" s="449">
        <f t="shared" si="32"/>
        <v>34.457986280635623</v>
      </c>
      <c r="AC15" s="449">
        <f t="shared" si="32"/>
        <v>31.184111616101525</v>
      </c>
      <c r="AD15" s="449">
        <f t="shared" si="32"/>
        <v>35.021040180480952</v>
      </c>
      <c r="AE15" s="449">
        <f t="shared" si="32"/>
        <v>42.611519955123953</v>
      </c>
      <c r="AF15" s="449">
        <f t="shared" si="32"/>
        <v>34.982956545920231</v>
      </c>
      <c r="AG15" s="449">
        <f t="shared" si="32"/>
        <v>38.939259719170387</v>
      </c>
      <c r="AH15" s="449">
        <f t="shared" si="32"/>
        <v>43.634352455343439</v>
      </c>
      <c r="AI15" s="449">
        <f t="shared" si="32"/>
        <v>35.960540740013542</v>
      </c>
      <c r="AJ15" s="449">
        <f t="shared" si="32"/>
        <v>40.756179218037389</v>
      </c>
      <c r="AK15" s="449">
        <f t="shared" si="32"/>
        <v>47.594023262781107</v>
      </c>
      <c r="AL15" s="449">
        <f t="shared" si="32"/>
        <v>31.66371835783773</v>
      </c>
      <c r="AM15" s="449">
        <f t="shared" si="32"/>
        <v>20.962835549544124</v>
      </c>
      <c r="AN15" s="449">
        <f t="shared" si="32"/>
        <v>39.399911145647089</v>
      </c>
      <c r="AO15" s="449">
        <f t="shared" si="32"/>
        <v>34.599530983445447</v>
      </c>
      <c r="AP15" s="449">
        <f t="shared" si="32"/>
        <v>40.171134458602502</v>
      </c>
      <c r="AQ15" s="449">
        <f t="shared" si="32"/>
        <v>48.060753373828057</v>
      </c>
      <c r="AR15" s="449">
        <f t="shared" si="32"/>
        <v>39.86181547103066</v>
      </c>
      <c r="AS15" s="449">
        <f t="shared" si="32"/>
        <v>43.550324624775357</v>
      </c>
      <c r="AT15" s="449">
        <f t="shared" si="32"/>
        <v>49.021638863720696</v>
      </c>
      <c r="AU15" s="449">
        <f t="shared" si="32"/>
        <v>42.70192596125105</v>
      </c>
      <c r="AV15" s="449">
        <f t="shared" si="32"/>
        <v>48.315202438370946</v>
      </c>
      <c r="AW15" s="449">
        <f t="shared" si="32"/>
        <v>54.614101987895474</v>
      </c>
      <c r="AX15" s="449">
        <f t="shared" si="32"/>
        <v>37.485451819430146</v>
      </c>
      <c r="AY15" s="449">
        <f t="shared" si="32"/>
        <v>23.724055020281931</v>
      </c>
      <c r="AZ15" s="449">
        <f t="shared" si="32"/>
        <v>46.858773305774932</v>
      </c>
      <c r="BA15" s="449">
        <f t="shared" si="32"/>
        <v>40.407541568875807</v>
      </c>
      <c r="BB15" s="449">
        <f t="shared" si="32"/>
        <v>45.674834542199697</v>
      </c>
      <c r="BC15" s="449">
        <f t="shared" si="32"/>
        <v>55.024783133548709</v>
      </c>
      <c r="BD15" s="449">
        <f t="shared" si="32"/>
        <v>46.590763635291381</v>
      </c>
      <c r="BE15" s="449">
        <f t="shared" si="32"/>
        <v>51.636276588342703</v>
      </c>
      <c r="BF15" s="449">
        <f t="shared" si="32"/>
        <v>58.781120689645029</v>
      </c>
      <c r="BG15" s="449">
        <f t="shared" si="32"/>
        <v>49.727430774449431</v>
      </c>
      <c r="BH15" s="449">
        <f t="shared" si="32"/>
        <v>56.200596687046435</v>
      </c>
      <c r="BI15" s="449">
        <f t="shared" si="32"/>
        <v>64.765102845531857</v>
      </c>
      <c r="BJ15" s="449">
        <f t="shared" si="32"/>
        <v>40.712183154882787</v>
      </c>
      <c r="BK15" s="449">
        <f t="shared" si="32"/>
        <v>28.17142812599177</v>
      </c>
      <c r="BL15" s="449">
        <f t="shared" si="32"/>
        <v>51.420067207751984</v>
      </c>
      <c r="BM15" s="449">
        <f t="shared" si="32"/>
        <v>44.879852749120033</v>
      </c>
      <c r="BN15" s="449">
        <f t="shared" si="32"/>
        <v>50.940642207202124</v>
      </c>
      <c r="BO15" s="449">
        <f t="shared" si="32"/>
        <v>60.399411409842862</v>
      </c>
      <c r="BP15" s="449">
        <f t="shared" si="32"/>
        <v>50.548409537050389</v>
      </c>
      <c r="BQ15" s="449">
        <f t="shared" si="32"/>
        <v>54.253945859089427</v>
      </c>
      <c r="BR15" s="449">
        <f t="shared" si="32"/>
        <v>63.627342820322113</v>
      </c>
      <c r="BS15" s="449">
        <f t="shared" si="32"/>
        <v>54.315377986591542</v>
      </c>
      <c r="BT15" s="449">
        <f t="shared" si="32"/>
        <v>60.270166238760659</v>
      </c>
      <c r="BU15" s="449">
        <f t="shared" si="32"/>
        <v>69.725000447406444</v>
      </c>
      <c r="BV15" s="449">
        <f t="shared" si="32"/>
        <v>45.415158449842572</v>
      </c>
      <c r="BW15" s="449">
        <f t="shared" si="32"/>
        <v>33.125801346351928</v>
      </c>
      <c r="BX15" s="449">
        <f t="shared" si="32"/>
        <v>56.494884648810434</v>
      </c>
      <c r="BY15" s="449">
        <f t="shared" si="32"/>
        <v>51.754752589796247</v>
      </c>
      <c r="BZ15" s="449">
        <f t="shared" si="32"/>
        <v>55.093100861216293</v>
      </c>
      <c r="CA15" s="449">
        <f t="shared" ref="CA15:CS15" si="33">CA13/CA5</f>
        <v>67.399388302350161</v>
      </c>
      <c r="CB15" s="449">
        <f t="shared" si="33"/>
        <v>57.324659536503496</v>
      </c>
      <c r="CC15" s="449">
        <f t="shared" si="33"/>
        <v>59.967925159975238</v>
      </c>
      <c r="CD15" s="449">
        <f t="shared" si="33"/>
        <v>64.298757947529126</v>
      </c>
      <c r="CE15" s="449">
        <f t="shared" si="33"/>
        <v>59.587212215758164</v>
      </c>
      <c r="CF15" s="449">
        <f t="shared" si="33"/>
        <v>65.876456735677891</v>
      </c>
      <c r="CG15" s="449">
        <f t="shared" si="33"/>
        <v>77.228648271091785</v>
      </c>
      <c r="CH15" s="449">
        <f t="shared" si="33"/>
        <v>53.302139717909853</v>
      </c>
      <c r="CI15" s="449">
        <f t="shared" si="33"/>
        <v>40.731854805743971</v>
      </c>
      <c r="CJ15" s="449">
        <f t="shared" si="33"/>
        <v>72.532430068839972</v>
      </c>
      <c r="CK15" s="449">
        <f t="shared" si="33"/>
        <v>65.333558345091305</v>
      </c>
      <c r="CL15" s="449">
        <f t="shared" si="33"/>
        <v>72.063599548263355</v>
      </c>
      <c r="CM15" s="449">
        <f t="shared" si="33"/>
        <v>83.470280809779538</v>
      </c>
      <c r="CN15" s="449">
        <f t="shared" si="33"/>
        <v>76.431565596829302</v>
      </c>
      <c r="CO15" s="449">
        <f t="shared" si="33"/>
        <v>75.147327939548603</v>
      </c>
      <c r="CP15" s="449">
        <f t="shared" si="33"/>
        <v>78.879103382736545</v>
      </c>
      <c r="CQ15" s="449">
        <f t="shared" si="33"/>
        <v>74.493092761208658</v>
      </c>
      <c r="CR15" s="449">
        <f t="shared" si="33"/>
        <v>80.648179653352159</v>
      </c>
      <c r="CS15" s="449">
        <f t="shared" si="33"/>
        <v>91.006232827291313</v>
      </c>
    </row>
    <row r="16" spans="1:98" x14ac:dyDescent="0.2">
      <c r="A16" s="109" t="s">
        <v>147</v>
      </c>
      <c r="B16" s="449"/>
      <c r="C16" s="450">
        <f>(C13-B13)/B13</f>
        <v>0.96270213441914831</v>
      </c>
      <c r="D16" s="450">
        <f t="shared" ref="D16:H16" si="34">(D13-C13)/C13</f>
        <v>0.56240001800189654</v>
      </c>
      <c r="E16" s="450">
        <f t="shared" si="34"/>
        <v>0.41638410748400428</v>
      </c>
      <c r="F16" s="450">
        <f t="shared" si="34"/>
        <v>0.24611073304145659</v>
      </c>
      <c r="G16" s="450">
        <f t="shared" si="34"/>
        <v>0.24893271905544007</v>
      </c>
      <c r="H16" s="450">
        <f t="shared" si="34"/>
        <v>0.25129181965197234</v>
      </c>
      <c r="I16" s="449"/>
      <c r="J16" s="449"/>
      <c r="K16" s="450"/>
      <c r="L16" s="450"/>
      <c r="M16" s="449"/>
      <c r="N16" s="449"/>
      <c r="O16" s="449"/>
      <c r="P16" s="449"/>
      <c r="Q16" s="449"/>
      <c r="R16" s="449"/>
      <c r="S16" s="449"/>
      <c r="T16" s="449"/>
      <c r="U16" s="449"/>
      <c r="V16" s="449"/>
      <c r="W16" s="449"/>
      <c r="X16" s="449"/>
      <c r="Y16" s="449"/>
      <c r="Z16" s="449"/>
      <c r="AA16" s="449"/>
      <c r="AB16" s="449"/>
      <c r="AC16" s="449"/>
      <c r="AD16" s="449"/>
      <c r="AE16" s="449"/>
      <c r="AF16" s="449"/>
      <c r="AG16" s="449"/>
      <c r="AH16" s="449"/>
      <c r="AI16" s="449"/>
      <c r="AJ16" s="449"/>
      <c r="AK16" s="449"/>
      <c r="AL16" s="449"/>
      <c r="AM16" s="449"/>
      <c r="AN16" s="449"/>
      <c r="AO16" s="449"/>
      <c r="AP16" s="449"/>
      <c r="AQ16" s="449"/>
      <c r="AR16" s="449"/>
      <c r="AS16" s="449"/>
      <c r="AT16" s="449"/>
      <c r="AU16" s="449"/>
      <c r="AV16" s="449"/>
      <c r="AW16" s="449"/>
      <c r="AX16" s="459"/>
      <c r="AY16" s="459"/>
      <c r="AZ16" s="459"/>
      <c r="BA16" s="459"/>
      <c r="BB16" s="459"/>
      <c r="BC16" s="459"/>
      <c r="BD16" s="459"/>
      <c r="BE16" s="459"/>
      <c r="BF16" s="459"/>
      <c r="BG16" s="459"/>
      <c r="BH16" s="459"/>
      <c r="BI16" s="459"/>
      <c r="BJ16" s="459"/>
      <c r="BK16" s="459"/>
      <c r="BL16" s="459"/>
      <c r="BM16" s="459"/>
      <c r="BN16" s="459"/>
      <c r="BO16" s="459"/>
      <c r="BP16" s="459"/>
      <c r="BQ16" s="459"/>
      <c r="BR16" s="459"/>
      <c r="BS16" s="459"/>
      <c r="BT16" s="459"/>
      <c r="BU16" s="459"/>
      <c r="BV16" s="459"/>
      <c r="BW16" s="459"/>
      <c r="BX16" s="459"/>
      <c r="BY16" s="459"/>
      <c r="BZ16" s="459"/>
      <c r="CA16" s="459"/>
      <c r="CB16" s="459"/>
      <c r="CC16" s="459"/>
      <c r="CD16" s="459"/>
      <c r="CE16" s="459"/>
      <c r="CF16" s="459"/>
      <c r="CG16" s="459"/>
      <c r="CH16" s="459"/>
      <c r="CI16" s="459"/>
      <c r="CJ16" s="459"/>
      <c r="CK16" s="459"/>
      <c r="CL16" s="459"/>
      <c r="CM16" s="459"/>
      <c r="CN16" s="459"/>
      <c r="CO16" s="459"/>
      <c r="CP16" s="459"/>
      <c r="CQ16" s="459"/>
      <c r="CR16" s="459"/>
      <c r="CS16" s="459"/>
    </row>
    <row r="17" spans="1:97" x14ac:dyDescent="0.2">
      <c r="B17" s="449"/>
      <c r="C17" s="449"/>
      <c r="D17" s="449"/>
      <c r="E17" s="449"/>
      <c r="F17" s="449"/>
      <c r="G17" s="449"/>
      <c r="H17" s="449"/>
      <c r="I17" s="449"/>
      <c r="J17" s="449"/>
      <c r="K17" s="450"/>
      <c r="L17" s="450"/>
      <c r="M17" s="449"/>
      <c r="N17" s="449"/>
      <c r="O17" s="449"/>
      <c r="P17" s="449"/>
      <c r="Q17" s="449"/>
      <c r="R17" s="449"/>
      <c r="S17" s="449"/>
      <c r="T17" s="449"/>
      <c r="U17" s="449"/>
      <c r="V17" s="449"/>
      <c r="W17" s="449"/>
      <c r="X17" s="449"/>
      <c r="Y17" s="449"/>
      <c r="Z17" s="449"/>
      <c r="AA17" s="449"/>
      <c r="AB17" s="449"/>
      <c r="AC17" s="449"/>
      <c r="AD17" s="449"/>
      <c r="AE17" s="449"/>
      <c r="AF17" s="449"/>
      <c r="AG17" s="449"/>
      <c r="AH17" s="449"/>
      <c r="AI17" s="449"/>
      <c r="AJ17" s="449"/>
      <c r="AK17" s="449"/>
      <c r="AL17" s="449"/>
      <c r="AM17" s="449"/>
      <c r="AN17" s="449"/>
      <c r="AO17" s="449"/>
      <c r="AP17" s="449"/>
      <c r="AQ17" s="449"/>
      <c r="AR17" s="449"/>
      <c r="AS17" s="449"/>
      <c r="AT17" s="449"/>
      <c r="AU17" s="449"/>
      <c r="AV17" s="449"/>
      <c r="AW17" s="449"/>
      <c r="AX17" s="459"/>
      <c r="AY17" s="459"/>
      <c r="AZ17" s="459"/>
      <c r="BA17" s="459"/>
      <c r="BB17" s="459"/>
      <c r="BC17" s="459"/>
      <c r="BD17" s="459"/>
      <c r="BE17" s="459"/>
      <c r="BF17" s="459"/>
      <c r="BG17" s="459"/>
      <c r="BH17" s="459"/>
      <c r="BI17" s="459"/>
      <c r="BJ17" s="459"/>
      <c r="BK17" s="459"/>
      <c r="BL17" s="459"/>
      <c r="BM17" s="459"/>
      <c r="BN17" s="459"/>
      <c r="BO17" s="459"/>
      <c r="BP17" s="459"/>
      <c r="BQ17" s="459"/>
      <c r="BR17" s="459"/>
      <c r="BS17" s="459"/>
      <c r="BT17" s="459"/>
      <c r="BU17" s="459"/>
      <c r="BV17" s="459"/>
      <c r="BW17" s="459"/>
      <c r="BX17" s="459"/>
      <c r="BY17" s="459"/>
      <c r="BZ17" s="459"/>
      <c r="CA17" s="459"/>
      <c r="CB17" s="459"/>
      <c r="CC17" s="459"/>
      <c r="CD17" s="459"/>
      <c r="CE17" s="459"/>
      <c r="CF17" s="459"/>
      <c r="CG17" s="459"/>
      <c r="CH17" s="459"/>
      <c r="CI17" s="459"/>
      <c r="CJ17" s="459"/>
      <c r="CK17" s="459"/>
      <c r="CL17" s="459"/>
      <c r="CM17" s="459"/>
      <c r="CN17" s="459"/>
      <c r="CO17" s="459"/>
      <c r="CP17" s="459"/>
      <c r="CQ17" s="459"/>
      <c r="CR17" s="459"/>
      <c r="CS17" s="459"/>
    </row>
    <row r="18" spans="1:97" s="119" customFormat="1" x14ac:dyDescent="0.2">
      <c r="A18" s="307" t="s">
        <v>156</v>
      </c>
      <c r="B18" s="460">
        <v>2016</v>
      </c>
      <c r="C18" s="460">
        <v>2017</v>
      </c>
      <c r="D18" s="460">
        <v>2018</v>
      </c>
      <c r="E18" s="460">
        <v>2019</v>
      </c>
      <c r="F18" s="460">
        <v>2020</v>
      </c>
      <c r="G18" s="460">
        <v>2021</v>
      </c>
      <c r="H18" s="460">
        <v>2022</v>
      </c>
      <c r="I18" s="460"/>
      <c r="J18" s="461"/>
      <c r="K18" s="462"/>
      <c r="L18" s="462"/>
      <c r="M18" s="461"/>
      <c r="N18" s="463">
        <v>42385</v>
      </c>
      <c r="O18" s="463">
        <v>42416</v>
      </c>
      <c r="P18" s="463">
        <v>42445</v>
      </c>
      <c r="Q18" s="463">
        <v>42476</v>
      </c>
      <c r="R18" s="463">
        <v>42506</v>
      </c>
      <c r="S18" s="463">
        <v>42537</v>
      </c>
      <c r="T18" s="463">
        <v>42567</v>
      </c>
      <c r="U18" s="463">
        <v>42598</v>
      </c>
      <c r="V18" s="463">
        <v>42629</v>
      </c>
      <c r="W18" s="463">
        <v>42659</v>
      </c>
      <c r="X18" s="463">
        <v>42690</v>
      </c>
      <c r="Y18" s="463"/>
      <c r="Z18" s="463">
        <v>42752</v>
      </c>
      <c r="AA18" s="463">
        <v>42783</v>
      </c>
      <c r="AB18" s="463">
        <v>42811</v>
      </c>
      <c r="AC18" s="463">
        <v>42842</v>
      </c>
      <c r="AD18" s="463">
        <v>42872</v>
      </c>
      <c r="AE18" s="463">
        <v>42903</v>
      </c>
      <c r="AF18" s="463">
        <v>42933</v>
      </c>
      <c r="AG18" s="463">
        <v>42964</v>
      </c>
      <c r="AH18" s="463">
        <v>42995</v>
      </c>
      <c r="AI18" s="463">
        <v>43025</v>
      </c>
      <c r="AJ18" s="463">
        <v>43056</v>
      </c>
      <c r="AK18" s="463">
        <v>43086</v>
      </c>
      <c r="AL18" s="463">
        <v>43118</v>
      </c>
      <c r="AM18" s="463">
        <v>43149</v>
      </c>
      <c r="AN18" s="463">
        <v>43177</v>
      </c>
      <c r="AO18" s="463">
        <v>43208</v>
      </c>
      <c r="AP18" s="463">
        <v>43238</v>
      </c>
      <c r="AQ18" s="463">
        <v>43269</v>
      </c>
      <c r="AR18" s="463">
        <v>43299</v>
      </c>
      <c r="AS18" s="463">
        <v>43330</v>
      </c>
      <c r="AT18" s="463">
        <v>43361</v>
      </c>
      <c r="AU18" s="463">
        <v>43391</v>
      </c>
      <c r="AV18" s="463">
        <v>43422</v>
      </c>
      <c r="AW18" s="463">
        <v>43452</v>
      </c>
      <c r="AX18" s="463">
        <v>43483</v>
      </c>
      <c r="AY18" s="463">
        <v>43514</v>
      </c>
      <c r="AZ18" s="463">
        <v>43542</v>
      </c>
      <c r="BA18" s="463">
        <v>43573</v>
      </c>
      <c r="BB18" s="463">
        <v>43603</v>
      </c>
      <c r="BC18" s="463">
        <v>43634</v>
      </c>
      <c r="BD18" s="463">
        <v>43664</v>
      </c>
      <c r="BE18" s="463">
        <v>43695</v>
      </c>
      <c r="BF18" s="463">
        <v>43726</v>
      </c>
      <c r="BG18" s="463">
        <v>43756</v>
      </c>
      <c r="BH18" s="463">
        <v>43787</v>
      </c>
      <c r="BI18" s="463">
        <v>43817</v>
      </c>
      <c r="BJ18" s="463">
        <v>43848</v>
      </c>
      <c r="BK18" s="463">
        <v>43879</v>
      </c>
      <c r="BL18" s="463">
        <v>43908</v>
      </c>
      <c r="BM18" s="463">
        <v>43939</v>
      </c>
      <c r="BN18" s="463">
        <v>43969</v>
      </c>
      <c r="BO18" s="463">
        <v>44000</v>
      </c>
      <c r="BP18" s="463">
        <v>44030</v>
      </c>
      <c r="BQ18" s="463">
        <v>44061</v>
      </c>
      <c r="BR18" s="463">
        <v>44092</v>
      </c>
      <c r="BS18" s="463">
        <v>44122</v>
      </c>
      <c r="BT18" s="463">
        <v>44153</v>
      </c>
      <c r="BU18" s="463">
        <v>44183</v>
      </c>
      <c r="BV18" s="463">
        <v>44214</v>
      </c>
      <c r="BW18" s="463">
        <v>44245</v>
      </c>
      <c r="BX18" s="463">
        <v>44273</v>
      </c>
      <c r="BY18" s="463">
        <v>44304</v>
      </c>
      <c r="BZ18" s="463">
        <v>44334</v>
      </c>
      <c r="CA18" s="463">
        <v>44365</v>
      </c>
      <c r="CB18" s="463">
        <v>44395</v>
      </c>
      <c r="CC18" s="463">
        <v>44426</v>
      </c>
      <c r="CD18" s="463">
        <v>44457</v>
      </c>
      <c r="CE18" s="463">
        <v>44487</v>
      </c>
      <c r="CF18" s="463">
        <v>44518</v>
      </c>
      <c r="CG18" s="463">
        <v>44548</v>
      </c>
      <c r="CH18" s="463">
        <v>44579</v>
      </c>
      <c r="CI18" s="463">
        <v>44610</v>
      </c>
      <c r="CJ18" s="463">
        <v>44638</v>
      </c>
      <c r="CK18" s="463">
        <v>44669</v>
      </c>
      <c r="CL18" s="463">
        <v>44699</v>
      </c>
      <c r="CM18" s="463">
        <v>44730</v>
      </c>
      <c r="CN18" s="463">
        <v>44760</v>
      </c>
      <c r="CO18" s="463">
        <v>44791</v>
      </c>
      <c r="CP18" s="463">
        <v>44822</v>
      </c>
      <c r="CQ18" s="463">
        <v>44852</v>
      </c>
      <c r="CR18" s="463">
        <v>44883</v>
      </c>
      <c r="CS18" s="463">
        <v>44913</v>
      </c>
    </row>
    <row r="19" spans="1:97" s="125" customFormat="1" x14ac:dyDescent="0.2">
      <c r="A19" s="226" t="s">
        <v>5</v>
      </c>
      <c r="B19" s="449"/>
      <c r="C19" s="449">
        <f>AVERAGE(Z19:AK19)</f>
        <v>140</v>
      </c>
      <c r="D19" s="449">
        <f>AVERAGE(AL19:AW19)</f>
        <v>176.39999999999998</v>
      </c>
      <c r="E19" s="449">
        <f>AVERAGE(AX19:BI19)</f>
        <v>200</v>
      </c>
      <c r="F19" s="449">
        <f>AVERAGE(BV19:CG19)</f>
        <v>260</v>
      </c>
      <c r="G19" s="449">
        <f>AVERAGE(BV19:CG19)</f>
        <v>260</v>
      </c>
      <c r="H19" s="449">
        <f>AVERAGE(CH19:CS19)</f>
        <v>310</v>
      </c>
      <c r="I19" s="449"/>
      <c r="J19" s="449"/>
      <c r="K19" s="450" t="e">
        <f>C19/B19-1</f>
        <v>#DIV/0!</v>
      </c>
      <c r="L19" s="450">
        <f>D19/C19-1</f>
        <v>0.25999999999999979</v>
      </c>
      <c r="M19" s="449"/>
      <c r="N19" s="464">
        <v>162</v>
      </c>
      <c r="O19" s="464">
        <v>162</v>
      </c>
      <c r="P19" s="464">
        <v>162</v>
      </c>
      <c r="Q19" s="464">
        <v>162</v>
      </c>
      <c r="R19" s="464">
        <v>162</v>
      </c>
      <c r="S19" s="464">
        <v>162</v>
      </c>
      <c r="T19" s="464">
        <v>162</v>
      </c>
      <c r="U19" s="464">
        <v>162</v>
      </c>
      <c r="V19" s="464">
        <v>162</v>
      </c>
      <c r="W19" s="464">
        <v>162</v>
      </c>
      <c r="X19" s="464">
        <v>162</v>
      </c>
      <c r="Y19" s="464"/>
      <c r="Z19" s="465">
        <v>140</v>
      </c>
      <c r="AA19" s="465">
        <f>Z19</f>
        <v>140</v>
      </c>
      <c r="AB19" s="465">
        <f>AA19</f>
        <v>140</v>
      </c>
      <c r="AC19" s="465">
        <f t="shared" ref="AC19:AK19" si="35">AB19</f>
        <v>140</v>
      </c>
      <c r="AD19" s="465">
        <f t="shared" si="35"/>
        <v>140</v>
      </c>
      <c r="AE19" s="465">
        <f t="shared" si="35"/>
        <v>140</v>
      </c>
      <c r="AF19" s="465">
        <f t="shared" si="35"/>
        <v>140</v>
      </c>
      <c r="AG19" s="465">
        <f t="shared" si="35"/>
        <v>140</v>
      </c>
      <c r="AH19" s="465">
        <f t="shared" si="35"/>
        <v>140</v>
      </c>
      <c r="AI19" s="465">
        <f t="shared" si="35"/>
        <v>140</v>
      </c>
      <c r="AJ19" s="465">
        <f t="shared" si="35"/>
        <v>140</v>
      </c>
      <c r="AK19" s="465">
        <f t="shared" si="35"/>
        <v>140</v>
      </c>
      <c r="AL19" s="465">
        <f>AK19*1.2</f>
        <v>168</v>
      </c>
      <c r="AM19" s="465">
        <f>AL19</f>
        <v>168</v>
      </c>
      <c r="AN19" s="465">
        <f t="shared" ref="AN19:AW19" si="36">AM19</f>
        <v>168</v>
      </c>
      <c r="AO19" s="465">
        <f t="shared" si="36"/>
        <v>168</v>
      </c>
      <c r="AP19" s="465">
        <f t="shared" si="36"/>
        <v>168</v>
      </c>
      <c r="AQ19" s="465">
        <f t="shared" si="36"/>
        <v>168</v>
      </c>
      <c r="AR19" s="465">
        <f>AQ19*1.1</f>
        <v>184.8</v>
      </c>
      <c r="AS19" s="465">
        <f t="shared" si="36"/>
        <v>184.8</v>
      </c>
      <c r="AT19" s="465">
        <f t="shared" si="36"/>
        <v>184.8</v>
      </c>
      <c r="AU19" s="465">
        <f t="shared" si="36"/>
        <v>184.8</v>
      </c>
      <c r="AV19" s="465">
        <f t="shared" si="36"/>
        <v>184.8</v>
      </c>
      <c r="AW19" s="465">
        <f t="shared" si="36"/>
        <v>184.8</v>
      </c>
      <c r="AX19" s="464">
        <v>200</v>
      </c>
      <c r="AY19" s="464">
        <v>200</v>
      </c>
      <c r="AZ19" s="464">
        <v>200</v>
      </c>
      <c r="BA19" s="464">
        <v>200</v>
      </c>
      <c r="BB19" s="464">
        <v>200</v>
      </c>
      <c r="BC19" s="464">
        <v>200</v>
      </c>
      <c r="BD19" s="464">
        <v>200</v>
      </c>
      <c r="BE19" s="464">
        <v>200</v>
      </c>
      <c r="BF19" s="464">
        <v>200</v>
      </c>
      <c r="BG19" s="464">
        <v>200</v>
      </c>
      <c r="BH19" s="464">
        <v>200</v>
      </c>
      <c r="BI19" s="464">
        <v>200</v>
      </c>
      <c r="BJ19" s="465">
        <v>225</v>
      </c>
      <c r="BK19" s="465">
        <v>225</v>
      </c>
      <c r="BL19" s="465">
        <v>225</v>
      </c>
      <c r="BM19" s="465">
        <v>225</v>
      </c>
      <c r="BN19" s="465">
        <v>225</v>
      </c>
      <c r="BO19" s="465">
        <v>225</v>
      </c>
      <c r="BP19" s="465">
        <v>225</v>
      </c>
      <c r="BQ19" s="465">
        <v>225</v>
      </c>
      <c r="BR19" s="465">
        <v>225</v>
      </c>
      <c r="BS19" s="465">
        <v>225</v>
      </c>
      <c r="BT19" s="465">
        <v>225</v>
      </c>
      <c r="BU19" s="465">
        <v>225</v>
      </c>
      <c r="BV19" s="465">
        <v>250</v>
      </c>
      <c r="BW19" s="465">
        <v>250</v>
      </c>
      <c r="BX19" s="465">
        <v>250</v>
      </c>
      <c r="BY19" s="465">
        <v>250</v>
      </c>
      <c r="BZ19" s="465">
        <v>250</v>
      </c>
      <c r="CA19" s="465">
        <v>250</v>
      </c>
      <c r="CB19" s="465">
        <v>270</v>
      </c>
      <c r="CC19" s="465">
        <v>270</v>
      </c>
      <c r="CD19" s="465">
        <v>270</v>
      </c>
      <c r="CE19" s="465">
        <v>270</v>
      </c>
      <c r="CF19" s="465">
        <v>270</v>
      </c>
      <c r="CG19" s="465">
        <v>270</v>
      </c>
      <c r="CH19" s="464">
        <v>300</v>
      </c>
      <c r="CI19" s="464">
        <v>300</v>
      </c>
      <c r="CJ19" s="464">
        <v>300</v>
      </c>
      <c r="CK19" s="464">
        <v>300</v>
      </c>
      <c r="CL19" s="464">
        <v>300</v>
      </c>
      <c r="CM19" s="464">
        <v>300</v>
      </c>
      <c r="CN19" s="464">
        <v>320</v>
      </c>
      <c r="CO19" s="464">
        <f t="shared" ref="CO19:CS19" si="37">CN19</f>
        <v>320</v>
      </c>
      <c r="CP19" s="464">
        <f t="shared" si="37"/>
        <v>320</v>
      </c>
      <c r="CQ19" s="464">
        <f t="shared" si="37"/>
        <v>320</v>
      </c>
      <c r="CR19" s="464">
        <f t="shared" si="37"/>
        <v>320</v>
      </c>
      <c r="CS19" s="464">
        <f t="shared" si="37"/>
        <v>320</v>
      </c>
    </row>
    <row r="20" spans="1:97" s="125" customFormat="1" x14ac:dyDescent="0.2">
      <c r="A20" s="226" t="s">
        <v>8</v>
      </c>
      <c r="B20" s="449"/>
      <c r="C20" s="449">
        <f>AVERAGE(Z20:AK20)</f>
        <v>147</v>
      </c>
      <c r="D20" s="449">
        <f>AVERAGE(AL20:AW20)</f>
        <v>183.45599999999999</v>
      </c>
      <c r="E20" s="449">
        <f>AVERAGE(AX20:BI20)</f>
        <v>214</v>
      </c>
      <c r="F20" s="449">
        <f>AVERAGE(BV20:CG20)</f>
        <v>267.79999999999995</v>
      </c>
      <c r="G20" s="449">
        <f>AVERAGE(BV20:CG20)</f>
        <v>267.79999999999995</v>
      </c>
      <c r="H20" s="449">
        <f>AVERAGE(CH20:CS20)</f>
        <v>316.20000000000005</v>
      </c>
      <c r="I20" s="449"/>
      <c r="J20" s="449"/>
      <c r="K20" s="450" t="e">
        <f t="shared" ref="K20:L29" si="38">C20/B20-1</f>
        <v>#DIV/0!</v>
      </c>
      <c r="L20" s="450">
        <f t="shared" si="38"/>
        <v>0.248</v>
      </c>
      <c r="M20" s="449"/>
      <c r="N20" s="464">
        <v>170</v>
      </c>
      <c r="O20" s="464">
        <v>170</v>
      </c>
      <c r="P20" s="464">
        <v>170</v>
      </c>
      <c r="Q20" s="464">
        <v>170</v>
      </c>
      <c r="R20" s="464">
        <v>170</v>
      </c>
      <c r="S20" s="464">
        <v>170</v>
      </c>
      <c r="T20" s="464">
        <v>170</v>
      </c>
      <c r="U20" s="464">
        <v>170</v>
      </c>
      <c r="V20" s="464">
        <v>170</v>
      </c>
      <c r="W20" s="464">
        <v>170</v>
      </c>
      <c r="X20" s="464">
        <v>170</v>
      </c>
      <c r="Y20" s="464"/>
      <c r="Z20" s="465">
        <f>Z19*1.05</f>
        <v>147</v>
      </c>
      <c r="AA20" s="465">
        <f t="shared" ref="AA20:AB20" si="39">AA19*1.05</f>
        <v>147</v>
      </c>
      <c r="AB20" s="465">
        <f t="shared" si="39"/>
        <v>147</v>
      </c>
      <c r="AC20" s="465">
        <f t="shared" ref="AC20:AK20" si="40">AC19*1.05</f>
        <v>147</v>
      </c>
      <c r="AD20" s="465">
        <f t="shared" si="40"/>
        <v>147</v>
      </c>
      <c r="AE20" s="465">
        <f t="shared" si="40"/>
        <v>147</v>
      </c>
      <c r="AF20" s="465">
        <f t="shared" si="40"/>
        <v>147</v>
      </c>
      <c r="AG20" s="465">
        <f t="shared" si="40"/>
        <v>147</v>
      </c>
      <c r="AH20" s="465">
        <f t="shared" si="40"/>
        <v>147</v>
      </c>
      <c r="AI20" s="465">
        <f t="shared" si="40"/>
        <v>147</v>
      </c>
      <c r="AJ20" s="465">
        <f t="shared" si="40"/>
        <v>147</v>
      </c>
      <c r="AK20" s="465">
        <f t="shared" si="40"/>
        <v>147</v>
      </c>
      <c r="AL20" s="465">
        <f>AL19*1.04</f>
        <v>174.72</v>
      </c>
      <c r="AM20" s="465">
        <f t="shared" ref="AM20:AW20" si="41">AM19*1.04</f>
        <v>174.72</v>
      </c>
      <c r="AN20" s="465">
        <f t="shared" si="41"/>
        <v>174.72</v>
      </c>
      <c r="AO20" s="465">
        <f t="shared" si="41"/>
        <v>174.72</v>
      </c>
      <c r="AP20" s="465">
        <f t="shared" si="41"/>
        <v>174.72</v>
      </c>
      <c r="AQ20" s="465">
        <f t="shared" si="41"/>
        <v>174.72</v>
      </c>
      <c r="AR20" s="465">
        <f t="shared" si="41"/>
        <v>192.19200000000001</v>
      </c>
      <c r="AS20" s="465">
        <f t="shared" si="41"/>
        <v>192.19200000000001</v>
      </c>
      <c r="AT20" s="465">
        <f t="shared" si="41"/>
        <v>192.19200000000001</v>
      </c>
      <c r="AU20" s="465">
        <f t="shared" si="41"/>
        <v>192.19200000000001</v>
      </c>
      <c r="AV20" s="465">
        <f t="shared" si="41"/>
        <v>192.19200000000001</v>
      </c>
      <c r="AW20" s="465">
        <f t="shared" si="41"/>
        <v>192.19200000000001</v>
      </c>
      <c r="AX20" s="464">
        <f>AX19*1.07</f>
        <v>214</v>
      </c>
      <c r="AY20" s="464">
        <f t="shared" ref="AY20:BI20" si="42">AY19*1.07</f>
        <v>214</v>
      </c>
      <c r="AZ20" s="464">
        <f t="shared" si="42"/>
        <v>214</v>
      </c>
      <c r="BA20" s="464">
        <f t="shared" si="42"/>
        <v>214</v>
      </c>
      <c r="BB20" s="464">
        <f t="shared" si="42"/>
        <v>214</v>
      </c>
      <c r="BC20" s="464">
        <f t="shared" si="42"/>
        <v>214</v>
      </c>
      <c r="BD20" s="464">
        <f t="shared" si="42"/>
        <v>214</v>
      </c>
      <c r="BE20" s="464">
        <f t="shared" si="42"/>
        <v>214</v>
      </c>
      <c r="BF20" s="464">
        <f t="shared" si="42"/>
        <v>214</v>
      </c>
      <c r="BG20" s="464">
        <f t="shared" si="42"/>
        <v>214</v>
      </c>
      <c r="BH20" s="464">
        <f t="shared" si="42"/>
        <v>214</v>
      </c>
      <c r="BI20" s="464">
        <f t="shared" si="42"/>
        <v>214</v>
      </c>
      <c r="BJ20" s="465">
        <f>BJ19*1.05</f>
        <v>236.25</v>
      </c>
      <c r="BK20" s="465">
        <f t="shared" ref="BK20:BU20" si="43">BK19*1.05</f>
        <v>236.25</v>
      </c>
      <c r="BL20" s="465">
        <f t="shared" si="43"/>
        <v>236.25</v>
      </c>
      <c r="BM20" s="465">
        <f t="shared" si="43"/>
        <v>236.25</v>
      </c>
      <c r="BN20" s="465">
        <f t="shared" si="43"/>
        <v>236.25</v>
      </c>
      <c r="BO20" s="465">
        <f t="shared" si="43"/>
        <v>236.25</v>
      </c>
      <c r="BP20" s="465">
        <f t="shared" si="43"/>
        <v>236.25</v>
      </c>
      <c r="BQ20" s="465">
        <f t="shared" si="43"/>
        <v>236.25</v>
      </c>
      <c r="BR20" s="465">
        <f t="shared" si="43"/>
        <v>236.25</v>
      </c>
      <c r="BS20" s="465">
        <f t="shared" si="43"/>
        <v>236.25</v>
      </c>
      <c r="BT20" s="465">
        <f t="shared" si="43"/>
        <v>236.25</v>
      </c>
      <c r="BU20" s="465">
        <f t="shared" si="43"/>
        <v>236.25</v>
      </c>
      <c r="BV20" s="465">
        <f>BV19*1.03</f>
        <v>257.5</v>
      </c>
      <c r="BW20" s="465">
        <f t="shared" ref="BW20:CG20" si="44">BW19*1.03</f>
        <v>257.5</v>
      </c>
      <c r="BX20" s="465">
        <f t="shared" si="44"/>
        <v>257.5</v>
      </c>
      <c r="BY20" s="465">
        <f t="shared" si="44"/>
        <v>257.5</v>
      </c>
      <c r="BZ20" s="465">
        <f t="shared" si="44"/>
        <v>257.5</v>
      </c>
      <c r="CA20" s="465">
        <f t="shared" si="44"/>
        <v>257.5</v>
      </c>
      <c r="CB20" s="465">
        <f t="shared" si="44"/>
        <v>278.10000000000002</v>
      </c>
      <c r="CC20" s="465">
        <f t="shared" si="44"/>
        <v>278.10000000000002</v>
      </c>
      <c r="CD20" s="465">
        <f t="shared" si="44"/>
        <v>278.10000000000002</v>
      </c>
      <c r="CE20" s="465">
        <f t="shared" si="44"/>
        <v>278.10000000000002</v>
      </c>
      <c r="CF20" s="465">
        <f t="shared" si="44"/>
        <v>278.10000000000002</v>
      </c>
      <c r="CG20" s="465">
        <f t="shared" si="44"/>
        <v>278.10000000000002</v>
      </c>
      <c r="CH20" s="464">
        <f>CH19*1.02</f>
        <v>306</v>
      </c>
      <c r="CI20" s="464">
        <f t="shared" ref="CI20:CS20" si="45">CI19*1.02</f>
        <v>306</v>
      </c>
      <c r="CJ20" s="464">
        <f t="shared" si="45"/>
        <v>306</v>
      </c>
      <c r="CK20" s="464">
        <f t="shared" si="45"/>
        <v>306</v>
      </c>
      <c r="CL20" s="464">
        <f t="shared" si="45"/>
        <v>306</v>
      </c>
      <c r="CM20" s="464">
        <f t="shared" si="45"/>
        <v>306</v>
      </c>
      <c r="CN20" s="464">
        <f t="shared" si="45"/>
        <v>326.39999999999998</v>
      </c>
      <c r="CO20" s="464">
        <f t="shared" si="45"/>
        <v>326.39999999999998</v>
      </c>
      <c r="CP20" s="464">
        <f t="shared" si="45"/>
        <v>326.39999999999998</v>
      </c>
      <c r="CQ20" s="464">
        <f t="shared" si="45"/>
        <v>326.39999999999998</v>
      </c>
      <c r="CR20" s="464">
        <f t="shared" si="45"/>
        <v>326.39999999999998</v>
      </c>
      <c r="CS20" s="464">
        <f t="shared" si="45"/>
        <v>326.39999999999998</v>
      </c>
    </row>
    <row r="21" spans="1:97" s="132" customFormat="1" x14ac:dyDescent="0.2">
      <c r="A21" s="227" t="s">
        <v>6</v>
      </c>
      <c r="B21" s="450"/>
      <c r="C21" s="450">
        <f>SUM(Z22:AK22)/SUM(Z20:AK20)</f>
        <v>0.70250000000000012</v>
      </c>
      <c r="D21" s="450">
        <f>SUM(AL22:AW22)/SUM(AL20:AW20)</f>
        <v>0.65409523809523828</v>
      </c>
      <c r="E21" s="450">
        <f>SUM(AX22:BI22)/SUM(AX20:BI20)</f>
        <v>0.68547500000000006</v>
      </c>
      <c r="F21" s="450">
        <f>SUM(BV22:CG22)/SUM(BV20:CG20)</f>
        <v>0.70665096153846174</v>
      </c>
      <c r="G21" s="450">
        <f>SUM(BV22:CG22)/SUM(BV20:CG20)</f>
        <v>0.70665096153846174</v>
      </c>
      <c r="H21" s="450">
        <f>SUM(CH22:CS22)/SUM(CH20:CS20)</f>
        <v>0.79515890456989258</v>
      </c>
      <c r="I21" s="450"/>
      <c r="J21" s="450"/>
      <c r="K21" s="450" t="e">
        <f t="shared" si="38"/>
        <v>#DIV/0!</v>
      </c>
      <c r="L21" s="450">
        <f t="shared" si="38"/>
        <v>-6.8903575665141381E-2</v>
      </c>
      <c r="M21" s="450"/>
      <c r="N21" s="466">
        <v>0.7</v>
      </c>
      <c r="O21" s="466">
        <v>0.68</v>
      </c>
      <c r="P21" s="466">
        <v>0.85</v>
      </c>
      <c r="Q21" s="466">
        <v>0.7</v>
      </c>
      <c r="R21" s="466">
        <v>0.75</v>
      </c>
      <c r="S21" s="466">
        <v>0.8</v>
      </c>
      <c r="T21" s="466">
        <v>0.85</v>
      </c>
      <c r="U21" s="466">
        <v>0.87</v>
      </c>
      <c r="V21" s="466">
        <v>0.88</v>
      </c>
      <c r="W21" s="466">
        <v>0.86</v>
      </c>
      <c r="X21" s="466">
        <v>0.88</v>
      </c>
      <c r="Y21" s="466"/>
      <c r="Z21" s="466">
        <v>0.6</v>
      </c>
      <c r="AA21" s="466">
        <v>0.4</v>
      </c>
      <c r="AB21" s="466">
        <v>0.7</v>
      </c>
      <c r="AC21" s="466">
        <v>0.68</v>
      </c>
      <c r="AD21" s="466">
        <v>0.74</v>
      </c>
      <c r="AE21" s="466">
        <v>0.8</v>
      </c>
      <c r="AF21" s="466">
        <v>0.68</v>
      </c>
      <c r="AG21" s="466">
        <v>0.74</v>
      </c>
      <c r="AH21" s="466">
        <v>0.8</v>
      </c>
      <c r="AI21" s="466">
        <v>0.68</v>
      </c>
      <c r="AJ21" s="466">
        <v>0.74</v>
      </c>
      <c r="AK21" s="466">
        <v>0.87</v>
      </c>
      <c r="AL21" s="466">
        <f>Z21*90%</f>
        <v>0.54</v>
      </c>
      <c r="AM21" s="466">
        <v>0.5</v>
      </c>
      <c r="AN21" s="466">
        <v>0.7</v>
      </c>
      <c r="AO21" s="467">
        <f t="shared" ref="AO21:AP21" si="46">AC21*90%</f>
        <v>0.6120000000000001</v>
      </c>
      <c r="AP21" s="466">
        <f t="shared" si="46"/>
        <v>0.66600000000000004</v>
      </c>
      <c r="AQ21" s="466">
        <v>0.74</v>
      </c>
      <c r="AR21" s="466">
        <f t="shared" ref="AR21:AS21" si="47">AF21*90%</f>
        <v>0.6120000000000001</v>
      </c>
      <c r="AS21" s="466">
        <f t="shared" si="47"/>
        <v>0.66600000000000004</v>
      </c>
      <c r="AT21" s="466">
        <v>0.75</v>
      </c>
      <c r="AU21" s="466">
        <f t="shared" ref="AU21:AV21" si="48">AI21*90%</f>
        <v>0.6120000000000001</v>
      </c>
      <c r="AV21" s="466">
        <f t="shared" si="48"/>
        <v>0.66600000000000004</v>
      </c>
      <c r="AW21" s="466">
        <v>0.77</v>
      </c>
      <c r="AX21" s="466">
        <f>AL21*1.05</f>
        <v>0.56700000000000006</v>
      </c>
      <c r="AY21" s="466">
        <f t="shared" ref="AY21:BI21" si="49">AM21*1.05</f>
        <v>0.52500000000000002</v>
      </c>
      <c r="AZ21" s="466">
        <f t="shared" si="49"/>
        <v>0.73499999999999999</v>
      </c>
      <c r="BA21" s="466">
        <f t="shared" si="49"/>
        <v>0.64260000000000017</v>
      </c>
      <c r="BB21" s="466">
        <f t="shared" si="49"/>
        <v>0.69930000000000003</v>
      </c>
      <c r="BC21" s="466">
        <f t="shared" si="49"/>
        <v>0.77700000000000002</v>
      </c>
      <c r="BD21" s="466">
        <f t="shared" si="49"/>
        <v>0.64260000000000017</v>
      </c>
      <c r="BE21" s="466">
        <f t="shared" si="49"/>
        <v>0.69930000000000003</v>
      </c>
      <c r="BF21" s="466">
        <f t="shared" si="49"/>
        <v>0.78750000000000009</v>
      </c>
      <c r="BG21" s="466">
        <f t="shared" si="49"/>
        <v>0.64260000000000017</v>
      </c>
      <c r="BH21" s="466">
        <f t="shared" si="49"/>
        <v>0.69930000000000003</v>
      </c>
      <c r="BI21" s="466">
        <f t="shared" si="49"/>
        <v>0.80850000000000011</v>
      </c>
      <c r="BJ21" s="467">
        <v>0.56700000000000006</v>
      </c>
      <c r="BK21" s="467">
        <v>0.52500000000000002</v>
      </c>
      <c r="BL21" s="467">
        <v>0.73499999999999999</v>
      </c>
      <c r="BM21" s="467">
        <v>0.64260000000000017</v>
      </c>
      <c r="BN21" s="467">
        <v>0.69930000000000003</v>
      </c>
      <c r="BO21" s="467">
        <v>0.77700000000000002</v>
      </c>
      <c r="BP21" s="467">
        <v>0.64260000000000017</v>
      </c>
      <c r="BQ21" s="467">
        <v>0.69930000000000003</v>
      </c>
      <c r="BR21" s="467">
        <v>0.78750000000000009</v>
      </c>
      <c r="BS21" s="467">
        <v>0.64260000000000017</v>
      </c>
      <c r="BT21" s="467">
        <v>0.69930000000000003</v>
      </c>
      <c r="BU21" s="467">
        <v>0.80850000000000011</v>
      </c>
      <c r="BV21" s="466">
        <v>0.7</v>
      </c>
      <c r="BW21" s="466">
        <v>0.52500000000000002</v>
      </c>
      <c r="BX21" s="466">
        <v>0.8</v>
      </c>
      <c r="BY21" s="466">
        <v>0.7</v>
      </c>
      <c r="BZ21" s="466">
        <v>0.65</v>
      </c>
      <c r="CA21" s="466">
        <v>0.77700000000000002</v>
      </c>
      <c r="CB21" s="466">
        <v>0.64260000000000017</v>
      </c>
      <c r="CC21" s="466">
        <v>0.69930000000000003</v>
      </c>
      <c r="CD21" s="466">
        <v>0.78750000000000009</v>
      </c>
      <c r="CE21" s="466">
        <v>0.64260000000000017</v>
      </c>
      <c r="CF21" s="466">
        <v>0.69930000000000003</v>
      </c>
      <c r="CG21" s="466">
        <v>0.85</v>
      </c>
      <c r="CH21" s="466">
        <v>0.72930375000000025</v>
      </c>
      <c r="CI21" s="466">
        <v>0.5</v>
      </c>
      <c r="CJ21" s="466">
        <v>0.87</v>
      </c>
      <c r="CK21" s="466">
        <v>0.78</v>
      </c>
      <c r="CL21" s="466">
        <v>0.82</v>
      </c>
      <c r="CM21" s="466">
        <v>0.87</v>
      </c>
      <c r="CN21" s="466">
        <v>0.78</v>
      </c>
      <c r="CO21" s="466">
        <v>0.82</v>
      </c>
      <c r="CP21" s="466">
        <v>0.87</v>
      </c>
      <c r="CQ21" s="466">
        <v>0.78</v>
      </c>
      <c r="CR21" s="466">
        <v>0.82</v>
      </c>
      <c r="CS21" s="466">
        <v>0.89</v>
      </c>
    </row>
    <row r="22" spans="1:97" x14ac:dyDescent="0.2">
      <c r="A22" s="226" t="s">
        <v>7</v>
      </c>
      <c r="B22" s="449"/>
      <c r="C22" s="449">
        <f>SUM(Z22:AK22)</f>
        <v>1239.2100000000003</v>
      </c>
      <c r="D22" s="449">
        <f>SUM(AL22:AW22)</f>
        <v>1439.9723520000002</v>
      </c>
      <c r="E22" s="449">
        <f>SUM(AX22:BI22)</f>
        <v>1760.2998000000002</v>
      </c>
      <c r="F22" s="449">
        <f>SUM(BV22:CG22)</f>
        <v>2270.8935300000003</v>
      </c>
      <c r="G22" s="449">
        <f>SUM(BV22:CG22)</f>
        <v>2270.8935300000003</v>
      </c>
      <c r="H22" s="449">
        <f>SUM(CH22:CS22)</f>
        <v>3017.1509475000007</v>
      </c>
      <c r="I22" s="449"/>
      <c r="J22" s="449"/>
      <c r="K22" s="450" t="e">
        <f t="shared" si="38"/>
        <v>#DIV/0!</v>
      </c>
      <c r="L22" s="450">
        <f t="shared" si="38"/>
        <v>0.16200833756990329</v>
      </c>
      <c r="M22" s="449"/>
      <c r="N22" s="449">
        <f t="shared" ref="N22:BY22" si="50">N21*N20</f>
        <v>118.99999999999999</v>
      </c>
      <c r="O22" s="449">
        <f t="shared" si="50"/>
        <v>115.60000000000001</v>
      </c>
      <c r="P22" s="449">
        <f t="shared" si="50"/>
        <v>144.5</v>
      </c>
      <c r="Q22" s="449">
        <f t="shared" si="50"/>
        <v>118.99999999999999</v>
      </c>
      <c r="R22" s="449">
        <f t="shared" si="50"/>
        <v>127.5</v>
      </c>
      <c r="S22" s="449">
        <f t="shared" si="50"/>
        <v>136</v>
      </c>
      <c r="T22" s="449">
        <f t="shared" si="50"/>
        <v>144.5</v>
      </c>
      <c r="U22" s="449">
        <f t="shared" si="50"/>
        <v>147.9</v>
      </c>
      <c r="V22" s="449">
        <f t="shared" si="50"/>
        <v>149.6</v>
      </c>
      <c r="W22" s="449">
        <f t="shared" si="50"/>
        <v>146.19999999999999</v>
      </c>
      <c r="X22" s="449">
        <f t="shared" si="50"/>
        <v>149.6</v>
      </c>
      <c r="Y22" s="449"/>
      <c r="Z22" s="449">
        <f t="shared" si="50"/>
        <v>88.2</v>
      </c>
      <c r="AA22" s="449">
        <f t="shared" si="50"/>
        <v>58.800000000000004</v>
      </c>
      <c r="AB22" s="449">
        <f t="shared" si="50"/>
        <v>102.89999999999999</v>
      </c>
      <c r="AC22" s="449">
        <f t="shared" si="50"/>
        <v>99.960000000000008</v>
      </c>
      <c r="AD22" s="449">
        <f t="shared" si="50"/>
        <v>108.78</v>
      </c>
      <c r="AE22" s="449">
        <f t="shared" si="50"/>
        <v>117.60000000000001</v>
      </c>
      <c r="AF22" s="449">
        <f t="shared" si="50"/>
        <v>99.960000000000008</v>
      </c>
      <c r="AG22" s="449">
        <f t="shared" si="50"/>
        <v>108.78</v>
      </c>
      <c r="AH22" s="449">
        <f t="shared" si="50"/>
        <v>117.60000000000001</v>
      </c>
      <c r="AI22" s="449">
        <f t="shared" si="50"/>
        <v>99.960000000000008</v>
      </c>
      <c r="AJ22" s="449">
        <f t="shared" si="50"/>
        <v>108.78</v>
      </c>
      <c r="AK22" s="449">
        <f t="shared" si="50"/>
        <v>127.89</v>
      </c>
      <c r="AL22" s="449">
        <f t="shared" si="50"/>
        <v>94.348800000000011</v>
      </c>
      <c r="AM22" s="449">
        <f t="shared" si="50"/>
        <v>87.36</v>
      </c>
      <c r="AN22" s="449">
        <f t="shared" si="50"/>
        <v>122.30399999999999</v>
      </c>
      <c r="AO22" s="449">
        <f t="shared" si="50"/>
        <v>106.92864000000002</v>
      </c>
      <c r="AP22" s="449">
        <f t="shared" si="50"/>
        <v>116.36352000000001</v>
      </c>
      <c r="AQ22" s="449">
        <f t="shared" si="50"/>
        <v>129.2928</v>
      </c>
      <c r="AR22" s="449">
        <f t="shared" si="50"/>
        <v>117.62150400000003</v>
      </c>
      <c r="AS22" s="449">
        <f t="shared" si="50"/>
        <v>127.99987200000001</v>
      </c>
      <c r="AT22" s="449">
        <f t="shared" si="50"/>
        <v>144.14400000000001</v>
      </c>
      <c r="AU22" s="449">
        <f t="shared" si="50"/>
        <v>117.62150400000003</v>
      </c>
      <c r="AV22" s="449">
        <f t="shared" si="50"/>
        <v>127.99987200000001</v>
      </c>
      <c r="AW22" s="449">
        <f t="shared" si="50"/>
        <v>147.98784000000001</v>
      </c>
      <c r="AX22" s="449">
        <f t="shared" si="50"/>
        <v>121.33800000000001</v>
      </c>
      <c r="AY22" s="449">
        <f t="shared" si="50"/>
        <v>112.35000000000001</v>
      </c>
      <c r="AZ22" s="449">
        <f t="shared" si="50"/>
        <v>157.29</v>
      </c>
      <c r="BA22" s="449">
        <f t="shared" si="50"/>
        <v>137.51640000000003</v>
      </c>
      <c r="BB22" s="449">
        <f t="shared" si="50"/>
        <v>149.65020000000001</v>
      </c>
      <c r="BC22" s="449">
        <f t="shared" si="50"/>
        <v>166.27799999999999</v>
      </c>
      <c r="BD22" s="449">
        <f t="shared" si="50"/>
        <v>137.51640000000003</v>
      </c>
      <c r="BE22" s="449">
        <f t="shared" si="50"/>
        <v>149.65020000000001</v>
      </c>
      <c r="BF22" s="449">
        <f t="shared" si="50"/>
        <v>168.52500000000001</v>
      </c>
      <c r="BG22" s="449">
        <f t="shared" si="50"/>
        <v>137.51640000000003</v>
      </c>
      <c r="BH22" s="449">
        <f t="shared" si="50"/>
        <v>149.65020000000001</v>
      </c>
      <c r="BI22" s="449">
        <f t="shared" si="50"/>
        <v>173.01900000000003</v>
      </c>
      <c r="BJ22" s="468">
        <f t="shared" si="50"/>
        <v>133.95375000000001</v>
      </c>
      <c r="BK22" s="468">
        <f t="shared" si="50"/>
        <v>124.03125</v>
      </c>
      <c r="BL22" s="468">
        <f t="shared" si="50"/>
        <v>173.64374999999998</v>
      </c>
      <c r="BM22" s="468">
        <f t="shared" si="50"/>
        <v>151.81425000000004</v>
      </c>
      <c r="BN22" s="468">
        <f t="shared" si="50"/>
        <v>165.20962500000002</v>
      </c>
      <c r="BO22" s="468">
        <f t="shared" si="50"/>
        <v>183.56625</v>
      </c>
      <c r="BP22" s="468">
        <f t="shared" si="50"/>
        <v>151.81425000000004</v>
      </c>
      <c r="BQ22" s="468">
        <f t="shared" si="50"/>
        <v>165.20962500000002</v>
      </c>
      <c r="BR22" s="468">
        <f t="shared" si="50"/>
        <v>186.04687500000003</v>
      </c>
      <c r="BS22" s="468">
        <f t="shared" si="50"/>
        <v>151.81425000000004</v>
      </c>
      <c r="BT22" s="468">
        <f t="shared" si="50"/>
        <v>165.20962500000002</v>
      </c>
      <c r="BU22" s="468">
        <f t="shared" si="50"/>
        <v>191.00812500000004</v>
      </c>
      <c r="BV22" s="449">
        <f t="shared" si="50"/>
        <v>180.25</v>
      </c>
      <c r="BW22" s="449">
        <f t="shared" si="50"/>
        <v>135.1875</v>
      </c>
      <c r="BX22" s="449">
        <f t="shared" si="50"/>
        <v>206</v>
      </c>
      <c r="BY22" s="449">
        <f t="shared" si="50"/>
        <v>180.25</v>
      </c>
      <c r="BZ22" s="449">
        <f t="shared" ref="BZ22:CS22" si="51">BZ21*BZ20</f>
        <v>167.375</v>
      </c>
      <c r="CA22" s="449">
        <f t="shared" si="51"/>
        <v>200.07750000000001</v>
      </c>
      <c r="CB22" s="449">
        <f t="shared" si="51"/>
        <v>178.70706000000007</v>
      </c>
      <c r="CC22" s="449">
        <f t="shared" si="51"/>
        <v>194.47533000000001</v>
      </c>
      <c r="CD22" s="449">
        <f t="shared" si="51"/>
        <v>219.00375000000005</v>
      </c>
      <c r="CE22" s="449">
        <f t="shared" si="51"/>
        <v>178.70706000000007</v>
      </c>
      <c r="CF22" s="449">
        <f t="shared" si="51"/>
        <v>194.47533000000001</v>
      </c>
      <c r="CG22" s="449">
        <f t="shared" si="51"/>
        <v>236.38500000000002</v>
      </c>
      <c r="CH22" s="449">
        <f t="shared" si="51"/>
        <v>223.16694750000008</v>
      </c>
      <c r="CI22" s="449">
        <f t="shared" si="51"/>
        <v>153</v>
      </c>
      <c r="CJ22" s="449">
        <f t="shared" si="51"/>
        <v>266.21999999999997</v>
      </c>
      <c r="CK22" s="449">
        <f t="shared" si="51"/>
        <v>238.68</v>
      </c>
      <c r="CL22" s="449">
        <f t="shared" si="51"/>
        <v>250.92</v>
      </c>
      <c r="CM22" s="449">
        <f t="shared" si="51"/>
        <v>266.21999999999997</v>
      </c>
      <c r="CN22" s="449">
        <f t="shared" si="51"/>
        <v>254.59199999999998</v>
      </c>
      <c r="CO22" s="449">
        <f t="shared" si="51"/>
        <v>267.64799999999997</v>
      </c>
      <c r="CP22" s="449">
        <f t="shared" si="51"/>
        <v>283.96799999999996</v>
      </c>
      <c r="CQ22" s="449">
        <f t="shared" si="51"/>
        <v>254.59199999999998</v>
      </c>
      <c r="CR22" s="449">
        <f t="shared" si="51"/>
        <v>267.64799999999997</v>
      </c>
      <c r="CS22" s="449">
        <f t="shared" si="51"/>
        <v>290.49599999999998</v>
      </c>
    </row>
    <row r="23" spans="1:97" s="137" customFormat="1" x14ac:dyDescent="0.2">
      <c r="A23" s="228" t="s">
        <v>9</v>
      </c>
      <c r="B23" s="451"/>
      <c r="C23" s="451">
        <f t="shared" ref="C23:E23" si="52">C26/C22</f>
        <v>5.3753895457178924</v>
      </c>
      <c r="D23" s="451">
        <f t="shared" si="52"/>
        <v>5.5153941574040468</v>
      </c>
      <c r="E23" s="451">
        <f t="shared" si="52"/>
        <v>5.5705285864755512</v>
      </c>
      <c r="F23" s="451">
        <f>F26/F22</f>
        <v>5.0053403860010786</v>
      </c>
      <c r="G23" s="451">
        <f t="shared" ref="G23" si="53">G26/G22</f>
        <v>6.1330923593608455</v>
      </c>
      <c r="H23" s="451">
        <f>H26/H22</f>
        <v>6.49124891116666</v>
      </c>
      <c r="I23" s="451"/>
      <c r="J23" s="451"/>
      <c r="K23" s="450" t="e">
        <f t="shared" si="38"/>
        <v>#DIV/0!</v>
      </c>
      <c r="L23" s="450">
        <f t="shared" si="38"/>
        <v>2.6045482005612852E-2</v>
      </c>
      <c r="M23" s="451"/>
      <c r="N23" s="469">
        <v>3.2</v>
      </c>
      <c r="O23" s="469">
        <v>3.8</v>
      </c>
      <c r="P23" s="469">
        <v>4.8</v>
      </c>
      <c r="Q23" s="469">
        <v>4.8</v>
      </c>
      <c r="R23" s="469">
        <v>5.2</v>
      </c>
      <c r="S23" s="469">
        <v>5.8</v>
      </c>
      <c r="T23" s="469">
        <v>5.8</v>
      </c>
      <c r="U23" s="469">
        <f>T23*1.2</f>
        <v>6.96</v>
      </c>
      <c r="V23" s="469">
        <f>U23*1.1</f>
        <v>7.6560000000000006</v>
      </c>
      <c r="W23" s="469">
        <f>V23*0.8</f>
        <v>6.1248000000000005</v>
      </c>
      <c r="X23" s="469">
        <f>W23*1.1</f>
        <v>6.737280000000001</v>
      </c>
      <c r="Y23" s="469"/>
      <c r="Z23" s="469">
        <v>3.2640000000000002</v>
      </c>
      <c r="AA23" s="469">
        <v>2.448</v>
      </c>
      <c r="AB23" s="469">
        <f>P23*1.01</f>
        <v>4.8479999999999999</v>
      </c>
      <c r="AC23" s="470">
        <f>Q23*1.01</f>
        <v>4.8479999999999999</v>
      </c>
      <c r="AD23" s="469">
        <f>R23*1.01</f>
        <v>5.2520000000000007</v>
      </c>
      <c r="AE23" s="469">
        <f>S23*1.01</f>
        <v>5.8579999999999997</v>
      </c>
      <c r="AF23" s="469">
        <f>T23*1.01</f>
        <v>5.8579999999999997</v>
      </c>
      <c r="AG23" s="469">
        <f>AF23*1.01</f>
        <v>5.9165799999999997</v>
      </c>
      <c r="AH23" s="469">
        <f>AG23*1.01</f>
        <v>5.9757457999999994</v>
      </c>
      <c r="AI23" s="469">
        <f>AH23*1.01</f>
        <v>6.0355032579999994</v>
      </c>
      <c r="AJ23" s="469">
        <f>AI23*1.01</f>
        <v>6.0958582905799998</v>
      </c>
      <c r="AK23" s="469">
        <f>AJ23*1.01</f>
        <v>6.1568168734858002</v>
      </c>
      <c r="AL23" s="469">
        <f>Z23*1.03</f>
        <v>3.3619200000000005</v>
      </c>
      <c r="AM23" s="469">
        <f t="shared" ref="AM23:AW23" si="54">AA23*1.03</f>
        <v>2.5214400000000001</v>
      </c>
      <c r="AN23" s="469">
        <f t="shared" si="54"/>
        <v>4.9934399999999997</v>
      </c>
      <c r="AO23" s="469">
        <f t="shared" si="54"/>
        <v>4.9934399999999997</v>
      </c>
      <c r="AP23" s="469">
        <f t="shared" si="54"/>
        <v>5.4095600000000008</v>
      </c>
      <c r="AQ23" s="469">
        <f t="shared" si="54"/>
        <v>6.0337399999999999</v>
      </c>
      <c r="AR23" s="469">
        <f t="shared" si="54"/>
        <v>6.0337399999999999</v>
      </c>
      <c r="AS23" s="469">
        <f t="shared" si="54"/>
        <v>6.0940773999999998</v>
      </c>
      <c r="AT23" s="469">
        <f t="shared" si="54"/>
        <v>6.1550181739999994</v>
      </c>
      <c r="AU23" s="469">
        <f t="shared" si="54"/>
        <v>6.2165683557399998</v>
      </c>
      <c r="AV23" s="469">
        <f t="shared" si="54"/>
        <v>6.2787340392974</v>
      </c>
      <c r="AW23" s="469">
        <f t="shared" si="54"/>
        <v>6.3415213796903744</v>
      </c>
      <c r="AX23" s="469">
        <v>3.2640000000000002</v>
      </c>
      <c r="AY23" s="469">
        <v>2.448</v>
      </c>
      <c r="AZ23" s="469">
        <f>AN23*1.02</f>
        <v>5.0933088</v>
      </c>
      <c r="BA23" s="469">
        <f t="shared" ref="BA23:BC23" si="55">AO23*1.02</f>
        <v>5.0933088</v>
      </c>
      <c r="BB23" s="469">
        <f t="shared" si="55"/>
        <v>5.5177512000000011</v>
      </c>
      <c r="BC23" s="469">
        <f t="shared" si="55"/>
        <v>6.1544147999999996</v>
      </c>
      <c r="BD23" s="469">
        <f>AR23*1.02</f>
        <v>6.1544147999999996</v>
      </c>
      <c r="BE23" s="469">
        <f t="shared" ref="BE23:BI23" si="56">AS23*1.02</f>
        <v>6.2159589479999999</v>
      </c>
      <c r="BF23" s="469">
        <f t="shared" si="56"/>
        <v>6.2781185374799993</v>
      </c>
      <c r="BG23" s="469">
        <f t="shared" si="56"/>
        <v>6.3408997228548003</v>
      </c>
      <c r="BH23" s="469">
        <f t="shared" si="56"/>
        <v>6.4043087200833479</v>
      </c>
      <c r="BI23" s="469">
        <f t="shared" si="56"/>
        <v>6.4683518072841819</v>
      </c>
      <c r="BJ23" s="471">
        <f>AX23*1.05</f>
        <v>3.4272000000000005</v>
      </c>
      <c r="BK23" s="471">
        <f t="shared" ref="BK23:BU23" si="57">AY23*1.05</f>
        <v>2.5704000000000002</v>
      </c>
      <c r="BL23" s="471">
        <f t="shared" si="57"/>
        <v>5.3479742400000001</v>
      </c>
      <c r="BM23" s="471">
        <f t="shared" si="57"/>
        <v>5.3479742400000001</v>
      </c>
      <c r="BN23" s="471">
        <f t="shared" si="57"/>
        <v>5.7936387600000012</v>
      </c>
      <c r="BO23" s="471">
        <f t="shared" si="57"/>
        <v>6.4621355400000002</v>
      </c>
      <c r="BP23" s="471">
        <f t="shared" si="57"/>
        <v>6.4621355400000002</v>
      </c>
      <c r="BQ23" s="471">
        <f t="shared" si="57"/>
        <v>6.5267568954000001</v>
      </c>
      <c r="BR23" s="471">
        <f t="shared" si="57"/>
        <v>6.5920244643539991</v>
      </c>
      <c r="BS23" s="471">
        <f t="shared" si="57"/>
        <v>6.6579447089975403</v>
      </c>
      <c r="BT23" s="471">
        <f t="shared" si="57"/>
        <v>6.724524156087516</v>
      </c>
      <c r="BU23" s="471">
        <f t="shared" si="57"/>
        <v>6.791769397648391</v>
      </c>
      <c r="BV23" s="469">
        <f>BJ23*1.05</f>
        <v>3.5985600000000004</v>
      </c>
      <c r="BW23" s="469">
        <f t="shared" ref="BW23:CG23" si="58">BK23*1.05</f>
        <v>2.6989200000000002</v>
      </c>
      <c r="BX23" s="469">
        <f t="shared" si="58"/>
        <v>5.6153729520000004</v>
      </c>
      <c r="BY23" s="469">
        <f t="shared" si="58"/>
        <v>5.6153729520000004</v>
      </c>
      <c r="BZ23" s="469">
        <f t="shared" si="58"/>
        <v>6.0833206980000014</v>
      </c>
      <c r="CA23" s="469">
        <f t="shared" si="58"/>
        <v>6.7852423170000007</v>
      </c>
      <c r="CB23" s="469">
        <f t="shared" si="58"/>
        <v>6.7852423170000007</v>
      </c>
      <c r="CC23" s="469">
        <f t="shared" si="58"/>
        <v>6.8530947401700004</v>
      </c>
      <c r="CD23" s="469">
        <f t="shared" si="58"/>
        <v>6.9216256875716997</v>
      </c>
      <c r="CE23" s="469">
        <f t="shared" si="58"/>
        <v>6.9908419444474177</v>
      </c>
      <c r="CF23" s="469">
        <f t="shared" si="58"/>
        <v>7.0607503638918923</v>
      </c>
      <c r="CG23" s="469">
        <f t="shared" si="58"/>
        <v>7.1313578675308111</v>
      </c>
      <c r="CH23" s="469">
        <f>BV23*1.05</f>
        <v>3.7784880000000007</v>
      </c>
      <c r="CI23" s="469">
        <f t="shared" ref="CI23:CS23" si="59">BW23*1.05</f>
        <v>2.8338660000000004</v>
      </c>
      <c r="CJ23" s="469">
        <f t="shared" si="59"/>
        <v>5.8961415996000008</v>
      </c>
      <c r="CK23" s="469">
        <f t="shared" si="59"/>
        <v>5.8961415996000008</v>
      </c>
      <c r="CL23" s="469">
        <f t="shared" si="59"/>
        <v>6.387486732900002</v>
      </c>
      <c r="CM23" s="469">
        <f t="shared" si="59"/>
        <v>7.1245044328500011</v>
      </c>
      <c r="CN23" s="469">
        <f t="shared" si="59"/>
        <v>7.1245044328500011</v>
      </c>
      <c r="CO23" s="469">
        <f t="shared" si="59"/>
        <v>7.1957494771785004</v>
      </c>
      <c r="CP23" s="469">
        <f t="shared" si="59"/>
        <v>7.2677069719502851</v>
      </c>
      <c r="CQ23" s="469">
        <f t="shared" si="59"/>
        <v>7.3403840416697888</v>
      </c>
      <c r="CR23" s="469">
        <f t="shared" si="59"/>
        <v>7.4137878820864875</v>
      </c>
      <c r="CS23" s="469">
        <f t="shared" si="59"/>
        <v>7.487925760907352</v>
      </c>
    </row>
    <row r="24" spans="1:97" s="137" customFormat="1" x14ac:dyDescent="0.2">
      <c r="A24" s="228" t="s">
        <v>10</v>
      </c>
      <c r="B24" s="451"/>
      <c r="C24" s="451">
        <f t="shared" ref="C24:H24" si="60">C27/C26</f>
        <v>18.500000000000004</v>
      </c>
      <c r="D24" s="451">
        <f t="shared" si="60"/>
        <v>19.054999999999993</v>
      </c>
      <c r="E24" s="451">
        <f t="shared" si="60"/>
        <v>19.4361</v>
      </c>
      <c r="F24" s="451">
        <f t="shared" si="60"/>
        <v>20.407905</v>
      </c>
      <c r="G24" s="451">
        <f t="shared" si="60"/>
        <v>20.816063099999997</v>
      </c>
      <c r="H24" s="451">
        <f t="shared" si="60"/>
        <v>23.971865632526345</v>
      </c>
      <c r="I24" s="451"/>
      <c r="J24" s="451"/>
      <c r="K24" s="450" t="e">
        <f t="shared" si="38"/>
        <v>#DIV/0!</v>
      </c>
      <c r="L24" s="450">
        <f t="shared" si="38"/>
        <v>2.9999999999999361E-2</v>
      </c>
      <c r="M24" s="451"/>
      <c r="N24" s="469">
        <v>15</v>
      </c>
      <c r="O24" s="469">
        <v>16.834809233290841</v>
      </c>
      <c r="P24" s="469">
        <v>17</v>
      </c>
      <c r="Q24" s="469">
        <v>17</v>
      </c>
      <c r="R24" s="469">
        <v>17</v>
      </c>
      <c r="S24" s="469">
        <v>18</v>
      </c>
      <c r="T24" s="469">
        <v>18</v>
      </c>
      <c r="U24" s="469">
        <v>18</v>
      </c>
      <c r="V24" s="469">
        <v>18</v>
      </c>
      <c r="W24" s="469">
        <v>18</v>
      </c>
      <c r="X24" s="469">
        <v>18</v>
      </c>
      <c r="Y24" s="469"/>
      <c r="Z24" s="469">
        <v>18.5</v>
      </c>
      <c r="AA24" s="469">
        <f>Z24</f>
        <v>18.5</v>
      </c>
      <c r="AB24" s="469">
        <f t="shared" ref="AB24:AK24" si="61">AA24</f>
        <v>18.5</v>
      </c>
      <c r="AC24" s="469">
        <f t="shared" si="61"/>
        <v>18.5</v>
      </c>
      <c r="AD24" s="469">
        <f t="shared" si="61"/>
        <v>18.5</v>
      </c>
      <c r="AE24" s="469">
        <f t="shared" si="61"/>
        <v>18.5</v>
      </c>
      <c r="AF24" s="469">
        <f t="shared" si="61"/>
        <v>18.5</v>
      </c>
      <c r="AG24" s="469">
        <f t="shared" si="61"/>
        <v>18.5</v>
      </c>
      <c r="AH24" s="469">
        <f t="shared" si="61"/>
        <v>18.5</v>
      </c>
      <c r="AI24" s="469">
        <f t="shared" si="61"/>
        <v>18.5</v>
      </c>
      <c r="AJ24" s="469">
        <f t="shared" si="61"/>
        <v>18.5</v>
      </c>
      <c r="AK24" s="469">
        <f t="shared" si="61"/>
        <v>18.5</v>
      </c>
      <c r="AL24" s="469">
        <f>AK24*1.03</f>
        <v>19.055</v>
      </c>
      <c r="AM24" s="469">
        <f>AL24</f>
        <v>19.055</v>
      </c>
      <c r="AN24" s="469">
        <f t="shared" ref="AN24:AW24" si="62">AM24</f>
        <v>19.055</v>
      </c>
      <c r="AO24" s="469">
        <f t="shared" si="62"/>
        <v>19.055</v>
      </c>
      <c r="AP24" s="469">
        <f t="shared" si="62"/>
        <v>19.055</v>
      </c>
      <c r="AQ24" s="469">
        <f t="shared" si="62"/>
        <v>19.055</v>
      </c>
      <c r="AR24" s="469">
        <f t="shared" si="62"/>
        <v>19.055</v>
      </c>
      <c r="AS24" s="469">
        <f t="shared" si="62"/>
        <v>19.055</v>
      </c>
      <c r="AT24" s="469">
        <f t="shared" si="62"/>
        <v>19.055</v>
      </c>
      <c r="AU24" s="469">
        <f t="shared" si="62"/>
        <v>19.055</v>
      </c>
      <c r="AV24" s="469">
        <f t="shared" si="62"/>
        <v>19.055</v>
      </c>
      <c r="AW24" s="469">
        <f t="shared" si="62"/>
        <v>19.055</v>
      </c>
      <c r="AX24" s="469">
        <f>AW24*1.02</f>
        <v>19.4361</v>
      </c>
      <c r="AY24" s="469">
        <f>AX24</f>
        <v>19.4361</v>
      </c>
      <c r="AZ24" s="469">
        <f t="shared" ref="AZ24:BI24" si="63">AY24</f>
        <v>19.4361</v>
      </c>
      <c r="BA24" s="469">
        <f t="shared" si="63"/>
        <v>19.4361</v>
      </c>
      <c r="BB24" s="469">
        <f t="shared" si="63"/>
        <v>19.4361</v>
      </c>
      <c r="BC24" s="469">
        <f t="shared" si="63"/>
        <v>19.4361</v>
      </c>
      <c r="BD24" s="469">
        <f t="shared" si="63"/>
        <v>19.4361</v>
      </c>
      <c r="BE24" s="469">
        <f t="shared" si="63"/>
        <v>19.4361</v>
      </c>
      <c r="BF24" s="469">
        <f t="shared" si="63"/>
        <v>19.4361</v>
      </c>
      <c r="BG24" s="469">
        <f t="shared" si="63"/>
        <v>19.4361</v>
      </c>
      <c r="BH24" s="469">
        <f t="shared" si="63"/>
        <v>19.4361</v>
      </c>
      <c r="BI24" s="469">
        <f t="shared" si="63"/>
        <v>19.4361</v>
      </c>
      <c r="BJ24" s="471">
        <f>BI24*1.05</f>
        <v>20.407905</v>
      </c>
      <c r="BK24" s="471">
        <f>BJ24</f>
        <v>20.407905</v>
      </c>
      <c r="BL24" s="471">
        <f t="shared" ref="BL24:BU24" si="64">BK24</f>
        <v>20.407905</v>
      </c>
      <c r="BM24" s="471">
        <f t="shared" si="64"/>
        <v>20.407905</v>
      </c>
      <c r="BN24" s="471">
        <f t="shared" si="64"/>
        <v>20.407905</v>
      </c>
      <c r="BO24" s="471">
        <f t="shared" si="64"/>
        <v>20.407905</v>
      </c>
      <c r="BP24" s="471">
        <f t="shared" si="64"/>
        <v>20.407905</v>
      </c>
      <c r="BQ24" s="471">
        <f t="shared" si="64"/>
        <v>20.407905</v>
      </c>
      <c r="BR24" s="471">
        <f t="shared" si="64"/>
        <v>20.407905</v>
      </c>
      <c r="BS24" s="471">
        <f t="shared" si="64"/>
        <v>20.407905</v>
      </c>
      <c r="BT24" s="471">
        <f t="shared" si="64"/>
        <v>20.407905</v>
      </c>
      <c r="BU24" s="471">
        <f t="shared" si="64"/>
        <v>20.407905</v>
      </c>
      <c r="BV24" s="469">
        <f>BU24*1.02</f>
        <v>20.816063100000001</v>
      </c>
      <c r="BW24" s="469">
        <f>BV24</f>
        <v>20.816063100000001</v>
      </c>
      <c r="BX24" s="469">
        <f t="shared" ref="BX24:CG24" si="65">BW24</f>
        <v>20.816063100000001</v>
      </c>
      <c r="BY24" s="469">
        <f t="shared" si="65"/>
        <v>20.816063100000001</v>
      </c>
      <c r="BZ24" s="469">
        <f t="shared" si="65"/>
        <v>20.816063100000001</v>
      </c>
      <c r="CA24" s="469">
        <f t="shared" si="65"/>
        <v>20.816063100000001</v>
      </c>
      <c r="CB24" s="469">
        <f t="shared" si="65"/>
        <v>20.816063100000001</v>
      </c>
      <c r="CC24" s="469">
        <f t="shared" si="65"/>
        <v>20.816063100000001</v>
      </c>
      <c r="CD24" s="469">
        <f t="shared" si="65"/>
        <v>20.816063100000001</v>
      </c>
      <c r="CE24" s="469">
        <f t="shared" si="65"/>
        <v>20.816063100000001</v>
      </c>
      <c r="CF24" s="469">
        <f t="shared" si="65"/>
        <v>20.816063100000001</v>
      </c>
      <c r="CG24" s="469">
        <f t="shared" si="65"/>
        <v>20.816063100000001</v>
      </c>
      <c r="CH24" s="469">
        <f>CG24*1.05</f>
        <v>21.856866255000003</v>
      </c>
      <c r="CI24" s="469">
        <v>24.067023750000008</v>
      </c>
      <c r="CJ24" s="469">
        <v>24.067023750000008</v>
      </c>
      <c r="CK24" s="469">
        <v>24.067023750000008</v>
      </c>
      <c r="CL24" s="469">
        <v>24.067023750000008</v>
      </c>
      <c r="CM24" s="469">
        <v>24.067023750000008</v>
      </c>
      <c r="CN24" s="469">
        <v>24.067023750000008</v>
      </c>
      <c r="CO24" s="469">
        <v>24.067023750000008</v>
      </c>
      <c r="CP24" s="469">
        <v>24.067023750000008</v>
      </c>
      <c r="CQ24" s="469">
        <v>24.067023750000008</v>
      </c>
      <c r="CR24" s="469">
        <v>24.067023750000008</v>
      </c>
      <c r="CS24" s="469">
        <v>24.067023750000008</v>
      </c>
    </row>
    <row r="25" spans="1:97" x14ac:dyDescent="0.2">
      <c r="A25" s="95"/>
      <c r="B25" s="449"/>
      <c r="C25" s="449"/>
      <c r="D25" s="449"/>
      <c r="E25" s="449"/>
      <c r="F25" s="449"/>
      <c r="G25" s="449"/>
      <c r="H25" s="449"/>
      <c r="I25" s="449"/>
      <c r="J25" s="449"/>
      <c r="K25" s="450"/>
      <c r="L25" s="450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449"/>
      <c r="AB25" s="449"/>
      <c r="AC25" s="449"/>
      <c r="AD25" s="449"/>
      <c r="AE25" s="449"/>
      <c r="AF25" s="449"/>
      <c r="AG25" s="449"/>
      <c r="AH25" s="449"/>
      <c r="AI25" s="449"/>
      <c r="AJ25" s="449"/>
      <c r="AK25" s="449"/>
      <c r="AL25" s="449"/>
      <c r="AM25" s="449"/>
      <c r="AN25" s="449"/>
      <c r="AO25" s="449"/>
      <c r="AP25" s="449"/>
      <c r="AQ25" s="449"/>
      <c r="AR25" s="449"/>
      <c r="AS25" s="449"/>
      <c r="AT25" s="449"/>
      <c r="AU25" s="449"/>
      <c r="AV25" s="449"/>
      <c r="AW25" s="449"/>
      <c r="AX25" s="449"/>
      <c r="AY25" s="449"/>
      <c r="AZ25" s="449"/>
      <c r="BA25" s="449"/>
      <c r="BB25" s="449"/>
      <c r="BC25" s="449"/>
      <c r="BD25" s="449"/>
      <c r="BE25" s="449"/>
      <c r="BF25" s="449"/>
      <c r="BG25" s="449"/>
      <c r="BH25" s="449"/>
      <c r="BI25" s="449"/>
      <c r="BJ25" s="468"/>
      <c r="BK25" s="468"/>
      <c r="BL25" s="468"/>
      <c r="BM25" s="468"/>
      <c r="BN25" s="468"/>
      <c r="BO25" s="468"/>
      <c r="BP25" s="468"/>
      <c r="BQ25" s="468"/>
      <c r="BR25" s="468"/>
      <c r="BS25" s="468"/>
      <c r="BT25" s="468"/>
      <c r="BU25" s="468"/>
      <c r="BV25" s="449"/>
      <c r="BW25" s="449"/>
      <c r="BX25" s="449"/>
      <c r="BY25" s="449"/>
      <c r="BZ25" s="449"/>
      <c r="CA25" s="449"/>
      <c r="CB25" s="449"/>
      <c r="CC25" s="449"/>
      <c r="CD25" s="449"/>
      <c r="CE25" s="449"/>
      <c r="CF25" s="449"/>
      <c r="CG25" s="449"/>
      <c r="CH25" s="449"/>
      <c r="CI25" s="449"/>
      <c r="CJ25" s="449"/>
      <c r="CK25" s="449"/>
      <c r="CL25" s="449"/>
      <c r="CM25" s="449"/>
      <c r="CN25" s="449"/>
      <c r="CO25" s="449"/>
      <c r="CP25" s="449"/>
      <c r="CQ25" s="449"/>
      <c r="CR25" s="449"/>
      <c r="CS25" s="449"/>
    </row>
    <row r="26" spans="1:97" x14ac:dyDescent="0.2">
      <c r="A26" s="95" t="s">
        <v>15</v>
      </c>
      <c r="B26" s="449"/>
      <c r="C26" s="449">
        <f>SUM(Z26:AK26)</f>
        <v>6661.2364789490712</v>
      </c>
      <c r="D26" s="449">
        <f>SUM(AL26:AW26)</f>
        <v>7942.0150970441646</v>
      </c>
      <c r="E26" s="449">
        <f>SUM(AX26:BI26)</f>
        <v>9805.800356667196</v>
      </c>
      <c r="F26" s="449">
        <f>SUM(BJ26:BU26)</f>
        <v>11366.595098017553</v>
      </c>
      <c r="G26" s="449">
        <f>SUM(BV26:CG26)</f>
        <v>13927.599757764981</v>
      </c>
      <c r="H26" s="449">
        <f>SUM(CH26:CS26)</f>
        <v>19585.077802784836</v>
      </c>
      <c r="I26" s="449"/>
      <c r="J26" s="449"/>
      <c r="K26" s="450" t="e">
        <f>C26/B26-1</f>
        <v>#DIV/0!</v>
      </c>
      <c r="L26" s="450">
        <f t="shared" si="38"/>
        <v>0.19227340481645228</v>
      </c>
      <c r="M26" s="449"/>
      <c r="N26" s="449">
        <f>N22*N23</f>
        <v>380.79999999999995</v>
      </c>
      <c r="O26" s="449">
        <f t="shared" ref="O26:X26" si="66">O22*O23</f>
        <v>439.28000000000003</v>
      </c>
      <c r="P26" s="449">
        <f t="shared" si="66"/>
        <v>693.6</v>
      </c>
      <c r="Q26" s="449">
        <f t="shared" si="66"/>
        <v>571.19999999999993</v>
      </c>
      <c r="R26" s="449">
        <f t="shared" si="66"/>
        <v>663</v>
      </c>
      <c r="S26" s="449">
        <f t="shared" si="66"/>
        <v>788.8</v>
      </c>
      <c r="T26" s="449">
        <f t="shared" si="66"/>
        <v>838.1</v>
      </c>
      <c r="U26" s="449">
        <f t="shared" si="66"/>
        <v>1029.384</v>
      </c>
      <c r="V26" s="449">
        <f t="shared" si="66"/>
        <v>1145.3376000000001</v>
      </c>
      <c r="W26" s="449">
        <f t="shared" si="66"/>
        <v>895.44575999999995</v>
      </c>
      <c r="X26" s="449">
        <f t="shared" si="66"/>
        <v>1007.8970880000002</v>
      </c>
      <c r="Y26" s="449"/>
      <c r="Z26" s="449">
        <f>Z22*Z23</f>
        <v>287.88480000000004</v>
      </c>
      <c r="AA26" s="449">
        <f t="shared" ref="AA26:AK26" si="67">AA22*AA23</f>
        <v>143.94240000000002</v>
      </c>
      <c r="AB26" s="449">
        <f t="shared" si="67"/>
        <v>498.85919999999993</v>
      </c>
      <c r="AC26" s="449">
        <f t="shared" si="67"/>
        <v>484.60608000000002</v>
      </c>
      <c r="AD26" s="449">
        <f t="shared" si="67"/>
        <v>571.31256000000008</v>
      </c>
      <c r="AE26" s="449">
        <f t="shared" si="67"/>
        <v>688.9008</v>
      </c>
      <c r="AF26" s="449">
        <f t="shared" si="67"/>
        <v>585.56568000000004</v>
      </c>
      <c r="AG26" s="449">
        <f t="shared" si="67"/>
        <v>643.60557240000003</v>
      </c>
      <c r="AH26" s="449">
        <f t="shared" si="67"/>
        <v>702.74770607999994</v>
      </c>
      <c r="AI26" s="449">
        <f t="shared" si="67"/>
        <v>603.30890566968003</v>
      </c>
      <c r="AJ26" s="449">
        <f t="shared" si="67"/>
        <v>663.10746484929234</v>
      </c>
      <c r="AK26" s="449">
        <f t="shared" si="67"/>
        <v>787.39530995009898</v>
      </c>
      <c r="AL26" s="449">
        <f>AL22*AL23</f>
        <v>317.19311769600006</v>
      </c>
      <c r="AM26" s="449">
        <f t="shared" ref="AM26:AW26" si="68">AM22*AM23</f>
        <v>220.27299840000001</v>
      </c>
      <c r="AN26" s="449">
        <f t="shared" si="68"/>
        <v>610.71768575999988</v>
      </c>
      <c r="AO26" s="449">
        <f t="shared" si="68"/>
        <v>533.94174812160009</v>
      </c>
      <c r="AP26" s="449">
        <f t="shared" si="68"/>
        <v>629.47544325120009</v>
      </c>
      <c r="AQ26" s="449">
        <f t="shared" si="68"/>
        <v>780.11913907199994</v>
      </c>
      <c r="AR26" s="449">
        <f t="shared" si="68"/>
        <v>709.69757354496016</v>
      </c>
      <c r="AS26" s="449">
        <f t="shared" si="68"/>
        <v>780.04112715809288</v>
      </c>
      <c r="AT26" s="449">
        <f t="shared" si="68"/>
        <v>887.20893967305597</v>
      </c>
      <c r="AU26" s="449">
        <f t="shared" si="68"/>
        <v>731.20211972094603</v>
      </c>
      <c r="AV26" s="449">
        <f t="shared" si="68"/>
        <v>803.67715335211028</v>
      </c>
      <c r="AW26" s="449">
        <f t="shared" si="68"/>
        <v>938.4680512941984</v>
      </c>
      <c r="AX26" s="449">
        <f>AX22*AX23</f>
        <v>396.04723200000006</v>
      </c>
      <c r="AY26" s="449">
        <f t="shared" ref="AY26:BI26" si="69">AY22*AY23</f>
        <v>275.03280000000001</v>
      </c>
      <c r="AZ26" s="449">
        <f t="shared" si="69"/>
        <v>801.12654115199996</v>
      </c>
      <c r="BA26" s="449">
        <f t="shared" si="69"/>
        <v>700.41349026432022</v>
      </c>
      <c r="BB26" s="449">
        <f t="shared" si="69"/>
        <v>825.73257063024028</v>
      </c>
      <c r="BC26" s="449">
        <f t="shared" si="69"/>
        <v>1023.3437841143999</v>
      </c>
      <c r="BD26" s="449">
        <f t="shared" si="69"/>
        <v>846.3329674027201</v>
      </c>
      <c r="BE26" s="449">
        <f t="shared" si="69"/>
        <v>930.21949975998962</v>
      </c>
      <c r="BF26" s="449">
        <f t="shared" si="69"/>
        <v>1058.019926528817</v>
      </c>
      <c r="BG26" s="449">
        <f t="shared" si="69"/>
        <v>871.9777026479901</v>
      </c>
      <c r="BH26" s="449">
        <f t="shared" si="69"/>
        <v>958.40608082221706</v>
      </c>
      <c r="BI26" s="449">
        <f t="shared" si="69"/>
        <v>1119.147761344502</v>
      </c>
      <c r="BJ26" s="468">
        <f>BJ22*BJ23</f>
        <v>459.08629200000013</v>
      </c>
      <c r="BK26" s="468">
        <f t="shared" ref="BK26:BU26" si="70">BK22*BK23</f>
        <v>318.80992500000002</v>
      </c>
      <c r="BL26" s="468">
        <f t="shared" si="70"/>
        <v>928.64230193699996</v>
      </c>
      <c r="BM26" s="468">
        <f t="shared" si="70"/>
        <v>811.8986982649202</v>
      </c>
      <c r="BN26" s="468">
        <f t="shared" si="70"/>
        <v>957.16488692506528</v>
      </c>
      <c r="BO26" s="468">
        <f t="shared" si="70"/>
        <v>1186.229988069525</v>
      </c>
      <c r="BP26" s="468">
        <f t="shared" si="70"/>
        <v>981.04426040344526</v>
      </c>
      <c r="BQ26" s="468">
        <f t="shared" si="70"/>
        <v>1078.2830591551983</v>
      </c>
      <c r="BR26" s="468">
        <f t="shared" si="70"/>
        <v>1226.4255515166105</v>
      </c>
      <c r="BS26" s="468">
        <f t="shared" si="70"/>
        <v>1010.7708825379301</v>
      </c>
      <c r="BT26" s="468">
        <f t="shared" si="70"/>
        <v>1110.9561141306601</v>
      </c>
      <c r="BU26" s="468">
        <f t="shared" si="70"/>
        <v>1297.2831380771988</v>
      </c>
      <c r="BV26" s="449">
        <f>BV22*BV23</f>
        <v>648.64044000000013</v>
      </c>
      <c r="BW26" s="449">
        <f t="shared" ref="BW26:CG26" si="71">BW22*BW23</f>
        <v>364.86024750000001</v>
      </c>
      <c r="BX26" s="449">
        <f t="shared" si="71"/>
        <v>1156.766828112</v>
      </c>
      <c r="BY26" s="449">
        <f t="shared" si="71"/>
        <v>1012.170974598</v>
      </c>
      <c r="BZ26" s="449">
        <f t="shared" si="71"/>
        <v>1018.1958018277502</v>
      </c>
      <c r="CA26" s="449">
        <f t="shared" si="71"/>
        <v>1357.5743196795677</v>
      </c>
      <c r="CB26" s="449">
        <f t="shared" si="71"/>
        <v>1212.5707058586586</v>
      </c>
      <c r="CC26" s="449">
        <f t="shared" si="71"/>
        <v>1332.7578611158251</v>
      </c>
      <c r="CD26" s="449">
        <f t="shared" si="71"/>
        <v>1515.8619816745311</v>
      </c>
      <c r="CE26" s="449">
        <f t="shared" si="71"/>
        <v>1249.3128108168819</v>
      </c>
      <c r="CF26" s="449">
        <f t="shared" si="71"/>
        <v>1373.141757065496</v>
      </c>
      <c r="CG26" s="449">
        <f t="shared" si="71"/>
        <v>1685.7460295162709</v>
      </c>
      <c r="CH26" s="449">
        <f>CH22*CH23</f>
        <v>843.23363312538049</v>
      </c>
      <c r="CI26" s="449">
        <f t="shared" ref="CI26:CS26" si="72">CI22*CI23</f>
        <v>433.58149800000007</v>
      </c>
      <c r="CJ26" s="449">
        <f t="shared" si="72"/>
        <v>1569.6708166455121</v>
      </c>
      <c r="CK26" s="449">
        <f t="shared" si="72"/>
        <v>1407.2910769925281</v>
      </c>
      <c r="CL26" s="449">
        <f t="shared" si="72"/>
        <v>1602.7481710192685</v>
      </c>
      <c r="CM26" s="449">
        <f t="shared" si="72"/>
        <v>1896.685570113327</v>
      </c>
      <c r="CN26" s="449">
        <f t="shared" si="72"/>
        <v>1813.8418325681473</v>
      </c>
      <c r="CO26" s="449">
        <f t="shared" si="72"/>
        <v>1925.927956067871</v>
      </c>
      <c r="CP26" s="449">
        <f t="shared" si="72"/>
        <v>2063.7962134107784</v>
      </c>
      <c r="CQ26" s="449">
        <f t="shared" si="72"/>
        <v>1868.8030539367946</v>
      </c>
      <c r="CR26" s="449">
        <f t="shared" si="72"/>
        <v>1984.285499064684</v>
      </c>
      <c r="CS26" s="449">
        <f t="shared" si="72"/>
        <v>2175.2124818405418</v>
      </c>
    </row>
    <row r="27" spans="1:97" s="81" customFormat="1" x14ac:dyDescent="0.2">
      <c r="A27" s="103" t="s">
        <v>11</v>
      </c>
      <c r="B27" s="452"/>
      <c r="C27" s="452">
        <f>SUM(Z27:AK27)</f>
        <v>123232.87486055783</v>
      </c>
      <c r="D27" s="452">
        <f>SUM(AL27:AW27)</f>
        <v>151335.0976741765</v>
      </c>
      <c r="E27" s="452">
        <f>SUM(AX27:BI27)</f>
        <v>190586.51631221929</v>
      </c>
      <c r="F27" s="452">
        <f>SUM(BJ27:BU27)</f>
        <v>231968.39293380789</v>
      </c>
      <c r="G27" s="452">
        <f>SUM(BV27:CG27)</f>
        <v>289917.79538918054</v>
      </c>
      <c r="H27" s="452">
        <f>SUM(CH27:CS27)</f>
        <v>469490.85349093238</v>
      </c>
      <c r="I27" s="452"/>
      <c r="J27" s="452"/>
      <c r="K27" s="472" t="e">
        <f t="shared" si="38"/>
        <v>#DIV/0!</v>
      </c>
      <c r="L27" s="472">
        <f t="shared" si="38"/>
        <v>0.22804160696094522</v>
      </c>
      <c r="M27" s="452"/>
      <c r="N27" s="473">
        <v>6388.4309999999996</v>
      </c>
      <c r="O27" s="473">
        <v>8737.8449999999993</v>
      </c>
      <c r="P27" s="473">
        <v>14200.88</v>
      </c>
      <c r="Q27" s="473">
        <v>11762.603999999999</v>
      </c>
      <c r="R27" s="473">
        <v>15121.611000000001</v>
      </c>
      <c r="S27" s="473">
        <v>16717.398000000001</v>
      </c>
      <c r="T27" s="452">
        <f t="shared" ref="T27:X27" si="73">T26*T24</f>
        <v>15085.800000000001</v>
      </c>
      <c r="U27" s="452">
        <f t="shared" si="73"/>
        <v>18528.912</v>
      </c>
      <c r="V27" s="452">
        <f t="shared" si="73"/>
        <v>20616.076800000003</v>
      </c>
      <c r="W27" s="452">
        <f t="shared" si="73"/>
        <v>16118.023679999998</v>
      </c>
      <c r="X27" s="452">
        <f t="shared" si="73"/>
        <v>18142.147584000002</v>
      </c>
      <c r="Y27" s="452"/>
      <c r="Z27" s="452">
        <f>Z26*Z24</f>
        <v>5325.8688000000011</v>
      </c>
      <c r="AA27" s="452">
        <f t="shared" ref="AA27:AK27" si="74">AA26*AA24</f>
        <v>2662.9344000000006</v>
      </c>
      <c r="AB27" s="452">
        <f t="shared" si="74"/>
        <v>9228.895199999999</v>
      </c>
      <c r="AC27" s="452">
        <f t="shared" si="74"/>
        <v>8965.2124800000001</v>
      </c>
      <c r="AD27" s="452">
        <f t="shared" si="74"/>
        <v>10569.282360000001</v>
      </c>
      <c r="AE27" s="452">
        <f t="shared" si="74"/>
        <v>12744.6648</v>
      </c>
      <c r="AF27" s="452">
        <f t="shared" si="74"/>
        <v>10832.96508</v>
      </c>
      <c r="AG27" s="452">
        <f t="shared" si="74"/>
        <v>11906.7030894</v>
      </c>
      <c r="AH27" s="452">
        <f t="shared" si="74"/>
        <v>13000.832562479998</v>
      </c>
      <c r="AI27" s="452">
        <f t="shared" si="74"/>
        <v>11161.214754889081</v>
      </c>
      <c r="AJ27" s="452">
        <f t="shared" si="74"/>
        <v>12267.488099711909</v>
      </c>
      <c r="AK27" s="452">
        <f t="shared" si="74"/>
        <v>14566.813234076832</v>
      </c>
      <c r="AL27" s="452">
        <f>AL26*AL24</f>
        <v>6044.114857697281</v>
      </c>
      <c r="AM27" s="452">
        <f t="shared" ref="AM27:AW27" si="75">AM26*AM24</f>
        <v>4197.3019845119998</v>
      </c>
      <c r="AN27" s="452">
        <f t="shared" si="75"/>
        <v>11637.225502156798</v>
      </c>
      <c r="AO27" s="452">
        <f t="shared" si="75"/>
        <v>10174.26001045709</v>
      </c>
      <c r="AP27" s="452">
        <f t="shared" si="75"/>
        <v>11994.654571151617</v>
      </c>
      <c r="AQ27" s="452">
        <f t="shared" si="75"/>
        <v>14865.170195016959</v>
      </c>
      <c r="AR27" s="452">
        <f t="shared" si="75"/>
        <v>13523.287263899216</v>
      </c>
      <c r="AS27" s="452">
        <f t="shared" si="75"/>
        <v>14863.68367799746</v>
      </c>
      <c r="AT27" s="452">
        <f t="shared" si="75"/>
        <v>16905.766345470081</v>
      </c>
      <c r="AU27" s="452">
        <f t="shared" si="75"/>
        <v>13933.056391282626</v>
      </c>
      <c r="AV27" s="452">
        <f t="shared" si="75"/>
        <v>15314.06815712446</v>
      </c>
      <c r="AW27" s="452">
        <f t="shared" si="75"/>
        <v>17882.50871741095</v>
      </c>
      <c r="AX27" s="452">
        <f>AX26*AX24</f>
        <v>7697.6136058752008</v>
      </c>
      <c r="AY27" s="452">
        <f t="shared" ref="AY27:BI27" si="76">AY26*AY24</f>
        <v>5345.5650040800001</v>
      </c>
      <c r="AZ27" s="452">
        <f t="shared" si="76"/>
        <v>15570.775566484386</v>
      </c>
      <c r="BA27" s="452">
        <f t="shared" si="76"/>
        <v>13613.306638126354</v>
      </c>
      <c r="BB27" s="452">
        <f t="shared" si="76"/>
        <v>16049.020816026412</v>
      </c>
      <c r="BC27" s="452">
        <f t="shared" si="76"/>
        <v>19889.812122425887</v>
      </c>
      <c r="BD27" s="452">
        <f t="shared" si="76"/>
        <v>16449.412187736008</v>
      </c>
      <c r="BE27" s="452">
        <f t="shared" si="76"/>
        <v>18079.839219285135</v>
      </c>
      <c r="BF27" s="452">
        <f t="shared" si="76"/>
        <v>20563.781094006739</v>
      </c>
      <c r="BG27" s="452">
        <f t="shared" si="76"/>
        <v>16947.845826436602</v>
      </c>
      <c r="BH27" s="452">
        <f t="shared" si="76"/>
        <v>18627.676427468694</v>
      </c>
      <c r="BI27" s="452">
        <f t="shared" si="76"/>
        <v>21751.867804267873</v>
      </c>
      <c r="BJ27" s="474">
        <f>BJ26*BJ24</f>
        <v>9368.9894339382627</v>
      </c>
      <c r="BK27" s="474">
        <f t="shared" ref="BK27:BU27" si="77">BK26*BK24</f>
        <v>6506.2426624571253</v>
      </c>
      <c r="BL27" s="474">
        <f t="shared" si="77"/>
        <v>18951.64387691161</v>
      </c>
      <c r="BM27" s="474">
        <f t="shared" si="77"/>
        <v>16569.151503814155</v>
      </c>
      <c r="BN27" s="474">
        <f t="shared" si="77"/>
        <v>19533.730081702473</v>
      </c>
      <c r="BO27" s="474">
        <f t="shared" si="77"/>
        <v>24208.468904673999</v>
      </c>
      <c r="BP27" s="474">
        <f t="shared" si="77"/>
        <v>20021.058067108774</v>
      </c>
      <c r="BQ27" s="474">
        <f t="shared" si="77"/>
        <v>22005.498234348666</v>
      </c>
      <c r="BR27" s="474">
        <f t="shared" si="77"/>
        <v>25028.776144923595</v>
      </c>
      <c r="BS27" s="474">
        <f t="shared" si="77"/>
        <v>20627.716147600237</v>
      </c>
      <c r="BT27" s="474">
        <f t="shared" si="77"/>
        <v>22672.28683634767</v>
      </c>
      <c r="BU27" s="474">
        <f t="shared" si="77"/>
        <v>26474.831039981356</v>
      </c>
      <c r="BV27" s="452">
        <f>BV26*BV24</f>
        <v>13502.140328251768</v>
      </c>
      <c r="BW27" s="452">
        <f t="shared" ref="BW27:CG27" si="78">BW26*BW24</f>
        <v>7594.9539346416177</v>
      </c>
      <c r="BX27" s="452">
        <f t="shared" si="78"/>
        <v>24079.331285966247</v>
      </c>
      <c r="BY27" s="452">
        <f t="shared" si="78"/>
        <v>21069.414875220467</v>
      </c>
      <c r="BZ27" s="452">
        <f t="shared" si="78"/>
        <v>21194.828059001546</v>
      </c>
      <c r="CA27" s="452">
        <f t="shared" si="78"/>
        <v>28259.352701389453</v>
      </c>
      <c r="CB27" s="452">
        <f t="shared" si="78"/>
        <v>25240.948326365378</v>
      </c>
      <c r="CC27" s="452">
        <f t="shared" si="78"/>
        <v>27742.771734008053</v>
      </c>
      <c r="CD27" s="452">
        <f t="shared" si="78"/>
        <v>31554.278661428085</v>
      </c>
      <c r="CE27" s="452">
        <f t="shared" si="78"/>
        <v>26005.774301602578</v>
      </c>
      <c r="CF27" s="452">
        <f t="shared" si="78"/>
        <v>28583.405460320238</v>
      </c>
      <c r="CG27" s="452">
        <f t="shared" si="78"/>
        <v>35090.595720985162</v>
      </c>
      <c r="CH27" s="452">
        <f>CH26*CH24</f>
        <v>18430.444740939183</v>
      </c>
      <c r="CI27" s="452">
        <f t="shared" ref="CI27:CS27" si="79">CI26*CI24</f>
        <v>10435.016209926582</v>
      </c>
      <c r="CJ27" s="452">
        <f t="shared" si="79"/>
        <v>37777.304823889448</v>
      </c>
      <c r="CK27" s="452">
        <f t="shared" si="79"/>
        <v>33869.307773142267</v>
      </c>
      <c r="CL27" s="452">
        <f t="shared" si="79"/>
        <v>38573.378297189811</v>
      </c>
      <c r="CM27" s="452">
        <f t="shared" si="79"/>
        <v>45647.576662199746</v>
      </c>
      <c r="CN27" s="452">
        <f t="shared" si="79"/>
        <v>43653.774463161142</v>
      </c>
      <c r="CO27" s="452">
        <f t="shared" si="79"/>
        <v>46351.353859474424</v>
      </c>
      <c r="CP27" s="452">
        <f t="shared" si="79"/>
        <v>49669.432483317287</v>
      </c>
      <c r="CQ27" s="452">
        <f t="shared" si="79"/>
        <v>44976.527483169382</v>
      </c>
      <c r="CR27" s="452">
        <f t="shared" si="79"/>
        <v>47755.846232770367</v>
      </c>
      <c r="CS27" s="452">
        <f t="shared" si="79"/>
        <v>52350.890461752781</v>
      </c>
    </row>
    <row r="28" spans="1:97" x14ac:dyDescent="0.2">
      <c r="A28" s="95" t="s">
        <v>12</v>
      </c>
      <c r="B28" s="449"/>
      <c r="C28" s="449">
        <f t="shared" ref="C28:E28" si="80">C27/C22</f>
        <v>99.444706595781028</v>
      </c>
      <c r="D28" s="449">
        <f t="shared" si="80"/>
        <v>105.09583566933408</v>
      </c>
      <c r="E28" s="449">
        <f t="shared" si="80"/>
        <v>108.26935065959745</v>
      </c>
      <c r="F28" s="449">
        <f>F27/F22</f>
        <v>102.14851109017333</v>
      </c>
      <c r="G28" s="449">
        <f t="shared" ref="G28:H28" si="81">G27/G22</f>
        <v>127.66683755058322</v>
      </c>
      <c r="H28" s="449">
        <f t="shared" si="81"/>
        <v>155.6073466857701</v>
      </c>
      <c r="I28" s="449"/>
      <c r="J28" s="449"/>
      <c r="K28" s="450" t="e">
        <f t="shared" si="38"/>
        <v>#DIV/0!</v>
      </c>
      <c r="L28" s="450">
        <f t="shared" si="38"/>
        <v>5.6826846465780623E-2</v>
      </c>
      <c r="M28" s="449"/>
      <c r="N28" s="449">
        <f>N27/N22</f>
        <v>53.684294117647063</v>
      </c>
      <c r="O28" s="449">
        <f t="shared" ref="O28:X28" si="82">O27/O22</f>
        <v>75.586894463667804</v>
      </c>
      <c r="P28" s="449">
        <f t="shared" si="82"/>
        <v>98.275986159169548</v>
      </c>
      <c r="Q28" s="449">
        <f t="shared" si="82"/>
        <v>98.845411764705887</v>
      </c>
      <c r="R28" s="449">
        <f t="shared" si="82"/>
        <v>118.6008705882353</v>
      </c>
      <c r="S28" s="449">
        <f t="shared" si="82"/>
        <v>122.92204411764706</v>
      </c>
      <c r="T28" s="449">
        <f t="shared" si="82"/>
        <v>104.4</v>
      </c>
      <c r="U28" s="449">
        <f t="shared" si="82"/>
        <v>125.28</v>
      </c>
      <c r="V28" s="449">
        <f t="shared" si="82"/>
        <v>137.80800000000002</v>
      </c>
      <c r="W28" s="449">
        <f t="shared" si="82"/>
        <v>110.24639999999999</v>
      </c>
      <c r="X28" s="449">
        <f t="shared" si="82"/>
        <v>121.27104000000001</v>
      </c>
      <c r="Y28" s="449"/>
      <c r="Z28" s="449">
        <f>Z27/Z22</f>
        <v>60.384000000000007</v>
      </c>
      <c r="AA28" s="449">
        <f t="shared" ref="AA28:AK28" si="83">AA27/AA22</f>
        <v>45.288000000000004</v>
      </c>
      <c r="AB28" s="449">
        <f t="shared" si="83"/>
        <v>89.688000000000002</v>
      </c>
      <c r="AC28" s="449">
        <f t="shared" si="83"/>
        <v>89.687999999999988</v>
      </c>
      <c r="AD28" s="449">
        <f t="shared" si="83"/>
        <v>97.162000000000006</v>
      </c>
      <c r="AE28" s="449">
        <f t="shared" si="83"/>
        <v>108.37299999999999</v>
      </c>
      <c r="AF28" s="449">
        <f t="shared" si="83"/>
        <v>108.37299999999999</v>
      </c>
      <c r="AG28" s="449">
        <f t="shared" si="83"/>
        <v>109.45672999999999</v>
      </c>
      <c r="AH28" s="449">
        <f t="shared" si="83"/>
        <v>110.55129729999997</v>
      </c>
      <c r="AI28" s="449">
        <f t="shared" si="83"/>
        <v>111.656810273</v>
      </c>
      <c r="AJ28" s="449">
        <f t="shared" si="83"/>
        <v>112.77337837572999</v>
      </c>
      <c r="AK28" s="449">
        <f t="shared" si="83"/>
        <v>113.90111215948731</v>
      </c>
      <c r="AL28" s="449">
        <f>AL27/AL22</f>
        <v>64.061385600000008</v>
      </c>
      <c r="AM28" s="449">
        <f t="shared" ref="AM28:AW28" si="84">AM27/AM22</f>
        <v>48.046039199999996</v>
      </c>
      <c r="AN28" s="449">
        <f t="shared" si="84"/>
        <v>95.149999199999996</v>
      </c>
      <c r="AO28" s="449">
        <f t="shared" si="84"/>
        <v>95.149999200000011</v>
      </c>
      <c r="AP28" s="449">
        <f t="shared" si="84"/>
        <v>103.0791658</v>
      </c>
      <c r="AQ28" s="449">
        <f t="shared" si="84"/>
        <v>114.97291569999999</v>
      </c>
      <c r="AR28" s="449">
        <f t="shared" si="84"/>
        <v>114.9729157</v>
      </c>
      <c r="AS28" s="449">
        <f t="shared" si="84"/>
        <v>116.12264485700001</v>
      </c>
      <c r="AT28" s="449">
        <f t="shared" si="84"/>
        <v>117.28387130556999</v>
      </c>
      <c r="AU28" s="449">
        <f t="shared" si="84"/>
        <v>118.4567100186257</v>
      </c>
      <c r="AV28" s="449">
        <f t="shared" si="84"/>
        <v>119.64127711881196</v>
      </c>
      <c r="AW28" s="449">
        <f t="shared" si="84"/>
        <v>120.83768989000008</v>
      </c>
      <c r="AX28" s="449">
        <f>AX27/AX22</f>
        <v>63.439430400000006</v>
      </c>
      <c r="AY28" s="449">
        <f t="shared" ref="AY28:BI28" si="85">AY27/AY22</f>
        <v>47.579572799999994</v>
      </c>
      <c r="AZ28" s="449">
        <f t="shared" si="85"/>
        <v>98.994059167679993</v>
      </c>
      <c r="BA28" s="449">
        <f t="shared" si="85"/>
        <v>98.994059167680007</v>
      </c>
      <c r="BB28" s="449">
        <f t="shared" si="85"/>
        <v>107.24356409832002</v>
      </c>
      <c r="BC28" s="449">
        <f t="shared" si="85"/>
        <v>119.61782149427998</v>
      </c>
      <c r="BD28" s="449">
        <f t="shared" si="85"/>
        <v>119.61782149427999</v>
      </c>
      <c r="BE28" s="449">
        <f t="shared" si="85"/>
        <v>120.8139997092228</v>
      </c>
      <c r="BF28" s="449">
        <f t="shared" si="85"/>
        <v>122.02213970631502</v>
      </c>
      <c r="BG28" s="449">
        <f t="shared" si="85"/>
        <v>123.2423611033782</v>
      </c>
      <c r="BH28" s="449">
        <f t="shared" si="85"/>
        <v>124.47478471441195</v>
      </c>
      <c r="BI28" s="449">
        <f t="shared" si="85"/>
        <v>125.71953256155606</v>
      </c>
      <c r="BJ28" s="468">
        <f>BJ27/BJ22</f>
        <v>69.941972016000008</v>
      </c>
      <c r="BK28" s="468">
        <f t="shared" ref="BK28:BU28" si="86">BK27/BK22</f>
        <v>52.456479012000003</v>
      </c>
      <c r="BL28" s="468">
        <f t="shared" si="86"/>
        <v>109.1409502323672</v>
      </c>
      <c r="BM28" s="468">
        <f t="shared" si="86"/>
        <v>109.14095023236719</v>
      </c>
      <c r="BN28" s="468">
        <f t="shared" si="86"/>
        <v>118.23602941839782</v>
      </c>
      <c r="BO28" s="468">
        <f t="shared" si="86"/>
        <v>131.87864819744371</v>
      </c>
      <c r="BP28" s="468">
        <f t="shared" si="86"/>
        <v>131.87864819744371</v>
      </c>
      <c r="BQ28" s="468">
        <f t="shared" si="86"/>
        <v>133.19743467941814</v>
      </c>
      <c r="BR28" s="468">
        <f t="shared" si="86"/>
        <v>134.52940902621231</v>
      </c>
      <c r="BS28" s="468">
        <f t="shared" si="86"/>
        <v>135.87470311647445</v>
      </c>
      <c r="BT28" s="468">
        <f t="shared" si="86"/>
        <v>137.23345014763922</v>
      </c>
      <c r="BU28" s="468">
        <f t="shared" si="86"/>
        <v>138.60578464911558</v>
      </c>
      <c r="BV28" s="449">
        <f>BV27/BV22</f>
        <v>74.907852029136023</v>
      </c>
      <c r="BW28" s="449">
        <f t="shared" ref="BW28:CG28" si="87">BW27/BW22</f>
        <v>56.180889021852003</v>
      </c>
      <c r="BX28" s="449">
        <f t="shared" si="87"/>
        <v>116.88995769886527</v>
      </c>
      <c r="BY28" s="449">
        <f t="shared" si="87"/>
        <v>116.88995769886529</v>
      </c>
      <c r="BZ28" s="449">
        <f t="shared" si="87"/>
        <v>126.63078750710409</v>
      </c>
      <c r="CA28" s="449">
        <f t="shared" si="87"/>
        <v>141.2420322194622</v>
      </c>
      <c r="CB28" s="449">
        <f t="shared" si="87"/>
        <v>141.24203221946223</v>
      </c>
      <c r="CC28" s="449">
        <f t="shared" si="87"/>
        <v>142.65445254165684</v>
      </c>
      <c r="CD28" s="449">
        <f t="shared" si="87"/>
        <v>144.08099706707341</v>
      </c>
      <c r="CE28" s="449">
        <f t="shared" si="87"/>
        <v>145.52180703774417</v>
      </c>
      <c r="CF28" s="449">
        <f t="shared" si="87"/>
        <v>146.97702510812161</v>
      </c>
      <c r="CG28" s="449">
        <f t="shared" si="87"/>
        <v>148.44679535920281</v>
      </c>
      <c r="CH28" s="449">
        <f>CH27/CH22</f>
        <v>82.585906862122485</v>
      </c>
      <c r="CI28" s="449">
        <f t="shared" ref="CI28:CS28" si="88">CI27/CI22</f>
        <v>68.202720326317532</v>
      </c>
      <c r="CJ28" s="449">
        <f t="shared" si="88"/>
        <v>141.90257991093625</v>
      </c>
      <c r="CK28" s="449">
        <f t="shared" si="88"/>
        <v>141.90257991093625</v>
      </c>
      <c r="CL28" s="449">
        <f t="shared" si="88"/>
        <v>153.72779490351431</v>
      </c>
      <c r="CM28" s="449">
        <f t="shared" si="88"/>
        <v>171.46561739238132</v>
      </c>
      <c r="CN28" s="449">
        <f t="shared" si="88"/>
        <v>171.46561739238132</v>
      </c>
      <c r="CO28" s="449">
        <f t="shared" si="88"/>
        <v>173.18027356630512</v>
      </c>
      <c r="CP28" s="449">
        <f t="shared" si="88"/>
        <v>174.91207630196817</v>
      </c>
      <c r="CQ28" s="449">
        <f t="shared" si="88"/>
        <v>176.66119706498785</v>
      </c>
      <c r="CR28" s="449">
        <f t="shared" si="88"/>
        <v>178.42780903563775</v>
      </c>
      <c r="CS28" s="449">
        <f t="shared" si="88"/>
        <v>180.21208712599412</v>
      </c>
    </row>
    <row r="29" spans="1:97" x14ac:dyDescent="0.2">
      <c r="A29" s="95" t="s">
        <v>13</v>
      </c>
      <c r="B29" s="449"/>
      <c r="C29" s="449">
        <f>SUM(Z27:AK27)/SUM(Z20:AK20)</f>
        <v>69.859906383536185</v>
      </c>
      <c r="D29" s="449">
        <f>SUM(AL27:AW27)/SUM(AL20:AW20)</f>
        <v>68.742685654951103</v>
      </c>
      <c r="E29" s="449">
        <f>SUM(AX27:BI27)/SUM(AX20:BI20)</f>
        <v>74.215933143387574</v>
      </c>
      <c r="F29" s="449">
        <f>SUM(BJ27:BU27)/SUM(BJ20:BU20)</f>
        <v>81.823066290584791</v>
      </c>
      <c r="G29" s="457">
        <f>SUM(BV27:CG27)/SUM(BV20:CG20)</f>
        <v>90.215893511694233</v>
      </c>
      <c r="H29" s="457">
        <f>SUM(CH27:CS27)/SUM(CH20:CS20)</f>
        <v>123.73256733368446</v>
      </c>
      <c r="I29" s="449"/>
      <c r="J29" s="449"/>
      <c r="K29" s="450" t="e">
        <f t="shared" si="38"/>
        <v>#DIV/0!</v>
      </c>
      <c r="L29" s="450">
        <f t="shared" si="38"/>
        <v>-1.599230211462721E-2</v>
      </c>
      <c r="M29" s="449"/>
      <c r="N29" s="449">
        <f t="shared" ref="N29:BY29" si="89">N27/N20</f>
        <v>37.579005882352938</v>
      </c>
      <c r="O29" s="449">
        <f t="shared" si="89"/>
        <v>51.399088235294116</v>
      </c>
      <c r="P29" s="449">
        <f t="shared" si="89"/>
        <v>83.534588235294109</v>
      </c>
      <c r="Q29" s="449">
        <f t="shared" si="89"/>
        <v>69.191788235294112</v>
      </c>
      <c r="R29" s="449">
        <f t="shared" si="89"/>
        <v>88.950652941176472</v>
      </c>
      <c r="S29" s="449">
        <f t="shared" si="89"/>
        <v>98.337635294117646</v>
      </c>
      <c r="T29" s="449">
        <f t="shared" si="89"/>
        <v>88.740000000000009</v>
      </c>
      <c r="U29" s="449">
        <f t="shared" si="89"/>
        <v>108.9936</v>
      </c>
      <c r="V29" s="449">
        <f t="shared" si="89"/>
        <v>121.27104000000001</v>
      </c>
      <c r="W29" s="449">
        <f t="shared" si="89"/>
        <v>94.811903999999984</v>
      </c>
      <c r="X29" s="449">
        <f t="shared" si="89"/>
        <v>106.71851520000001</v>
      </c>
      <c r="Y29" s="449"/>
      <c r="Z29" s="449">
        <f t="shared" si="89"/>
        <v>36.23040000000001</v>
      </c>
      <c r="AA29" s="449">
        <f t="shared" si="89"/>
        <v>18.115200000000005</v>
      </c>
      <c r="AB29" s="449">
        <f t="shared" si="89"/>
        <v>62.78159999999999</v>
      </c>
      <c r="AC29" s="449">
        <f t="shared" si="89"/>
        <v>60.987839999999998</v>
      </c>
      <c r="AD29" s="449">
        <f t="shared" si="89"/>
        <v>71.89988000000001</v>
      </c>
      <c r="AE29" s="449">
        <f t="shared" si="89"/>
        <v>86.698400000000007</v>
      </c>
      <c r="AF29" s="449">
        <f t="shared" si="89"/>
        <v>73.693640000000002</v>
      </c>
      <c r="AG29" s="449">
        <f t="shared" si="89"/>
        <v>80.997980200000001</v>
      </c>
      <c r="AH29" s="449">
        <f t="shared" si="89"/>
        <v>88.441037839999993</v>
      </c>
      <c r="AI29" s="449">
        <f t="shared" si="89"/>
        <v>75.926630985640003</v>
      </c>
      <c r="AJ29" s="449">
        <f t="shared" si="89"/>
        <v>83.452299998040203</v>
      </c>
      <c r="AK29" s="449">
        <f t="shared" si="89"/>
        <v>99.093967578753961</v>
      </c>
      <c r="AL29" s="449">
        <f t="shared" si="89"/>
        <v>34.593148224000004</v>
      </c>
      <c r="AM29" s="449">
        <f t="shared" si="89"/>
        <v>24.023019599999998</v>
      </c>
      <c r="AN29" s="449">
        <f t="shared" si="89"/>
        <v>66.604999439999986</v>
      </c>
      <c r="AO29" s="449">
        <f t="shared" si="89"/>
        <v>58.231799510400016</v>
      </c>
      <c r="AP29" s="449">
        <f t="shared" si="89"/>
        <v>68.65072442280001</v>
      </c>
      <c r="AQ29" s="449">
        <f t="shared" si="89"/>
        <v>85.079957617999995</v>
      </c>
      <c r="AR29" s="449">
        <f t="shared" si="89"/>
        <v>70.363424408400007</v>
      </c>
      <c r="AS29" s="449">
        <f t="shared" si="89"/>
        <v>77.337681474762007</v>
      </c>
      <c r="AT29" s="449">
        <f t="shared" si="89"/>
        <v>87.962903479177498</v>
      </c>
      <c r="AU29" s="449">
        <f t="shared" si="89"/>
        <v>72.495506531398945</v>
      </c>
      <c r="AV29" s="449">
        <f t="shared" si="89"/>
        <v>79.681090561128769</v>
      </c>
      <c r="AW29" s="449">
        <f t="shared" si="89"/>
        <v>93.045021215300068</v>
      </c>
      <c r="AX29" s="449">
        <f t="shared" si="89"/>
        <v>35.970157036800003</v>
      </c>
      <c r="AY29" s="449">
        <f t="shared" si="89"/>
        <v>24.97927572</v>
      </c>
      <c r="AZ29" s="449">
        <f t="shared" si="89"/>
        <v>72.760633488244792</v>
      </c>
      <c r="BA29" s="449">
        <f t="shared" si="89"/>
        <v>63.613582421151186</v>
      </c>
      <c r="BB29" s="449">
        <f t="shared" si="89"/>
        <v>74.995424373955203</v>
      </c>
      <c r="BC29" s="449">
        <f t="shared" si="89"/>
        <v>92.943047301055543</v>
      </c>
      <c r="BD29" s="449">
        <f t="shared" si="89"/>
        <v>76.866412092224337</v>
      </c>
      <c r="BE29" s="449">
        <f t="shared" si="89"/>
        <v>84.485229996659513</v>
      </c>
      <c r="BF29" s="449">
        <f t="shared" si="89"/>
        <v>96.09243501872308</v>
      </c>
      <c r="BG29" s="449">
        <f t="shared" si="89"/>
        <v>79.195541245030853</v>
      </c>
      <c r="BH29" s="449">
        <f t="shared" si="89"/>
        <v>87.045216950788287</v>
      </c>
      <c r="BI29" s="449">
        <f t="shared" si="89"/>
        <v>101.6442420760181</v>
      </c>
      <c r="BJ29" s="468">
        <f t="shared" si="89"/>
        <v>39.657098133072012</v>
      </c>
      <c r="BK29" s="468">
        <f t="shared" si="89"/>
        <v>27.539651481300002</v>
      </c>
      <c r="BL29" s="468">
        <f t="shared" si="89"/>
        <v>80.218598420789888</v>
      </c>
      <c r="BM29" s="468">
        <f t="shared" si="89"/>
        <v>70.133974619319176</v>
      </c>
      <c r="BN29" s="468">
        <f t="shared" si="89"/>
        <v>82.682455372285602</v>
      </c>
      <c r="BO29" s="468">
        <f t="shared" si="89"/>
        <v>102.46970964941374</v>
      </c>
      <c r="BP29" s="468">
        <f t="shared" si="89"/>
        <v>84.745219331677347</v>
      </c>
      <c r="BQ29" s="468">
        <f t="shared" si="89"/>
        <v>93.1449660713171</v>
      </c>
      <c r="BR29" s="468">
        <f t="shared" si="89"/>
        <v>105.9419096081422</v>
      </c>
      <c r="BS29" s="468">
        <f t="shared" si="89"/>
        <v>87.313084222646509</v>
      </c>
      <c r="BT29" s="468">
        <f t="shared" si="89"/>
        <v>95.967351688244108</v>
      </c>
      <c r="BU29" s="468">
        <f t="shared" si="89"/>
        <v>112.06277688880998</v>
      </c>
      <c r="BV29" s="449">
        <f t="shared" si="89"/>
        <v>52.435496420395211</v>
      </c>
      <c r="BW29" s="449">
        <f t="shared" si="89"/>
        <v>29.494966736472303</v>
      </c>
      <c r="BX29" s="449">
        <f t="shared" si="89"/>
        <v>93.511966159092225</v>
      </c>
      <c r="BY29" s="449">
        <f t="shared" si="89"/>
        <v>81.822970389205693</v>
      </c>
      <c r="BZ29" s="449">
        <f t="shared" ref="BZ29:CS29" si="90">BZ27/BZ20</f>
        <v>82.310011879617647</v>
      </c>
      <c r="CA29" s="449">
        <f t="shared" si="90"/>
        <v>109.74505903452214</v>
      </c>
      <c r="CB29" s="449">
        <f t="shared" si="90"/>
        <v>90.762129904226455</v>
      </c>
      <c r="CC29" s="449">
        <f t="shared" si="90"/>
        <v>99.758258662380626</v>
      </c>
      <c r="CD29" s="449">
        <f t="shared" si="90"/>
        <v>113.46378519032032</v>
      </c>
      <c r="CE29" s="449">
        <f t="shared" si="90"/>
        <v>93.512313202454422</v>
      </c>
      <c r="CF29" s="449">
        <f t="shared" si="90"/>
        <v>102.78103365810944</v>
      </c>
      <c r="CG29" s="449">
        <f t="shared" si="90"/>
        <v>126.17977605532241</v>
      </c>
      <c r="CH29" s="449">
        <f t="shared" si="90"/>
        <v>60.230211571696678</v>
      </c>
      <c r="CI29" s="449">
        <f t="shared" si="90"/>
        <v>34.101360163158766</v>
      </c>
      <c r="CJ29" s="449">
        <f t="shared" si="90"/>
        <v>123.45524452251453</v>
      </c>
      <c r="CK29" s="449">
        <f t="shared" si="90"/>
        <v>110.68401233053028</v>
      </c>
      <c r="CL29" s="449">
        <f t="shared" si="90"/>
        <v>126.05679182088174</v>
      </c>
      <c r="CM29" s="449">
        <f t="shared" si="90"/>
        <v>149.17508713137173</v>
      </c>
      <c r="CN29" s="449">
        <f t="shared" si="90"/>
        <v>133.74318156605744</v>
      </c>
      <c r="CO29" s="449">
        <f t="shared" si="90"/>
        <v>142.00782432437018</v>
      </c>
      <c r="CP29" s="449">
        <f t="shared" si="90"/>
        <v>152.17350638271228</v>
      </c>
      <c r="CQ29" s="449">
        <f t="shared" si="90"/>
        <v>137.79573371069051</v>
      </c>
      <c r="CR29" s="449">
        <f t="shared" si="90"/>
        <v>146.31080340922296</v>
      </c>
      <c r="CS29" s="449">
        <f t="shared" si="90"/>
        <v>160.38875754213475</v>
      </c>
    </row>
    <row r="30" spans="1:97" x14ac:dyDescent="0.2">
      <c r="A30" s="109" t="s">
        <v>147</v>
      </c>
      <c r="B30" s="449"/>
      <c r="C30" s="450" t="e">
        <f t="shared" ref="C30:G30" si="91">(C27-B27)/B27</f>
        <v>#DIV/0!</v>
      </c>
      <c r="D30" s="450">
        <f t="shared" si="91"/>
        <v>0.22804160696094522</v>
      </c>
      <c r="E30" s="450">
        <f t="shared" si="91"/>
        <v>0.25936758386710029</v>
      </c>
      <c r="F30" s="450">
        <f t="shared" si="91"/>
        <v>0.21712908878504664</v>
      </c>
      <c r="G30" s="450">
        <f t="shared" si="91"/>
        <v>0.24981594139813906</v>
      </c>
      <c r="H30" s="450">
        <f>(H27-G27)/G27</f>
        <v>0.61939301746102249</v>
      </c>
      <c r="I30" s="449"/>
      <c r="J30" s="449"/>
      <c r="K30" s="450"/>
      <c r="L30" s="450"/>
      <c r="M30" s="449"/>
      <c r="N30" s="449"/>
      <c r="O30" s="449"/>
      <c r="P30" s="449"/>
      <c r="Q30" s="449"/>
      <c r="R30" s="449"/>
      <c r="S30" s="449"/>
      <c r="T30" s="449"/>
      <c r="U30" s="449"/>
      <c r="V30" s="449"/>
      <c r="W30" s="449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49"/>
      <c r="AI30" s="449"/>
      <c r="AJ30" s="449"/>
      <c r="AK30" s="449"/>
      <c r="AL30" s="449"/>
      <c r="AM30" s="449"/>
      <c r="AN30" s="449"/>
      <c r="AO30" s="449"/>
      <c r="AP30" s="449"/>
      <c r="AQ30" s="449"/>
      <c r="AR30" s="449"/>
      <c r="AS30" s="449"/>
      <c r="AT30" s="449"/>
      <c r="AU30" s="449"/>
      <c r="AV30" s="449"/>
      <c r="AW30" s="449"/>
      <c r="AX30" s="459"/>
      <c r="AY30" s="459"/>
      <c r="AZ30" s="459"/>
      <c r="BA30" s="459"/>
      <c r="BB30" s="459"/>
      <c r="BC30" s="459"/>
      <c r="BD30" s="459"/>
      <c r="BE30" s="459"/>
      <c r="BF30" s="459"/>
      <c r="BG30" s="459"/>
      <c r="BH30" s="459"/>
      <c r="BI30" s="459"/>
      <c r="BJ30" s="459"/>
      <c r="BK30" s="459"/>
      <c r="BL30" s="459"/>
      <c r="BM30" s="459"/>
      <c r="BN30" s="459"/>
      <c r="BO30" s="459"/>
      <c r="BP30" s="459"/>
      <c r="BQ30" s="459"/>
      <c r="BR30" s="459"/>
      <c r="BS30" s="459"/>
      <c r="BT30" s="459"/>
      <c r="BU30" s="459"/>
      <c r="BV30" s="459"/>
      <c r="BW30" s="459"/>
      <c r="BX30" s="459"/>
      <c r="BY30" s="459"/>
      <c r="BZ30" s="459"/>
      <c r="CA30" s="459"/>
      <c r="CB30" s="459"/>
      <c r="CC30" s="459"/>
      <c r="CD30" s="459"/>
      <c r="CE30" s="459"/>
      <c r="CF30" s="459"/>
      <c r="CG30" s="459"/>
      <c r="CH30" s="459"/>
      <c r="CI30" s="459"/>
      <c r="CJ30" s="459"/>
      <c r="CK30" s="459"/>
      <c r="CL30" s="459"/>
      <c r="CM30" s="459"/>
      <c r="CN30" s="459"/>
      <c r="CO30" s="459"/>
      <c r="CP30" s="459"/>
      <c r="CQ30" s="459"/>
      <c r="CR30" s="459"/>
      <c r="CS30" s="459"/>
    </row>
    <row r="31" spans="1:97" s="119" customFormat="1" x14ac:dyDescent="0.2">
      <c r="A31" s="307" t="s">
        <v>157</v>
      </c>
      <c r="B31" s="460">
        <v>2016</v>
      </c>
      <c r="C31" s="460">
        <v>2017</v>
      </c>
      <c r="D31" s="460">
        <v>2018</v>
      </c>
      <c r="E31" s="460">
        <v>2019</v>
      </c>
      <c r="F31" s="460">
        <v>2020</v>
      </c>
      <c r="G31" s="460">
        <v>2021</v>
      </c>
      <c r="H31" s="460">
        <v>2022</v>
      </c>
      <c r="I31" s="460"/>
      <c r="J31" s="461"/>
      <c r="K31" s="462"/>
      <c r="L31" s="462"/>
      <c r="M31" s="461"/>
      <c r="N31" s="463">
        <v>42385</v>
      </c>
      <c r="O31" s="463">
        <v>42416</v>
      </c>
      <c r="P31" s="463">
        <v>42445</v>
      </c>
      <c r="Q31" s="463">
        <v>42476</v>
      </c>
      <c r="R31" s="463">
        <v>42506</v>
      </c>
      <c r="S31" s="463">
        <v>42537</v>
      </c>
      <c r="T31" s="463">
        <v>42567</v>
      </c>
      <c r="U31" s="463">
        <v>42598</v>
      </c>
      <c r="V31" s="463">
        <v>42629</v>
      </c>
      <c r="W31" s="463">
        <v>42659</v>
      </c>
      <c r="X31" s="463">
        <v>42690</v>
      </c>
      <c r="Y31" s="463">
        <v>42720</v>
      </c>
      <c r="Z31" s="463">
        <v>42752</v>
      </c>
      <c r="AA31" s="463">
        <v>42783</v>
      </c>
      <c r="AB31" s="463">
        <v>42811</v>
      </c>
      <c r="AC31" s="463">
        <v>42842</v>
      </c>
      <c r="AD31" s="463">
        <v>42872</v>
      </c>
      <c r="AE31" s="463">
        <v>42903</v>
      </c>
      <c r="AF31" s="463">
        <v>42933</v>
      </c>
      <c r="AG31" s="463">
        <v>42964</v>
      </c>
      <c r="AH31" s="463">
        <v>42995</v>
      </c>
      <c r="AI31" s="463">
        <v>43025</v>
      </c>
      <c r="AJ31" s="463">
        <v>43056</v>
      </c>
      <c r="AK31" s="463">
        <v>43086</v>
      </c>
      <c r="AL31" s="463">
        <v>43118</v>
      </c>
      <c r="AM31" s="463">
        <v>43149</v>
      </c>
      <c r="AN31" s="463">
        <v>43177</v>
      </c>
      <c r="AO31" s="463">
        <v>43208</v>
      </c>
      <c r="AP31" s="463">
        <v>43238</v>
      </c>
      <c r="AQ31" s="463">
        <v>43269</v>
      </c>
      <c r="AR31" s="463">
        <v>43299</v>
      </c>
      <c r="AS31" s="463">
        <v>43330</v>
      </c>
      <c r="AT31" s="463">
        <v>43361</v>
      </c>
      <c r="AU31" s="463">
        <v>43391</v>
      </c>
      <c r="AV31" s="463">
        <v>43422</v>
      </c>
      <c r="AW31" s="463">
        <v>43452</v>
      </c>
      <c r="AX31" s="463">
        <v>43483</v>
      </c>
      <c r="AY31" s="463">
        <v>43514</v>
      </c>
      <c r="AZ31" s="463">
        <v>43542</v>
      </c>
      <c r="BA31" s="463">
        <v>43573</v>
      </c>
      <c r="BB31" s="463">
        <v>43603</v>
      </c>
      <c r="BC31" s="463">
        <v>43634</v>
      </c>
      <c r="BD31" s="463">
        <v>43664</v>
      </c>
      <c r="BE31" s="463">
        <v>43695</v>
      </c>
      <c r="BF31" s="463">
        <v>43726</v>
      </c>
      <c r="BG31" s="463">
        <v>43756</v>
      </c>
      <c r="BH31" s="463">
        <v>43787</v>
      </c>
      <c r="BI31" s="463">
        <v>43817</v>
      </c>
      <c r="BJ31" s="463">
        <v>43848</v>
      </c>
      <c r="BK31" s="463">
        <v>43879</v>
      </c>
      <c r="BL31" s="463">
        <v>43908</v>
      </c>
      <c r="BM31" s="463">
        <v>43939</v>
      </c>
      <c r="BN31" s="463">
        <v>43969</v>
      </c>
      <c r="BO31" s="463">
        <v>44000</v>
      </c>
      <c r="BP31" s="463">
        <v>44030</v>
      </c>
      <c r="BQ31" s="463">
        <v>44061</v>
      </c>
      <c r="BR31" s="463">
        <v>44092</v>
      </c>
      <c r="BS31" s="463">
        <v>44122</v>
      </c>
      <c r="BT31" s="463">
        <v>44153</v>
      </c>
      <c r="BU31" s="463">
        <v>44183</v>
      </c>
      <c r="BV31" s="463">
        <v>44214</v>
      </c>
      <c r="BW31" s="463">
        <v>44245</v>
      </c>
      <c r="BX31" s="463">
        <v>44273</v>
      </c>
      <c r="BY31" s="463">
        <v>44304</v>
      </c>
      <c r="BZ31" s="463">
        <v>44334</v>
      </c>
      <c r="CA31" s="463">
        <v>44365</v>
      </c>
      <c r="CB31" s="463">
        <v>44395</v>
      </c>
      <c r="CC31" s="463">
        <v>44426</v>
      </c>
      <c r="CD31" s="463">
        <v>44457</v>
      </c>
      <c r="CE31" s="463">
        <v>44487</v>
      </c>
      <c r="CF31" s="463">
        <v>44518</v>
      </c>
      <c r="CG31" s="463">
        <v>44548</v>
      </c>
      <c r="CH31" s="463">
        <v>44579</v>
      </c>
      <c r="CI31" s="463">
        <v>44610</v>
      </c>
      <c r="CJ31" s="463">
        <v>44638</v>
      </c>
      <c r="CK31" s="463">
        <v>44669</v>
      </c>
      <c r="CL31" s="463">
        <v>44699</v>
      </c>
      <c r="CM31" s="463">
        <v>44730</v>
      </c>
      <c r="CN31" s="463">
        <v>44760</v>
      </c>
      <c r="CO31" s="463">
        <v>44791</v>
      </c>
      <c r="CP31" s="463">
        <v>44822</v>
      </c>
      <c r="CQ31" s="463">
        <v>44852</v>
      </c>
      <c r="CR31" s="463">
        <v>44883</v>
      </c>
      <c r="CS31" s="463">
        <v>44913</v>
      </c>
    </row>
    <row r="32" spans="1:97" s="125" customFormat="1" x14ac:dyDescent="0.2">
      <c r="A32" s="226" t="s">
        <v>104</v>
      </c>
      <c r="B32" s="449"/>
      <c r="C32" s="449">
        <f>AVERAGE(Z32:AK32)</f>
        <v>60</v>
      </c>
      <c r="D32" s="449">
        <f>AVERAGE(AL32:AW32)</f>
        <v>80</v>
      </c>
      <c r="E32" s="449">
        <f>AVERAGE(AX32:BI32)</f>
        <v>100</v>
      </c>
      <c r="F32" s="449">
        <f>AVERAGE(BJ32:BU32)</f>
        <v>120</v>
      </c>
      <c r="G32" s="449">
        <f>AVERAGE(BV32:CG32)</f>
        <v>137.5</v>
      </c>
      <c r="H32" s="449">
        <f>AVERAGE(CH32:CS32)</f>
        <v>184.16666666666666</v>
      </c>
      <c r="I32" s="449"/>
      <c r="J32" s="449"/>
      <c r="K32" s="450"/>
      <c r="L32" s="450">
        <f>D32/C32-1</f>
        <v>0.33333333333333326</v>
      </c>
      <c r="M32" s="449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49">
        <v>50</v>
      </c>
      <c r="AA32" s="449">
        <v>50</v>
      </c>
      <c r="AB32" s="449">
        <v>50</v>
      </c>
      <c r="AC32" s="449">
        <v>50</v>
      </c>
      <c r="AD32" s="449">
        <v>50</v>
      </c>
      <c r="AE32" s="449">
        <v>50</v>
      </c>
      <c r="AF32" s="449">
        <v>70</v>
      </c>
      <c r="AG32" s="449">
        <v>70</v>
      </c>
      <c r="AH32" s="449">
        <v>70</v>
      </c>
      <c r="AI32" s="449">
        <v>70</v>
      </c>
      <c r="AJ32" s="449">
        <v>70</v>
      </c>
      <c r="AK32" s="449">
        <v>70</v>
      </c>
      <c r="AL32" s="449">
        <v>80</v>
      </c>
      <c r="AM32" s="449">
        <f>AL32</f>
        <v>80</v>
      </c>
      <c r="AN32" s="449">
        <f t="shared" ref="AN32:AQ32" si="92">AM32</f>
        <v>80</v>
      </c>
      <c r="AO32" s="449">
        <f t="shared" si="92"/>
        <v>80</v>
      </c>
      <c r="AP32" s="449">
        <f t="shared" si="92"/>
        <v>80</v>
      </c>
      <c r="AQ32" s="449">
        <f t="shared" si="92"/>
        <v>80</v>
      </c>
      <c r="AR32" s="449">
        <v>80</v>
      </c>
      <c r="AS32" s="449">
        <v>80</v>
      </c>
      <c r="AT32" s="449">
        <v>80</v>
      </c>
      <c r="AU32" s="449">
        <v>80</v>
      </c>
      <c r="AV32" s="449">
        <v>80</v>
      </c>
      <c r="AW32" s="449">
        <v>80</v>
      </c>
      <c r="AX32" s="449">
        <v>100</v>
      </c>
      <c r="AY32" s="449">
        <f>AX32</f>
        <v>100</v>
      </c>
      <c r="AZ32" s="449">
        <f t="shared" ref="AZ32:BI32" si="93">AY32</f>
        <v>100</v>
      </c>
      <c r="BA32" s="449">
        <f t="shared" si="93"/>
        <v>100</v>
      </c>
      <c r="BB32" s="449">
        <f t="shared" si="93"/>
        <v>100</v>
      </c>
      <c r="BC32" s="449">
        <f t="shared" si="93"/>
        <v>100</v>
      </c>
      <c r="BD32" s="449">
        <f t="shared" si="93"/>
        <v>100</v>
      </c>
      <c r="BE32" s="449">
        <f t="shared" si="93"/>
        <v>100</v>
      </c>
      <c r="BF32" s="449">
        <f t="shared" si="93"/>
        <v>100</v>
      </c>
      <c r="BG32" s="449">
        <f t="shared" si="93"/>
        <v>100</v>
      </c>
      <c r="BH32" s="449">
        <f t="shared" si="93"/>
        <v>100</v>
      </c>
      <c r="BI32" s="449">
        <f t="shared" si="93"/>
        <v>100</v>
      </c>
      <c r="BJ32" s="449">
        <v>120</v>
      </c>
      <c r="BK32" s="449">
        <f>BJ32</f>
        <v>120</v>
      </c>
      <c r="BL32" s="449">
        <f t="shared" ref="BL32:BN32" si="94">BK32</f>
        <v>120</v>
      </c>
      <c r="BM32" s="449">
        <f t="shared" si="94"/>
        <v>120</v>
      </c>
      <c r="BN32" s="449">
        <f t="shared" si="94"/>
        <v>120</v>
      </c>
      <c r="BO32" s="449">
        <v>120</v>
      </c>
      <c r="BP32" s="449">
        <f t="shared" ref="BP32:BU32" si="95">BO32</f>
        <v>120</v>
      </c>
      <c r="BQ32" s="449">
        <f t="shared" si="95"/>
        <v>120</v>
      </c>
      <c r="BR32" s="449">
        <f t="shared" si="95"/>
        <v>120</v>
      </c>
      <c r="BS32" s="449">
        <f t="shared" si="95"/>
        <v>120</v>
      </c>
      <c r="BT32" s="449">
        <f t="shared" si="95"/>
        <v>120</v>
      </c>
      <c r="BU32" s="449">
        <f t="shared" si="95"/>
        <v>120</v>
      </c>
      <c r="BV32" s="449">
        <v>120</v>
      </c>
      <c r="BW32" s="449">
        <v>120</v>
      </c>
      <c r="BX32" s="449">
        <v>120</v>
      </c>
      <c r="BY32" s="449">
        <v>120</v>
      </c>
      <c r="BZ32" s="449">
        <v>120</v>
      </c>
      <c r="CA32" s="449">
        <v>150</v>
      </c>
      <c r="CB32" s="449">
        <v>150</v>
      </c>
      <c r="CC32" s="449">
        <v>150</v>
      </c>
      <c r="CD32" s="449">
        <v>150</v>
      </c>
      <c r="CE32" s="449">
        <v>150</v>
      </c>
      <c r="CF32" s="449">
        <v>150</v>
      </c>
      <c r="CG32" s="449">
        <v>150</v>
      </c>
      <c r="CH32" s="449">
        <v>170</v>
      </c>
      <c r="CI32" s="449">
        <v>170</v>
      </c>
      <c r="CJ32" s="449">
        <v>170</v>
      </c>
      <c r="CK32" s="449">
        <v>170</v>
      </c>
      <c r="CL32" s="449">
        <v>170</v>
      </c>
      <c r="CM32" s="449">
        <v>190</v>
      </c>
      <c r="CN32" s="449">
        <f>CM32</f>
        <v>190</v>
      </c>
      <c r="CO32" s="449">
        <f t="shared" ref="CO32:CS32" si="96">CN32</f>
        <v>190</v>
      </c>
      <c r="CP32" s="449">
        <f t="shared" si="96"/>
        <v>190</v>
      </c>
      <c r="CQ32" s="449">
        <v>200</v>
      </c>
      <c r="CR32" s="449">
        <f t="shared" si="96"/>
        <v>200</v>
      </c>
      <c r="CS32" s="449">
        <f t="shared" si="96"/>
        <v>200</v>
      </c>
    </row>
    <row r="33" spans="1:97" s="132" customFormat="1" x14ac:dyDescent="0.2">
      <c r="A33" s="227" t="s">
        <v>6</v>
      </c>
      <c r="B33" s="450"/>
      <c r="C33" s="450">
        <f>SUM(Z34:AK34)/SUM(Z32:AK32)</f>
        <v>0.5918888888888888</v>
      </c>
      <c r="D33" s="450">
        <f>SUM(AL34:AW34)/SUM(AL32:AW32)</f>
        <v>0.62916666666666665</v>
      </c>
      <c r="E33" s="450">
        <f>SUM(AX34:BI34)/SUM(AX32:BI32)</f>
        <v>0.67479166666666668</v>
      </c>
      <c r="F33" s="450">
        <f>SUM(BJ34:BU34)/SUM(BJ32:BU32)</f>
        <v>0.69925000000000004</v>
      </c>
      <c r="G33" s="450">
        <f>SUM(BV34:CG34)/SUM(BV32:CG32)</f>
        <v>0.70551818181818182</v>
      </c>
      <c r="H33" s="450">
        <f>SUM(CH34:CS34)/SUM(CH32:CS32)</f>
        <v>0.71011990950226245</v>
      </c>
      <c r="I33" s="450"/>
      <c r="J33" s="450"/>
      <c r="K33" s="450"/>
      <c r="L33" s="450">
        <f t="shared" ref="L33:L40" si="97">D33/C33-1</f>
        <v>6.298103998498239E-2</v>
      </c>
      <c r="M33" s="450"/>
      <c r="N33" s="466"/>
      <c r="O33" s="466"/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>
        <v>0.61</v>
      </c>
      <c r="AA33" s="466">
        <v>0.4</v>
      </c>
      <c r="AB33" s="466">
        <v>0.61</v>
      </c>
      <c r="AC33" s="467">
        <v>0.5</v>
      </c>
      <c r="AD33" s="466">
        <v>0.61</v>
      </c>
      <c r="AE33" s="466">
        <v>0.7</v>
      </c>
      <c r="AF33" s="467">
        <v>0.5</v>
      </c>
      <c r="AG33" s="466">
        <v>0.61</v>
      </c>
      <c r="AH33" s="466">
        <v>0.7</v>
      </c>
      <c r="AI33" s="467">
        <v>0.5</v>
      </c>
      <c r="AJ33" s="466">
        <v>0.61</v>
      </c>
      <c r="AK33" s="466">
        <v>0.71799999999999997</v>
      </c>
      <c r="AL33" s="450">
        <v>0.6</v>
      </c>
      <c r="AM33" s="450">
        <v>0.4</v>
      </c>
      <c r="AN33" s="450">
        <v>0.7</v>
      </c>
      <c r="AO33" s="450">
        <v>0.6</v>
      </c>
      <c r="AP33" s="450">
        <v>0.65</v>
      </c>
      <c r="AQ33" s="450">
        <v>0.7</v>
      </c>
      <c r="AR33" s="450">
        <v>0.6</v>
      </c>
      <c r="AS33" s="450">
        <v>0.65</v>
      </c>
      <c r="AT33" s="450">
        <v>0.7</v>
      </c>
      <c r="AU33" s="450">
        <v>0.6</v>
      </c>
      <c r="AV33" s="450">
        <v>0.65</v>
      </c>
      <c r="AW33" s="450">
        <v>0.7</v>
      </c>
      <c r="AX33" s="450">
        <f>AL33*1.05</f>
        <v>0.63</v>
      </c>
      <c r="AY33" s="450">
        <f t="shared" ref="AY33" si="98">AM33*1.05</f>
        <v>0.42000000000000004</v>
      </c>
      <c r="AZ33" s="450">
        <v>0.75</v>
      </c>
      <c r="BA33" s="450">
        <f t="shared" ref="BA33:BB33" si="99">AO33*1.05</f>
        <v>0.63</v>
      </c>
      <c r="BB33" s="450">
        <f t="shared" si="99"/>
        <v>0.68250000000000011</v>
      </c>
      <c r="BC33" s="450">
        <v>0.76</v>
      </c>
      <c r="BD33" s="450">
        <f t="shared" ref="BD33:BE33" si="100">AR33*1.05</f>
        <v>0.63</v>
      </c>
      <c r="BE33" s="450">
        <f t="shared" si="100"/>
        <v>0.68250000000000011</v>
      </c>
      <c r="BF33" s="450">
        <v>0.8</v>
      </c>
      <c r="BG33" s="450">
        <f t="shared" ref="BG33:BH33" si="101">AU33*1.05</f>
        <v>0.63</v>
      </c>
      <c r="BH33" s="450">
        <f t="shared" si="101"/>
        <v>0.68250000000000011</v>
      </c>
      <c r="BI33" s="450">
        <v>0.8</v>
      </c>
      <c r="BJ33" s="450">
        <f>AX33*1.05</f>
        <v>0.66150000000000009</v>
      </c>
      <c r="BK33" s="450">
        <f t="shared" ref="BK33:BM33" si="102">AY33*1.05</f>
        <v>0.44100000000000006</v>
      </c>
      <c r="BL33" s="450">
        <f t="shared" si="102"/>
        <v>0.78750000000000009</v>
      </c>
      <c r="BM33" s="450">
        <f t="shared" si="102"/>
        <v>0.66150000000000009</v>
      </c>
      <c r="BN33" s="450">
        <v>0.7</v>
      </c>
      <c r="BO33" s="450">
        <f t="shared" ref="BO33:BP33" si="103">BC33*1.05</f>
        <v>0.79800000000000004</v>
      </c>
      <c r="BP33" s="450">
        <f t="shared" si="103"/>
        <v>0.66150000000000009</v>
      </c>
      <c r="BQ33" s="450">
        <v>0.7</v>
      </c>
      <c r="BR33" s="450">
        <v>0.8</v>
      </c>
      <c r="BS33" s="450">
        <v>0.68</v>
      </c>
      <c r="BT33" s="450">
        <v>0.7</v>
      </c>
      <c r="BU33" s="450">
        <v>0.8</v>
      </c>
      <c r="BV33" s="450">
        <v>0.66150000000000009</v>
      </c>
      <c r="BW33" s="450">
        <v>0.44100000000000006</v>
      </c>
      <c r="BX33" s="450">
        <v>0.78750000000000009</v>
      </c>
      <c r="BY33" s="450">
        <v>0.66150000000000009</v>
      </c>
      <c r="BZ33" s="450">
        <v>0.7</v>
      </c>
      <c r="CA33" s="450">
        <v>0.79800000000000004</v>
      </c>
      <c r="CB33" s="450">
        <v>0.66150000000000009</v>
      </c>
      <c r="CC33" s="450">
        <v>0.7</v>
      </c>
      <c r="CD33" s="450">
        <v>0.8</v>
      </c>
      <c r="CE33" s="450">
        <v>0.68</v>
      </c>
      <c r="CF33" s="450">
        <v>0.7</v>
      </c>
      <c r="CG33" s="450">
        <v>0.82</v>
      </c>
      <c r="CH33" s="450">
        <v>0.66150000000000009</v>
      </c>
      <c r="CI33" s="450">
        <v>0.44100000000000006</v>
      </c>
      <c r="CJ33" s="450">
        <v>0.8</v>
      </c>
      <c r="CK33" s="450">
        <v>0.66150000000000009</v>
      </c>
      <c r="CL33" s="450">
        <v>0.7</v>
      </c>
      <c r="CM33" s="450">
        <v>0.81</v>
      </c>
      <c r="CN33" s="450">
        <v>0.66150000000000009</v>
      </c>
      <c r="CO33" s="450">
        <v>0.7</v>
      </c>
      <c r="CP33" s="450">
        <v>0.81</v>
      </c>
      <c r="CQ33" s="450">
        <v>0.68</v>
      </c>
      <c r="CR33" s="450">
        <v>0.71</v>
      </c>
      <c r="CS33" s="450">
        <v>0.85</v>
      </c>
    </row>
    <row r="34" spans="1:97" x14ac:dyDescent="0.2">
      <c r="A34" s="226" t="s">
        <v>7</v>
      </c>
      <c r="B34" s="449"/>
      <c r="C34" s="449">
        <f>SUM(Z34:AK34)</f>
        <v>426.15999999999997</v>
      </c>
      <c r="D34" s="449">
        <f>SUM(AL34:AW34)</f>
        <v>604</v>
      </c>
      <c r="E34" s="449">
        <f>SUM(AX34:BI34)</f>
        <v>809.75</v>
      </c>
      <c r="F34" s="449">
        <f>SUM(BJ34:BU34)</f>
        <v>1006.9200000000001</v>
      </c>
      <c r="G34" s="449">
        <f>SUM(BV34:CG34)</f>
        <v>1164.105</v>
      </c>
      <c r="H34" s="449">
        <f>SUM(CH34:CS34)</f>
        <v>1569.365</v>
      </c>
      <c r="I34" s="449"/>
      <c r="J34" s="449"/>
      <c r="K34" s="450"/>
      <c r="L34" s="450">
        <f t="shared" si="97"/>
        <v>0.41730805331330956</v>
      </c>
      <c r="M34" s="449"/>
      <c r="N34" s="449"/>
      <c r="O34" s="449"/>
      <c r="P34" s="449"/>
      <c r="Q34" s="449"/>
      <c r="R34" s="450"/>
      <c r="S34" s="449"/>
      <c r="T34" s="449"/>
      <c r="U34" s="449"/>
      <c r="V34" s="449"/>
      <c r="W34" s="449"/>
      <c r="X34" s="449"/>
      <c r="Y34" s="449"/>
      <c r="Z34" s="449">
        <f>Z32*Z33</f>
        <v>30.5</v>
      </c>
      <c r="AA34" s="449">
        <f t="shared" ref="AA34:CL34" si="104">AA32*AA33</f>
        <v>20</v>
      </c>
      <c r="AB34" s="449">
        <f t="shared" si="104"/>
        <v>30.5</v>
      </c>
      <c r="AC34" s="449">
        <f t="shared" si="104"/>
        <v>25</v>
      </c>
      <c r="AD34" s="449">
        <f t="shared" si="104"/>
        <v>30.5</v>
      </c>
      <c r="AE34" s="449">
        <f t="shared" si="104"/>
        <v>35</v>
      </c>
      <c r="AF34" s="449">
        <f t="shared" si="104"/>
        <v>35</v>
      </c>
      <c r="AG34" s="449">
        <f t="shared" si="104"/>
        <v>42.699999999999996</v>
      </c>
      <c r="AH34" s="449">
        <f t="shared" si="104"/>
        <v>49</v>
      </c>
      <c r="AI34" s="449">
        <f t="shared" si="104"/>
        <v>35</v>
      </c>
      <c r="AJ34" s="449">
        <f t="shared" si="104"/>
        <v>42.699999999999996</v>
      </c>
      <c r="AK34" s="449">
        <f t="shared" si="104"/>
        <v>50.26</v>
      </c>
      <c r="AL34" s="449">
        <f t="shared" si="104"/>
        <v>48</v>
      </c>
      <c r="AM34" s="449">
        <f t="shared" si="104"/>
        <v>32</v>
      </c>
      <c r="AN34" s="449">
        <f t="shared" si="104"/>
        <v>56</v>
      </c>
      <c r="AO34" s="449">
        <f t="shared" si="104"/>
        <v>48</v>
      </c>
      <c r="AP34" s="449">
        <f t="shared" si="104"/>
        <v>52</v>
      </c>
      <c r="AQ34" s="449">
        <f t="shared" si="104"/>
        <v>56</v>
      </c>
      <c r="AR34" s="449">
        <f t="shared" si="104"/>
        <v>48</v>
      </c>
      <c r="AS34" s="449">
        <f t="shared" si="104"/>
        <v>52</v>
      </c>
      <c r="AT34" s="449">
        <f t="shared" si="104"/>
        <v>56</v>
      </c>
      <c r="AU34" s="449">
        <f t="shared" si="104"/>
        <v>48</v>
      </c>
      <c r="AV34" s="449">
        <f t="shared" si="104"/>
        <v>52</v>
      </c>
      <c r="AW34" s="449">
        <f t="shared" si="104"/>
        <v>56</v>
      </c>
      <c r="AX34" s="449">
        <f t="shared" si="104"/>
        <v>63</v>
      </c>
      <c r="AY34" s="449">
        <f t="shared" si="104"/>
        <v>42.000000000000007</v>
      </c>
      <c r="AZ34" s="449">
        <f t="shared" si="104"/>
        <v>75</v>
      </c>
      <c r="BA34" s="449">
        <f t="shared" si="104"/>
        <v>63</v>
      </c>
      <c r="BB34" s="449">
        <f t="shared" si="104"/>
        <v>68.250000000000014</v>
      </c>
      <c r="BC34" s="449">
        <f t="shared" si="104"/>
        <v>76</v>
      </c>
      <c r="BD34" s="449">
        <f t="shared" si="104"/>
        <v>63</v>
      </c>
      <c r="BE34" s="449">
        <f t="shared" si="104"/>
        <v>68.250000000000014</v>
      </c>
      <c r="BF34" s="449">
        <f t="shared" si="104"/>
        <v>80</v>
      </c>
      <c r="BG34" s="449">
        <f t="shared" si="104"/>
        <v>63</v>
      </c>
      <c r="BH34" s="449">
        <f t="shared" si="104"/>
        <v>68.250000000000014</v>
      </c>
      <c r="BI34" s="449">
        <f t="shared" si="104"/>
        <v>80</v>
      </c>
      <c r="BJ34" s="449">
        <f t="shared" si="104"/>
        <v>79.38000000000001</v>
      </c>
      <c r="BK34" s="449">
        <f t="shared" si="104"/>
        <v>52.920000000000009</v>
      </c>
      <c r="BL34" s="449">
        <f t="shared" si="104"/>
        <v>94.500000000000014</v>
      </c>
      <c r="BM34" s="449">
        <f t="shared" si="104"/>
        <v>79.38000000000001</v>
      </c>
      <c r="BN34" s="449">
        <f t="shared" si="104"/>
        <v>84</v>
      </c>
      <c r="BO34" s="449">
        <f t="shared" si="104"/>
        <v>95.76</v>
      </c>
      <c r="BP34" s="449">
        <f t="shared" si="104"/>
        <v>79.38000000000001</v>
      </c>
      <c r="BQ34" s="449">
        <f t="shared" si="104"/>
        <v>84</v>
      </c>
      <c r="BR34" s="449">
        <f t="shared" si="104"/>
        <v>96</v>
      </c>
      <c r="BS34" s="449">
        <f t="shared" si="104"/>
        <v>81.600000000000009</v>
      </c>
      <c r="BT34" s="449">
        <f t="shared" si="104"/>
        <v>84</v>
      </c>
      <c r="BU34" s="449">
        <f t="shared" si="104"/>
        <v>96</v>
      </c>
      <c r="BV34" s="449">
        <f t="shared" si="104"/>
        <v>79.38000000000001</v>
      </c>
      <c r="BW34" s="449">
        <f t="shared" si="104"/>
        <v>52.920000000000009</v>
      </c>
      <c r="BX34" s="449">
        <f t="shared" si="104"/>
        <v>94.500000000000014</v>
      </c>
      <c r="BY34" s="449">
        <f t="shared" si="104"/>
        <v>79.38000000000001</v>
      </c>
      <c r="BZ34" s="449">
        <f t="shared" si="104"/>
        <v>84</v>
      </c>
      <c r="CA34" s="449">
        <f t="shared" si="104"/>
        <v>119.7</v>
      </c>
      <c r="CB34" s="449">
        <f t="shared" si="104"/>
        <v>99.225000000000009</v>
      </c>
      <c r="CC34" s="449">
        <f t="shared" si="104"/>
        <v>105</v>
      </c>
      <c r="CD34" s="449">
        <f t="shared" si="104"/>
        <v>120</v>
      </c>
      <c r="CE34" s="449">
        <f t="shared" si="104"/>
        <v>102.00000000000001</v>
      </c>
      <c r="CF34" s="449">
        <f t="shared" si="104"/>
        <v>105</v>
      </c>
      <c r="CG34" s="449">
        <f t="shared" si="104"/>
        <v>122.99999999999999</v>
      </c>
      <c r="CH34" s="449">
        <f t="shared" si="104"/>
        <v>112.45500000000001</v>
      </c>
      <c r="CI34" s="449">
        <f t="shared" si="104"/>
        <v>74.970000000000013</v>
      </c>
      <c r="CJ34" s="449">
        <f t="shared" si="104"/>
        <v>136</v>
      </c>
      <c r="CK34" s="449">
        <f t="shared" si="104"/>
        <v>112.45500000000001</v>
      </c>
      <c r="CL34" s="449">
        <f t="shared" si="104"/>
        <v>118.99999999999999</v>
      </c>
      <c r="CM34" s="449">
        <f t="shared" ref="CM34:CS34" si="105">CM32*CM33</f>
        <v>153.9</v>
      </c>
      <c r="CN34" s="449">
        <f t="shared" si="105"/>
        <v>125.68500000000002</v>
      </c>
      <c r="CO34" s="449">
        <f t="shared" si="105"/>
        <v>133</v>
      </c>
      <c r="CP34" s="449">
        <f t="shared" si="105"/>
        <v>153.9</v>
      </c>
      <c r="CQ34" s="449">
        <f t="shared" si="105"/>
        <v>136</v>
      </c>
      <c r="CR34" s="449">
        <f t="shared" si="105"/>
        <v>142</v>
      </c>
      <c r="CS34" s="449">
        <f t="shared" si="105"/>
        <v>170</v>
      </c>
    </row>
    <row r="35" spans="1:97" s="137" customFormat="1" x14ac:dyDescent="0.2">
      <c r="A35" s="228" t="s">
        <v>9</v>
      </c>
      <c r="B35" s="451"/>
      <c r="C35" s="451">
        <f>C37/C34</f>
        <v>2.8946405106063455</v>
      </c>
      <c r="D35" s="451">
        <f>D37/D34</f>
        <v>2.9275192052980139</v>
      </c>
      <c r="E35" s="451">
        <f t="shared" ref="E35:H35" si="106">E37/E34</f>
        <v>3.023574826180921</v>
      </c>
      <c r="F35" s="451">
        <f t="shared" si="106"/>
        <v>3.0789242564390422</v>
      </c>
      <c r="G35" s="451">
        <f t="shared" si="106"/>
        <v>3.297140562608869</v>
      </c>
      <c r="H35" s="451">
        <f t="shared" si="106"/>
        <v>3.4557252420684428</v>
      </c>
      <c r="I35" s="451"/>
      <c r="J35" s="451"/>
      <c r="K35" s="450"/>
      <c r="L35" s="450">
        <f t="shared" si="97"/>
        <v>1.1358472518848695E-2</v>
      </c>
      <c r="M35" s="451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51">
        <v>2.5</v>
      </c>
      <c r="AA35" s="451">
        <v>2.2000000000000002</v>
      </c>
      <c r="AB35" s="451">
        <v>2.7</v>
      </c>
      <c r="AC35" s="451">
        <v>2.44</v>
      </c>
      <c r="AD35" s="451">
        <v>2.6</v>
      </c>
      <c r="AE35" s="451">
        <v>2.8</v>
      </c>
      <c r="AF35" s="451">
        <v>2.7</v>
      </c>
      <c r="AG35" s="451">
        <v>2.9</v>
      </c>
      <c r="AH35" s="451">
        <v>3.2</v>
      </c>
      <c r="AI35" s="451">
        <v>3</v>
      </c>
      <c r="AJ35" s="451">
        <v>3.2</v>
      </c>
      <c r="AK35" s="451">
        <v>3.5</v>
      </c>
      <c r="AL35" s="451">
        <f>Z35*1.03</f>
        <v>2.5750000000000002</v>
      </c>
      <c r="AM35" s="451">
        <f t="shared" ref="AM35:AW35" si="107">AA35*1.03</f>
        <v>2.2660000000000005</v>
      </c>
      <c r="AN35" s="451">
        <f t="shared" si="107"/>
        <v>2.7810000000000001</v>
      </c>
      <c r="AO35" s="451">
        <f t="shared" si="107"/>
        <v>2.5131999999999999</v>
      </c>
      <c r="AP35" s="451">
        <f t="shared" si="107"/>
        <v>2.6780000000000004</v>
      </c>
      <c r="AQ35" s="451">
        <f t="shared" si="107"/>
        <v>2.8839999999999999</v>
      </c>
      <c r="AR35" s="451">
        <f t="shared" si="107"/>
        <v>2.7810000000000001</v>
      </c>
      <c r="AS35" s="451">
        <f t="shared" si="107"/>
        <v>2.9870000000000001</v>
      </c>
      <c r="AT35" s="451">
        <f t="shared" si="107"/>
        <v>3.2960000000000003</v>
      </c>
      <c r="AU35" s="451">
        <f t="shared" si="107"/>
        <v>3.09</v>
      </c>
      <c r="AV35" s="451">
        <f t="shared" si="107"/>
        <v>3.2960000000000003</v>
      </c>
      <c r="AW35" s="451">
        <f t="shared" si="107"/>
        <v>3.605</v>
      </c>
      <c r="AX35" s="451">
        <f>AL35*1.03</f>
        <v>2.6522500000000004</v>
      </c>
      <c r="AY35" s="451">
        <f t="shared" ref="AY35:BI35" si="108">AM35*1.03</f>
        <v>2.3339800000000004</v>
      </c>
      <c r="AZ35" s="451">
        <f t="shared" si="108"/>
        <v>2.86443</v>
      </c>
      <c r="BA35" s="451">
        <f t="shared" si="108"/>
        <v>2.5885959999999999</v>
      </c>
      <c r="BB35" s="451">
        <f t="shared" si="108"/>
        <v>2.7583400000000005</v>
      </c>
      <c r="BC35" s="451">
        <f t="shared" si="108"/>
        <v>2.97052</v>
      </c>
      <c r="BD35" s="451">
        <f t="shared" si="108"/>
        <v>2.86443</v>
      </c>
      <c r="BE35" s="451">
        <f t="shared" si="108"/>
        <v>3.0766100000000001</v>
      </c>
      <c r="BF35" s="451">
        <f t="shared" si="108"/>
        <v>3.3948800000000006</v>
      </c>
      <c r="BG35" s="451">
        <f t="shared" si="108"/>
        <v>3.1827000000000001</v>
      </c>
      <c r="BH35" s="451">
        <f t="shared" si="108"/>
        <v>3.3948800000000006</v>
      </c>
      <c r="BI35" s="451">
        <f t="shared" si="108"/>
        <v>3.7131500000000002</v>
      </c>
      <c r="BJ35" s="451">
        <f>AX35*1.02</f>
        <v>2.7052950000000004</v>
      </c>
      <c r="BK35" s="451">
        <f t="shared" ref="BK35:BU35" si="109">AY35*1.02</f>
        <v>2.3806596000000004</v>
      </c>
      <c r="BL35" s="451">
        <f t="shared" si="109"/>
        <v>2.9217186000000002</v>
      </c>
      <c r="BM35" s="451">
        <f t="shared" si="109"/>
        <v>2.6403679200000001</v>
      </c>
      <c r="BN35" s="451">
        <f t="shared" si="109"/>
        <v>2.8135068000000003</v>
      </c>
      <c r="BO35" s="451">
        <f t="shared" si="109"/>
        <v>3.0299304</v>
      </c>
      <c r="BP35" s="451">
        <f t="shared" si="109"/>
        <v>2.9217186000000002</v>
      </c>
      <c r="BQ35" s="451">
        <f t="shared" si="109"/>
        <v>3.1381422000000003</v>
      </c>
      <c r="BR35" s="451">
        <f t="shared" si="109"/>
        <v>3.4627776000000008</v>
      </c>
      <c r="BS35" s="451">
        <f t="shared" si="109"/>
        <v>3.2463540000000002</v>
      </c>
      <c r="BT35" s="451">
        <f t="shared" si="109"/>
        <v>3.4627776000000008</v>
      </c>
      <c r="BU35" s="451">
        <f t="shared" si="109"/>
        <v>3.7874130000000004</v>
      </c>
      <c r="BV35" s="451">
        <f>BJ35*1.06</f>
        <v>2.8676127000000005</v>
      </c>
      <c r="BW35" s="451">
        <f t="shared" ref="BW35:CG35" si="110">BK35*1.06</f>
        <v>2.5234991760000005</v>
      </c>
      <c r="BX35" s="451">
        <f t="shared" si="110"/>
        <v>3.0970217160000004</v>
      </c>
      <c r="BY35" s="451">
        <f t="shared" si="110"/>
        <v>2.7987899952000004</v>
      </c>
      <c r="BZ35" s="451">
        <f t="shared" si="110"/>
        <v>2.9823172080000004</v>
      </c>
      <c r="CA35" s="451">
        <f t="shared" si="110"/>
        <v>3.2117262240000004</v>
      </c>
      <c r="CB35" s="451">
        <f t="shared" si="110"/>
        <v>3.0970217160000004</v>
      </c>
      <c r="CC35" s="451">
        <f t="shared" si="110"/>
        <v>3.3264307320000004</v>
      </c>
      <c r="CD35" s="451">
        <f t="shared" si="110"/>
        <v>3.6705442560000012</v>
      </c>
      <c r="CE35" s="451">
        <f t="shared" si="110"/>
        <v>3.4411352400000004</v>
      </c>
      <c r="CF35" s="451">
        <f t="shared" si="110"/>
        <v>3.6705442560000012</v>
      </c>
      <c r="CG35" s="451">
        <f t="shared" si="110"/>
        <v>4.0146577800000003</v>
      </c>
      <c r="CH35" s="451">
        <f>BV35*1.05</f>
        <v>3.0109933350000007</v>
      </c>
      <c r="CI35" s="451">
        <f t="shared" ref="CI35:CS35" si="111">BW35*1.05</f>
        <v>2.6496741348000006</v>
      </c>
      <c r="CJ35" s="451">
        <f t="shared" si="111"/>
        <v>3.2518728018000007</v>
      </c>
      <c r="CK35" s="451">
        <f t="shared" si="111"/>
        <v>2.9387294949600005</v>
      </c>
      <c r="CL35" s="451">
        <f t="shared" si="111"/>
        <v>3.1314330684000007</v>
      </c>
      <c r="CM35" s="451">
        <f t="shared" si="111"/>
        <v>3.3723125352000007</v>
      </c>
      <c r="CN35" s="451">
        <f t="shared" si="111"/>
        <v>3.2518728018000007</v>
      </c>
      <c r="CO35" s="451">
        <f t="shared" si="111"/>
        <v>3.4927522686000008</v>
      </c>
      <c r="CP35" s="451">
        <f t="shared" si="111"/>
        <v>3.8540714688000013</v>
      </c>
      <c r="CQ35" s="451">
        <f t="shared" si="111"/>
        <v>3.6131920020000003</v>
      </c>
      <c r="CR35" s="451">
        <f t="shared" si="111"/>
        <v>3.8540714688000013</v>
      </c>
      <c r="CS35" s="451">
        <f t="shared" si="111"/>
        <v>4.2153906690000005</v>
      </c>
    </row>
    <row r="36" spans="1:97" s="137" customFormat="1" x14ac:dyDescent="0.2">
      <c r="A36" s="228" t="s">
        <v>10</v>
      </c>
      <c r="B36" s="451"/>
      <c r="C36" s="451">
        <f t="shared" ref="C36:G36" si="112">C38/C37</f>
        <v>29.999999999999996</v>
      </c>
      <c r="D36" s="451">
        <f t="shared" si="112"/>
        <v>30.9</v>
      </c>
      <c r="E36" s="451">
        <f t="shared" si="112"/>
        <v>31.827000000000002</v>
      </c>
      <c r="F36" s="451">
        <f t="shared" si="112"/>
        <v>32.463540000000009</v>
      </c>
      <c r="G36" s="451">
        <f t="shared" si="112"/>
        <v>34.086716999999993</v>
      </c>
      <c r="H36" s="451">
        <f>H38/H37</f>
        <v>35.79105285</v>
      </c>
      <c r="I36" s="451"/>
      <c r="J36" s="451"/>
      <c r="K36" s="450"/>
      <c r="L36" s="450">
        <f t="shared" si="97"/>
        <v>3.0000000000000027E-2</v>
      </c>
      <c r="M36" s="451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51">
        <v>30</v>
      </c>
      <c r="AA36" s="451">
        <f>Z36</f>
        <v>30</v>
      </c>
      <c r="AB36" s="451">
        <f t="shared" ref="AB36:AK36" si="113">AA36</f>
        <v>30</v>
      </c>
      <c r="AC36" s="451">
        <f t="shared" si="113"/>
        <v>30</v>
      </c>
      <c r="AD36" s="451">
        <f t="shared" si="113"/>
        <v>30</v>
      </c>
      <c r="AE36" s="451">
        <f t="shared" si="113"/>
        <v>30</v>
      </c>
      <c r="AF36" s="451">
        <f t="shared" si="113"/>
        <v>30</v>
      </c>
      <c r="AG36" s="451">
        <f t="shared" si="113"/>
        <v>30</v>
      </c>
      <c r="AH36" s="451">
        <f t="shared" si="113"/>
        <v>30</v>
      </c>
      <c r="AI36" s="451">
        <f t="shared" si="113"/>
        <v>30</v>
      </c>
      <c r="AJ36" s="451">
        <f t="shared" si="113"/>
        <v>30</v>
      </c>
      <c r="AK36" s="451">
        <f t="shared" si="113"/>
        <v>30</v>
      </c>
      <c r="AL36" s="451">
        <f>Z36*1.03</f>
        <v>30.900000000000002</v>
      </c>
      <c r="AM36" s="451">
        <f>AL36</f>
        <v>30.900000000000002</v>
      </c>
      <c r="AN36" s="451">
        <f t="shared" ref="AN36:AW36" si="114">AM36</f>
        <v>30.900000000000002</v>
      </c>
      <c r="AO36" s="451">
        <f t="shared" si="114"/>
        <v>30.900000000000002</v>
      </c>
      <c r="AP36" s="451">
        <f t="shared" si="114"/>
        <v>30.900000000000002</v>
      </c>
      <c r="AQ36" s="451">
        <f t="shared" si="114"/>
        <v>30.900000000000002</v>
      </c>
      <c r="AR36" s="451">
        <f t="shared" si="114"/>
        <v>30.900000000000002</v>
      </c>
      <c r="AS36" s="451">
        <f t="shared" si="114"/>
        <v>30.900000000000002</v>
      </c>
      <c r="AT36" s="451">
        <f t="shared" si="114"/>
        <v>30.900000000000002</v>
      </c>
      <c r="AU36" s="451">
        <f t="shared" si="114"/>
        <v>30.900000000000002</v>
      </c>
      <c r="AV36" s="451">
        <f t="shared" si="114"/>
        <v>30.900000000000002</v>
      </c>
      <c r="AW36" s="451">
        <f t="shared" si="114"/>
        <v>30.900000000000002</v>
      </c>
      <c r="AX36" s="451">
        <f>AW36*1.03</f>
        <v>31.827000000000002</v>
      </c>
      <c r="AY36" s="451">
        <f>AX36</f>
        <v>31.827000000000002</v>
      </c>
      <c r="AZ36" s="451">
        <f t="shared" ref="AZ36:BI36" si="115">AY36</f>
        <v>31.827000000000002</v>
      </c>
      <c r="BA36" s="451">
        <f t="shared" si="115"/>
        <v>31.827000000000002</v>
      </c>
      <c r="BB36" s="451">
        <f t="shared" si="115"/>
        <v>31.827000000000002</v>
      </c>
      <c r="BC36" s="451">
        <f t="shared" si="115"/>
        <v>31.827000000000002</v>
      </c>
      <c r="BD36" s="451">
        <f t="shared" si="115"/>
        <v>31.827000000000002</v>
      </c>
      <c r="BE36" s="451">
        <f t="shared" si="115"/>
        <v>31.827000000000002</v>
      </c>
      <c r="BF36" s="451">
        <f t="shared" si="115"/>
        <v>31.827000000000002</v>
      </c>
      <c r="BG36" s="451">
        <f t="shared" si="115"/>
        <v>31.827000000000002</v>
      </c>
      <c r="BH36" s="451">
        <f t="shared" si="115"/>
        <v>31.827000000000002</v>
      </c>
      <c r="BI36" s="451">
        <f t="shared" si="115"/>
        <v>31.827000000000002</v>
      </c>
      <c r="BJ36" s="451">
        <f>BI36*1.02</f>
        <v>32.463540000000002</v>
      </c>
      <c r="BK36" s="451">
        <f>BJ36</f>
        <v>32.463540000000002</v>
      </c>
      <c r="BL36" s="451">
        <f t="shared" ref="BL36:BU36" si="116">BK36</f>
        <v>32.463540000000002</v>
      </c>
      <c r="BM36" s="451">
        <f t="shared" si="116"/>
        <v>32.463540000000002</v>
      </c>
      <c r="BN36" s="451">
        <f t="shared" si="116"/>
        <v>32.463540000000002</v>
      </c>
      <c r="BO36" s="451">
        <f t="shared" si="116"/>
        <v>32.463540000000002</v>
      </c>
      <c r="BP36" s="451">
        <f t="shared" si="116"/>
        <v>32.463540000000002</v>
      </c>
      <c r="BQ36" s="451">
        <f t="shared" si="116"/>
        <v>32.463540000000002</v>
      </c>
      <c r="BR36" s="451">
        <f t="shared" si="116"/>
        <v>32.463540000000002</v>
      </c>
      <c r="BS36" s="451">
        <f t="shared" si="116"/>
        <v>32.463540000000002</v>
      </c>
      <c r="BT36" s="451">
        <f t="shared" si="116"/>
        <v>32.463540000000002</v>
      </c>
      <c r="BU36" s="451">
        <f t="shared" si="116"/>
        <v>32.463540000000002</v>
      </c>
      <c r="BV36" s="451">
        <f>BU36*1.05</f>
        <v>34.086717</v>
      </c>
      <c r="BW36" s="451">
        <f>BV36</f>
        <v>34.086717</v>
      </c>
      <c r="BX36" s="451">
        <f t="shared" ref="BX36:CG36" si="117">BW36</f>
        <v>34.086717</v>
      </c>
      <c r="BY36" s="451">
        <f t="shared" si="117"/>
        <v>34.086717</v>
      </c>
      <c r="BZ36" s="451">
        <f t="shared" si="117"/>
        <v>34.086717</v>
      </c>
      <c r="CA36" s="451">
        <f t="shared" si="117"/>
        <v>34.086717</v>
      </c>
      <c r="CB36" s="451">
        <f t="shared" si="117"/>
        <v>34.086717</v>
      </c>
      <c r="CC36" s="451">
        <f t="shared" si="117"/>
        <v>34.086717</v>
      </c>
      <c r="CD36" s="451">
        <f t="shared" si="117"/>
        <v>34.086717</v>
      </c>
      <c r="CE36" s="451">
        <f t="shared" si="117"/>
        <v>34.086717</v>
      </c>
      <c r="CF36" s="451">
        <f t="shared" si="117"/>
        <v>34.086717</v>
      </c>
      <c r="CG36" s="451">
        <f t="shared" si="117"/>
        <v>34.086717</v>
      </c>
      <c r="CH36" s="451">
        <f>CG36*1.05</f>
        <v>35.79105285</v>
      </c>
      <c r="CI36" s="451">
        <f>CH36</f>
        <v>35.79105285</v>
      </c>
      <c r="CJ36" s="451">
        <f t="shared" ref="CJ36:CS36" si="118">CI36</f>
        <v>35.79105285</v>
      </c>
      <c r="CK36" s="451">
        <f t="shared" si="118"/>
        <v>35.79105285</v>
      </c>
      <c r="CL36" s="451">
        <f t="shared" si="118"/>
        <v>35.79105285</v>
      </c>
      <c r="CM36" s="451">
        <f t="shared" si="118"/>
        <v>35.79105285</v>
      </c>
      <c r="CN36" s="451">
        <f t="shared" si="118"/>
        <v>35.79105285</v>
      </c>
      <c r="CO36" s="451">
        <f t="shared" si="118"/>
        <v>35.79105285</v>
      </c>
      <c r="CP36" s="451">
        <f t="shared" si="118"/>
        <v>35.79105285</v>
      </c>
      <c r="CQ36" s="451">
        <f t="shared" si="118"/>
        <v>35.79105285</v>
      </c>
      <c r="CR36" s="451">
        <f t="shared" si="118"/>
        <v>35.79105285</v>
      </c>
      <c r="CS36" s="451">
        <f t="shared" si="118"/>
        <v>35.79105285</v>
      </c>
    </row>
    <row r="37" spans="1:97" x14ac:dyDescent="0.2">
      <c r="A37" s="226" t="s">
        <v>15</v>
      </c>
      <c r="B37" s="449"/>
      <c r="C37" s="449">
        <f>SUM(Z37:AK37)</f>
        <v>1233.5800000000002</v>
      </c>
      <c r="D37" s="449">
        <f>SUM(AL37:AW37)</f>
        <v>1768.2216000000003</v>
      </c>
      <c r="E37" s="449">
        <f>SUM(AX37:BI37)</f>
        <v>2448.3397155000007</v>
      </c>
      <c r="F37" s="449">
        <f>SUM(BJ37:BU37)</f>
        <v>3100.2304122936007</v>
      </c>
      <c r="G37" s="449">
        <f>SUM(BV37:CG37)</f>
        <v>3838.2178146357974</v>
      </c>
      <c r="H37" s="449">
        <f>SUM(CH37:CS37)</f>
        <v>5423.2942445187418</v>
      </c>
      <c r="I37" s="449"/>
      <c r="J37" s="449"/>
      <c r="K37" s="450"/>
      <c r="L37" s="450">
        <f t="shared" si="97"/>
        <v>0.4334065078876117</v>
      </c>
      <c r="M37" s="449"/>
      <c r="N37" s="449"/>
      <c r="O37" s="449"/>
      <c r="P37" s="449"/>
      <c r="Q37" s="449"/>
      <c r="R37" s="449"/>
      <c r="S37" s="449"/>
      <c r="T37" s="449"/>
      <c r="U37" s="449"/>
      <c r="V37" s="449"/>
      <c r="W37" s="449"/>
      <c r="X37" s="449"/>
      <c r="Y37" s="449"/>
      <c r="Z37" s="449">
        <f t="shared" ref="Z37:CK37" si="119">Z34*Z35</f>
        <v>76.25</v>
      </c>
      <c r="AA37" s="449">
        <f t="shared" si="119"/>
        <v>44</v>
      </c>
      <c r="AB37" s="449">
        <f t="shared" si="119"/>
        <v>82.350000000000009</v>
      </c>
      <c r="AC37" s="449">
        <f t="shared" si="119"/>
        <v>61</v>
      </c>
      <c r="AD37" s="449">
        <f t="shared" si="119"/>
        <v>79.3</v>
      </c>
      <c r="AE37" s="449">
        <f t="shared" si="119"/>
        <v>98</v>
      </c>
      <c r="AF37" s="449">
        <f t="shared" si="119"/>
        <v>94.5</v>
      </c>
      <c r="AG37" s="449">
        <f t="shared" si="119"/>
        <v>123.82999999999998</v>
      </c>
      <c r="AH37" s="449">
        <f t="shared" si="119"/>
        <v>156.80000000000001</v>
      </c>
      <c r="AI37" s="449">
        <f t="shared" si="119"/>
        <v>105</v>
      </c>
      <c r="AJ37" s="449">
        <f t="shared" si="119"/>
        <v>136.63999999999999</v>
      </c>
      <c r="AK37" s="449">
        <f t="shared" si="119"/>
        <v>175.91</v>
      </c>
      <c r="AL37" s="449">
        <f t="shared" si="119"/>
        <v>123.60000000000001</v>
      </c>
      <c r="AM37" s="449">
        <f t="shared" si="119"/>
        <v>72.512000000000015</v>
      </c>
      <c r="AN37" s="449">
        <f t="shared" si="119"/>
        <v>155.73600000000002</v>
      </c>
      <c r="AO37" s="449">
        <f t="shared" si="119"/>
        <v>120.6336</v>
      </c>
      <c r="AP37" s="449">
        <f t="shared" si="119"/>
        <v>139.25600000000003</v>
      </c>
      <c r="AQ37" s="449">
        <f t="shared" si="119"/>
        <v>161.50399999999999</v>
      </c>
      <c r="AR37" s="449">
        <f t="shared" si="119"/>
        <v>133.488</v>
      </c>
      <c r="AS37" s="449">
        <f t="shared" si="119"/>
        <v>155.32400000000001</v>
      </c>
      <c r="AT37" s="449">
        <f t="shared" si="119"/>
        <v>184.57600000000002</v>
      </c>
      <c r="AU37" s="449">
        <f t="shared" si="119"/>
        <v>148.32</v>
      </c>
      <c r="AV37" s="449">
        <f t="shared" si="119"/>
        <v>171.39200000000002</v>
      </c>
      <c r="AW37" s="449">
        <f t="shared" si="119"/>
        <v>201.88</v>
      </c>
      <c r="AX37" s="449">
        <f t="shared" si="119"/>
        <v>167.09175000000002</v>
      </c>
      <c r="AY37" s="449">
        <f t="shared" si="119"/>
        <v>98.027160000000038</v>
      </c>
      <c r="AZ37" s="449">
        <f t="shared" si="119"/>
        <v>214.83225000000002</v>
      </c>
      <c r="BA37" s="449">
        <f t="shared" si="119"/>
        <v>163.081548</v>
      </c>
      <c r="BB37" s="449">
        <f t="shared" si="119"/>
        <v>188.25670500000007</v>
      </c>
      <c r="BC37" s="449">
        <f t="shared" si="119"/>
        <v>225.75952000000001</v>
      </c>
      <c r="BD37" s="449">
        <f t="shared" si="119"/>
        <v>180.45909</v>
      </c>
      <c r="BE37" s="449">
        <f t="shared" si="119"/>
        <v>209.97863250000006</v>
      </c>
      <c r="BF37" s="449">
        <f t="shared" si="119"/>
        <v>271.59040000000005</v>
      </c>
      <c r="BG37" s="449">
        <f t="shared" si="119"/>
        <v>200.51009999999999</v>
      </c>
      <c r="BH37" s="449">
        <f t="shared" si="119"/>
        <v>231.70056000000008</v>
      </c>
      <c r="BI37" s="449">
        <f t="shared" si="119"/>
        <v>297.05200000000002</v>
      </c>
      <c r="BJ37" s="449">
        <f t="shared" si="119"/>
        <v>214.74631710000006</v>
      </c>
      <c r="BK37" s="449">
        <f t="shared" si="119"/>
        <v>125.98450603200004</v>
      </c>
      <c r="BL37" s="449">
        <f t="shared" si="119"/>
        <v>276.10240770000007</v>
      </c>
      <c r="BM37" s="449">
        <f t="shared" si="119"/>
        <v>209.59240548960003</v>
      </c>
      <c r="BN37" s="449">
        <f t="shared" si="119"/>
        <v>236.33457120000003</v>
      </c>
      <c r="BO37" s="449">
        <f t="shared" si="119"/>
        <v>290.146135104</v>
      </c>
      <c r="BP37" s="449">
        <f t="shared" si="119"/>
        <v>231.92602246800004</v>
      </c>
      <c r="BQ37" s="449">
        <f t="shared" si="119"/>
        <v>263.60394480000002</v>
      </c>
      <c r="BR37" s="449">
        <f t="shared" si="119"/>
        <v>332.42664960000008</v>
      </c>
      <c r="BS37" s="449">
        <f t="shared" si="119"/>
        <v>264.90248640000004</v>
      </c>
      <c r="BT37" s="449">
        <f t="shared" si="119"/>
        <v>290.87331840000007</v>
      </c>
      <c r="BU37" s="449">
        <f t="shared" si="119"/>
        <v>363.59164800000002</v>
      </c>
      <c r="BV37" s="449">
        <f t="shared" si="119"/>
        <v>227.63109612600007</v>
      </c>
      <c r="BW37" s="449">
        <f t="shared" si="119"/>
        <v>133.54357639392006</v>
      </c>
      <c r="BX37" s="449">
        <f t="shared" si="119"/>
        <v>292.66855216200008</v>
      </c>
      <c r="BY37" s="449">
        <f t="shared" si="119"/>
        <v>222.16794981897607</v>
      </c>
      <c r="BZ37" s="449">
        <f t="shared" si="119"/>
        <v>250.51464547200004</v>
      </c>
      <c r="CA37" s="449">
        <f t="shared" si="119"/>
        <v>384.44362901280005</v>
      </c>
      <c r="CB37" s="449">
        <f t="shared" si="119"/>
        <v>307.30197977010005</v>
      </c>
      <c r="CC37" s="449">
        <f t="shared" si="119"/>
        <v>349.27522686000003</v>
      </c>
      <c r="CD37" s="449">
        <f t="shared" si="119"/>
        <v>440.46531072000016</v>
      </c>
      <c r="CE37" s="449">
        <f t="shared" si="119"/>
        <v>350.99579448000009</v>
      </c>
      <c r="CF37" s="449">
        <f t="shared" si="119"/>
        <v>385.40714688000014</v>
      </c>
      <c r="CG37" s="449">
        <f t="shared" si="119"/>
        <v>493.80290693999996</v>
      </c>
      <c r="CH37" s="449">
        <f t="shared" si="119"/>
        <v>338.60125548742514</v>
      </c>
      <c r="CI37" s="449">
        <f t="shared" si="119"/>
        <v>198.64606988595608</v>
      </c>
      <c r="CJ37" s="449">
        <f t="shared" si="119"/>
        <v>442.25470104480007</v>
      </c>
      <c r="CK37" s="449">
        <f t="shared" si="119"/>
        <v>330.47482535572686</v>
      </c>
      <c r="CL37" s="449">
        <f t="shared" ref="CL37:CS37" si="120">CL34*CL35</f>
        <v>372.64053513960005</v>
      </c>
      <c r="CM37" s="449">
        <f t="shared" si="120"/>
        <v>518.99889916728011</v>
      </c>
      <c r="CN37" s="449">
        <f t="shared" si="120"/>
        <v>408.71163309423315</v>
      </c>
      <c r="CO37" s="449">
        <f t="shared" si="120"/>
        <v>464.53605172380009</v>
      </c>
      <c r="CP37" s="449">
        <f t="shared" si="120"/>
        <v>593.14159904832024</v>
      </c>
      <c r="CQ37" s="449">
        <f t="shared" si="120"/>
        <v>491.39411227200003</v>
      </c>
      <c r="CR37" s="449">
        <f t="shared" si="120"/>
        <v>547.27814856960015</v>
      </c>
      <c r="CS37" s="449">
        <f t="shared" si="120"/>
        <v>716.61641373000009</v>
      </c>
    </row>
    <row r="38" spans="1:97" s="81" customFormat="1" x14ac:dyDescent="0.2">
      <c r="A38" s="229" t="s">
        <v>11</v>
      </c>
      <c r="B38" s="452"/>
      <c r="C38" s="452">
        <f>SUM(Z38:AK38)</f>
        <v>37007.4</v>
      </c>
      <c r="D38" s="452">
        <f>SUM(AL38:AW38)</f>
        <v>54638.047440000009</v>
      </c>
      <c r="E38" s="452">
        <f>SUM(AX38:BI38)</f>
        <v>77923.308125218522</v>
      </c>
      <c r="F38" s="452">
        <f>SUM(BJ38:BU38)</f>
        <v>100644.45399870983</v>
      </c>
      <c r="G38" s="452">
        <f>SUM(BV38:CG38)</f>
        <v>130832.24443184886</v>
      </c>
      <c r="H38" s="452">
        <f>SUM(CH38:CS38)</f>
        <v>194105.41092667112</v>
      </c>
      <c r="I38" s="452"/>
      <c r="J38" s="452"/>
      <c r="K38" s="472"/>
      <c r="L38" s="472">
        <f t="shared" si="97"/>
        <v>0.47640870312424011</v>
      </c>
      <c r="M38" s="452"/>
      <c r="N38" s="452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2">
        <f t="shared" ref="Z38:CK38" si="121">Z37*Z36</f>
        <v>2287.5</v>
      </c>
      <c r="AA38" s="452">
        <f t="shared" si="121"/>
        <v>1320</v>
      </c>
      <c r="AB38" s="452">
        <f t="shared" si="121"/>
        <v>2470.5000000000005</v>
      </c>
      <c r="AC38" s="452">
        <f t="shared" si="121"/>
        <v>1830</v>
      </c>
      <c r="AD38" s="452">
        <f t="shared" si="121"/>
        <v>2379</v>
      </c>
      <c r="AE38" s="452">
        <f t="shared" si="121"/>
        <v>2940</v>
      </c>
      <c r="AF38" s="452">
        <f t="shared" si="121"/>
        <v>2835</v>
      </c>
      <c r="AG38" s="452">
        <f t="shared" si="121"/>
        <v>3714.8999999999996</v>
      </c>
      <c r="AH38" s="452">
        <f t="shared" si="121"/>
        <v>4704</v>
      </c>
      <c r="AI38" s="452">
        <f t="shared" si="121"/>
        <v>3150</v>
      </c>
      <c r="AJ38" s="452">
        <f t="shared" si="121"/>
        <v>4099.2</v>
      </c>
      <c r="AK38" s="452">
        <f t="shared" si="121"/>
        <v>5277.3</v>
      </c>
      <c r="AL38" s="452">
        <f t="shared" si="121"/>
        <v>3819.2400000000007</v>
      </c>
      <c r="AM38" s="452">
        <f t="shared" si="121"/>
        <v>2240.6208000000006</v>
      </c>
      <c r="AN38" s="452">
        <f t="shared" si="121"/>
        <v>4812.242400000001</v>
      </c>
      <c r="AO38" s="452">
        <f t="shared" si="121"/>
        <v>3727.5782400000003</v>
      </c>
      <c r="AP38" s="452">
        <f t="shared" si="121"/>
        <v>4303.010400000001</v>
      </c>
      <c r="AQ38" s="452">
        <f t="shared" si="121"/>
        <v>4990.4736000000003</v>
      </c>
      <c r="AR38" s="452">
        <f t="shared" si="121"/>
        <v>4124.7791999999999</v>
      </c>
      <c r="AS38" s="452">
        <f t="shared" si="121"/>
        <v>4799.5116000000007</v>
      </c>
      <c r="AT38" s="452">
        <f t="shared" si="121"/>
        <v>5703.3984000000009</v>
      </c>
      <c r="AU38" s="452">
        <f t="shared" si="121"/>
        <v>4583.0879999999997</v>
      </c>
      <c r="AV38" s="452">
        <f t="shared" si="121"/>
        <v>5296.0128000000013</v>
      </c>
      <c r="AW38" s="452">
        <f t="shared" si="121"/>
        <v>6238.0920000000006</v>
      </c>
      <c r="AX38" s="452">
        <f t="shared" si="121"/>
        <v>5318.0291272500008</v>
      </c>
      <c r="AY38" s="452">
        <f t="shared" si="121"/>
        <v>3119.9104213200012</v>
      </c>
      <c r="AZ38" s="452">
        <f t="shared" si="121"/>
        <v>6837.466020750001</v>
      </c>
      <c r="BA38" s="452">
        <f t="shared" si="121"/>
        <v>5190.3964281960007</v>
      </c>
      <c r="BB38" s="452">
        <f t="shared" si="121"/>
        <v>5991.6461500350024</v>
      </c>
      <c r="BC38" s="452">
        <f t="shared" si="121"/>
        <v>7185.2482430400005</v>
      </c>
      <c r="BD38" s="452">
        <f t="shared" si="121"/>
        <v>5743.4714574300006</v>
      </c>
      <c r="BE38" s="452">
        <f t="shared" si="121"/>
        <v>6682.9899365775027</v>
      </c>
      <c r="BF38" s="452">
        <f t="shared" si="121"/>
        <v>8643.9076608000014</v>
      </c>
      <c r="BG38" s="452">
        <f t="shared" si="121"/>
        <v>6381.6349527000002</v>
      </c>
      <c r="BH38" s="452">
        <f t="shared" si="121"/>
        <v>7374.333723120003</v>
      </c>
      <c r="BI38" s="452">
        <f t="shared" si="121"/>
        <v>9454.2740040000008</v>
      </c>
      <c r="BJ38" s="452">
        <f t="shared" si="121"/>
        <v>6971.4256550285363</v>
      </c>
      <c r="BK38" s="452">
        <f t="shared" si="121"/>
        <v>4089.9030509500749</v>
      </c>
      <c r="BL38" s="452">
        <f t="shared" si="121"/>
        <v>8963.2615564652606</v>
      </c>
      <c r="BM38" s="452">
        <f t="shared" si="121"/>
        <v>6804.1114393078506</v>
      </c>
      <c r="BN38" s="452">
        <f t="shared" si="121"/>
        <v>7672.2568055340489</v>
      </c>
      <c r="BO38" s="452">
        <f t="shared" si="121"/>
        <v>9419.1706627941094</v>
      </c>
      <c r="BP38" s="452">
        <f t="shared" si="121"/>
        <v>7529.1397074308188</v>
      </c>
      <c r="BQ38" s="452">
        <f t="shared" si="121"/>
        <v>8557.5172061725934</v>
      </c>
      <c r="BR38" s="452">
        <f t="shared" si="121"/>
        <v>10791.745836355587</v>
      </c>
      <c r="BS38" s="452">
        <f t="shared" si="121"/>
        <v>8599.672463345858</v>
      </c>
      <c r="BT38" s="452">
        <f t="shared" si="121"/>
        <v>9442.7776068111398</v>
      </c>
      <c r="BU38" s="452">
        <f t="shared" si="121"/>
        <v>11803.472008513922</v>
      </c>
      <c r="BV38" s="452">
        <f t="shared" si="121"/>
        <v>7759.1967540467613</v>
      </c>
      <c r="BW38" s="452">
        <f t="shared" si="121"/>
        <v>4552.0620957074334</v>
      </c>
      <c r="BX38" s="452">
        <f t="shared" si="121"/>
        <v>9976.1101123458357</v>
      </c>
      <c r="BY38" s="452">
        <f t="shared" si="121"/>
        <v>7572.9760319496381</v>
      </c>
      <c r="BZ38" s="452">
        <f t="shared" si="121"/>
        <v>8539.2218245593976</v>
      </c>
      <c r="CA38" s="452">
        <f t="shared" si="121"/>
        <v>13104.421184612305</v>
      </c>
      <c r="CB38" s="452">
        <f t="shared" si="121"/>
        <v>10474.915617963125</v>
      </c>
      <c r="CC38" s="452">
        <f t="shared" si="121"/>
        <v>11905.64581308762</v>
      </c>
      <c r="CD38" s="452">
        <f t="shared" si="121"/>
        <v>15014.016394829712</v>
      </c>
      <c r="CE38" s="452">
        <f t="shared" si="121"/>
        <v>11964.294314629926</v>
      </c>
      <c r="CF38" s="452">
        <f t="shared" si="121"/>
        <v>13137.264345475998</v>
      </c>
      <c r="CG38" s="452">
        <f t="shared" si="121"/>
        <v>16832.119942641115</v>
      </c>
      <c r="CH38" s="452">
        <f t="shared" si="121"/>
        <v>12118.895430226785</v>
      </c>
      <c r="CI38" s="452">
        <f t="shared" si="121"/>
        <v>7109.7519857330471</v>
      </c>
      <c r="CJ38" s="452">
        <f t="shared" si="121"/>
        <v>15828.761378255389</v>
      </c>
      <c r="CK38" s="452">
        <f t="shared" si="121"/>
        <v>11828.041939901341</v>
      </c>
      <c r="CL38" s="452">
        <f t="shared" ref="CL38:CS38" si="122">CL37*CL36</f>
        <v>13337.197087233708</v>
      </c>
      <c r="CM38" s="452">
        <f t="shared" si="122"/>
        <v>18575.517029187944</v>
      </c>
      <c r="CN38" s="452">
        <f t="shared" si="122"/>
        <v>14628.219660485507</v>
      </c>
      <c r="CO38" s="452">
        <f t="shared" si="122"/>
        <v>16626.234377976863</v>
      </c>
      <c r="CP38" s="452">
        <f t="shared" si="122"/>
        <v>21229.16231907194</v>
      </c>
      <c r="CQ38" s="452">
        <f t="shared" si="122"/>
        <v>17587.512642505986</v>
      </c>
      <c r="CR38" s="452">
        <f t="shared" si="122"/>
        <v>19587.661139104712</v>
      </c>
      <c r="CS38" s="452">
        <f t="shared" si="122"/>
        <v>25648.455936987899</v>
      </c>
    </row>
    <row r="39" spans="1:97" x14ac:dyDescent="0.2">
      <c r="A39" s="226" t="s">
        <v>12</v>
      </c>
      <c r="B39" s="449"/>
      <c r="C39" s="449">
        <f>C38/C34</f>
        <v>86.839215318190355</v>
      </c>
      <c r="D39" s="449">
        <f>D38/D34</f>
        <v>90.460343443708624</v>
      </c>
      <c r="E39" s="449">
        <f>E38/E34</f>
        <v>96.231315992860175</v>
      </c>
      <c r="F39" s="449">
        <f>F38/F34</f>
        <v>99.952780755879132</v>
      </c>
      <c r="G39" s="449">
        <f>G38/G34</f>
        <v>112.38869726686927</v>
      </c>
      <c r="H39" s="449">
        <f t="shared" ref="H39" si="123">H38/H34</f>
        <v>123.68404477395069</v>
      </c>
      <c r="I39" s="449"/>
      <c r="J39" s="449"/>
      <c r="K39" s="450"/>
      <c r="L39" s="450">
        <f t="shared" si="97"/>
        <v>4.1699226694414282E-2</v>
      </c>
      <c r="M39" s="449"/>
      <c r="N39" s="449"/>
      <c r="O39" s="449"/>
      <c r="P39" s="449"/>
      <c r="Q39" s="449"/>
      <c r="R39" s="449"/>
      <c r="S39" s="449"/>
      <c r="T39" s="449"/>
      <c r="U39" s="449"/>
      <c r="V39" s="449"/>
      <c r="W39" s="449"/>
      <c r="X39" s="449"/>
      <c r="Y39" s="449"/>
      <c r="Z39" s="449">
        <f t="shared" ref="Z39:CK39" si="124">Z38/Z34</f>
        <v>75</v>
      </c>
      <c r="AA39" s="449">
        <f t="shared" si="124"/>
        <v>66</v>
      </c>
      <c r="AB39" s="449">
        <f t="shared" si="124"/>
        <v>81.000000000000014</v>
      </c>
      <c r="AC39" s="449">
        <f t="shared" si="124"/>
        <v>73.2</v>
      </c>
      <c r="AD39" s="449">
        <f t="shared" si="124"/>
        <v>78</v>
      </c>
      <c r="AE39" s="449">
        <f t="shared" si="124"/>
        <v>84</v>
      </c>
      <c r="AF39" s="449">
        <f t="shared" si="124"/>
        <v>81</v>
      </c>
      <c r="AG39" s="449">
        <f t="shared" si="124"/>
        <v>87</v>
      </c>
      <c r="AH39" s="449">
        <f t="shared" si="124"/>
        <v>96</v>
      </c>
      <c r="AI39" s="449">
        <f t="shared" si="124"/>
        <v>90</v>
      </c>
      <c r="AJ39" s="449">
        <f t="shared" si="124"/>
        <v>96</v>
      </c>
      <c r="AK39" s="449">
        <f t="shared" si="124"/>
        <v>105.00000000000001</v>
      </c>
      <c r="AL39" s="449">
        <f t="shared" si="124"/>
        <v>79.56750000000001</v>
      </c>
      <c r="AM39" s="449">
        <f t="shared" si="124"/>
        <v>70.019400000000019</v>
      </c>
      <c r="AN39" s="449">
        <f t="shared" si="124"/>
        <v>85.932900000000018</v>
      </c>
      <c r="AO39" s="449">
        <f t="shared" si="124"/>
        <v>77.657880000000006</v>
      </c>
      <c r="AP39" s="449">
        <f t="shared" si="124"/>
        <v>82.750200000000021</v>
      </c>
      <c r="AQ39" s="449">
        <f t="shared" si="124"/>
        <v>89.115600000000001</v>
      </c>
      <c r="AR39" s="449">
        <f t="shared" si="124"/>
        <v>85.932900000000004</v>
      </c>
      <c r="AS39" s="449">
        <f t="shared" si="124"/>
        <v>92.298300000000012</v>
      </c>
      <c r="AT39" s="449">
        <f t="shared" si="124"/>
        <v>101.84640000000002</v>
      </c>
      <c r="AU39" s="449">
        <f t="shared" si="124"/>
        <v>95.480999999999995</v>
      </c>
      <c r="AV39" s="449">
        <f t="shared" si="124"/>
        <v>101.84640000000003</v>
      </c>
      <c r="AW39" s="449">
        <f t="shared" si="124"/>
        <v>111.39450000000001</v>
      </c>
      <c r="AX39" s="449">
        <f t="shared" si="124"/>
        <v>84.413160750000017</v>
      </c>
      <c r="AY39" s="449">
        <f t="shared" si="124"/>
        <v>74.283581460000022</v>
      </c>
      <c r="AZ39" s="449">
        <f t="shared" si="124"/>
        <v>91.166213610000014</v>
      </c>
      <c r="BA39" s="449">
        <f t="shared" si="124"/>
        <v>82.387244892000012</v>
      </c>
      <c r="BB39" s="449">
        <f t="shared" si="124"/>
        <v>87.789687180000016</v>
      </c>
      <c r="BC39" s="449">
        <f t="shared" si="124"/>
        <v>94.542740040000012</v>
      </c>
      <c r="BD39" s="449">
        <f t="shared" si="124"/>
        <v>91.166213610000014</v>
      </c>
      <c r="BE39" s="449">
        <f t="shared" si="124"/>
        <v>97.919266470000025</v>
      </c>
      <c r="BF39" s="449">
        <f t="shared" si="124"/>
        <v>108.04884576000002</v>
      </c>
      <c r="BG39" s="449">
        <f t="shared" si="124"/>
        <v>101.29579290000001</v>
      </c>
      <c r="BH39" s="449">
        <f t="shared" si="124"/>
        <v>108.04884576000002</v>
      </c>
      <c r="BI39" s="449">
        <f t="shared" si="124"/>
        <v>118.17842505000002</v>
      </c>
      <c r="BJ39" s="449">
        <f t="shared" si="124"/>
        <v>87.823452444300017</v>
      </c>
      <c r="BK39" s="449">
        <f t="shared" si="124"/>
        <v>77.284638150984023</v>
      </c>
      <c r="BL39" s="449">
        <f t="shared" si="124"/>
        <v>94.849328639844018</v>
      </c>
      <c r="BM39" s="449">
        <f t="shared" si="124"/>
        <v>85.71568958563681</v>
      </c>
      <c r="BN39" s="449">
        <f t="shared" si="124"/>
        <v>91.33639054207201</v>
      </c>
      <c r="BO39" s="449">
        <f t="shared" si="124"/>
        <v>98.362266737616011</v>
      </c>
      <c r="BP39" s="449">
        <f t="shared" si="124"/>
        <v>94.849328639844018</v>
      </c>
      <c r="BQ39" s="449">
        <f t="shared" si="124"/>
        <v>101.87520483538802</v>
      </c>
      <c r="BR39" s="449">
        <f t="shared" si="124"/>
        <v>112.41401912870403</v>
      </c>
      <c r="BS39" s="449">
        <f t="shared" si="124"/>
        <v>105.38814293316001</v>
      </c>
      <c r="BT39" s="449">
        <f t="shared" si="124"/>
        <v>112.41401912870404</v>
      </c>
      <c r="BU39" s="449">
        <f t="shared" si="124"/>
        <v>122.95283342202002</v>
      </c>
      <c r="BV39" s="449">
        <f t="shared" si="124"/>
        <v>97.747502570505929</v>
      </c>
      <c r="BW39" s="449">
        <f t="shared" si="124"/>
        <v>86.017802262045208</v>
      </c>
      <c r="BX39" s="449">
        <f t="shared" si="124"/>
        <v>105.56730277614639</v>
      </c>
      <c r="BY39" s="449">
        <f t="shared" si="124"/>
        <v>95.401562508813768</v>
      </c>
      <c r="BZ39" s="449">
        <f t="shared" si="124"/>
        <v>101.65740267332616</v>
      </c>
      <c r="CA39" s="449">
        <f t="shared" si="124"/>
        <v>109.47720287896662</v>
      </c>
      <c r="CB39" s="449">
        <f t="shared" si="124"/>
        <v>105.56730277614638</v>
      </c>
      <c r="CC39" s="449">
        <f t="shared" si="124"/>
        <v>113.38710298178685</v>
      </c>
      <c r="CD39" s="449">
        <f t="shared" si="124"/>
        <v>125.1168032902476</v>
      </c>
      <c r="CE39" s="449">
        <f t="shared" si="124"/>
        <v>117.2970030846071</v>
      </c>
      <c r="CF39" s="449">
        <f t="shared" si="124"/>
        <v>125.1168032902476</v>
      </c>
      <c r="CG39" s="449">
        <f t="shared" si="124"/>
        <v>136.84650359870827</v>
      </c>
      <c r="CH39" s="449">
        <f t="shared" si="124"/>
        <v>107.76662158398278</v>
      </c>
      <c r="CI39" s="449">
        <f t="shared" si="124"/>
        <v>94.834626993904834</v>
      </c>
      <c r="CJ39" s="449">
        <f t="shared" si="124"/>
        <v>116.3879513107014</v>
      </c>
      <c r="CK39" s="449">
        <f t="shared" si="124"/>
        <v>105.18022266596718</v>
      </c>
      <c r="CL39" s="449">
        <f t="shared" ref="CL39:CS39" si="125">CL38/CL34</f>
        <v>112.07728644734209</v>
      </c>
      <c r="CM39" s="449">
        <f t="shared" si="125"/>
        <v>120.69861617406072</v>
      </c>
      <c r="CN39" s="449">
        <f t="shared" si="125"/>
        <v>116.3879513107014</v>
      </c>
      <c r="CO39" s="449">
        <f t="shared" si="125"/>
        <v>125.00928103742002</v>
      </c>
      <c r="CP39" s="449">
        <f t="shared" si="125"/>
        <v>137.94127562749799</v>
      </c>
      <c r="CQ39" s="449">
        <f t="shared" si="125"/>
        <v>129.31994590077932</v>
      </c>
      <c r="CR39" s="449">
        <f t="shared" si="125"/>
        <v>137.94127562749796</v>
      </c>
      <c r="CS39" s="449">
        <f t="shared" si="125"/>
        <v>150.87327021757588</v>
      </c>
    </row>
    <row r="40" spans="1:97" x14ac:dyDescent="0.2">
      <c r="A40" s="226" t="s">
        <v>13</v>
      </c>
      <c r="B40" s="449"/>
      <c r="C40" s="449">
        <f>C38/SUM(Z32:AK32)</f>
        <v>51.399166666666666</v>
      </c>
      <c r="D40" s="449">
        <f>D38/SUM(AL32:AW32)</f>
        <v>56.91463275000001</v>
      </c>
      <c r="E40" s="449">
        <f>E38/SUM(AX32:BI32)</f>
        <v>64.936090104348764</v>
      </c>
      <c r="F40" s="449">
        <f>F38/SUM(BJ32:BU32)</f>
        <v>69.891981943548487</v>
      </c>
      <c r="G40" s="449">
        <f>G38/SUM(BV32:CG32)</f>
        <v>79.292269352635671</v>
      </c>
      <c r="H40" s="449">
        <f>H38/SUM(CH32:CS32)</f>
        <v>87.830502681751639</v>
      </c>
      <c r="I40" s="449"/>
      <c r="J40" s="449"/>
      <c r="K40" s="450"/>
      <c r="L40" s="450">
        <f t="shared" si="97"/>
        <v>0.10730652734318014</v>
      </c>
      <c r="M40" s="449"/>
      <c r="N40" s="449"/>
      <c r="O40" s="449"/>
      <c r="P40" s="449"/>
      <c r="Q40" s="449"/>
      <c r="R40" s="449"/>
      <c r="S40" s="449"/>
      <c r="T40" s="449"/>
      <c r="U40" s="449"/>
      <c r="V40" s="449"/>
      <c r="W40" s="449"/>
      <c r="X40" s="449"/>
      <c r="Y40" s="449"/>
      <c r="Z40" s="449">
        <f>Z38/Z32</f>
        <v>45.75</v>
      </c>
      <c r="AA40" s="449">
        <f t="shared" ref="AA40:CL40" si="126">AA38/AA32</f>
        <v>26.4</v>
      </c>
      <c r="AB40" s="449">
        <f t="shared" si="126"/>
        <v>49.410000000000011</v>
      </c>
      <c r="AC40" s="449">
        <f t="shared" si="126"/>
        <v>36.6</v>
      </c>
      <c r="AD40" s="449">
        <f t="shared" si="126"/>
        <v>47.58</v>
      </c>
      <c r="AE40" s="449">
        <f t="shared" si="126"/>
        <v>58.8</v>
      </c>
      <c r="AF40" s="449">
        <f t="shared" si="126"/>
        <v>40.5</v>
      </c>
      <c r="AG40" s="449">
        <f t="shared" si="126"/>
        <v>53.069999999999993</v>
      </c>
      <c r="AH40" s="449">
        <f t="shared" si="126"/>
        <v>67.2</v>
      </c>
      <c r="AI40" s="449">
        <f t="shared" si="126"/>
        <v>45</v>
      </c>
      <c r="AJ40" s="449">
        <f t="shared" si="126"/>
        <v>58.559999999999995</v>
      </c>
      <c r="AK40" s="449">
        <f t="shared" si="126"/>
        <v>75.39</v>
      </c>
      <c r="AL40" s="449">
        <f t="shared" si="126"/>
        <v>47.740500000000011</v>
      </c>
      <c r="AM40" s="449">
        <f t="shared" si="126"/>
        <v>28.007760000000008</v>
      </c>
      <c r="AN40" s="449">
        <f t="shared" si="126"/>
        <v>60.153030000000015</v>
      </c>
      <c r="AO40" s="449">
        <f t="shared" si="126"/>
        <v>46.594728000000003</v>
      </c>
      <c r="AP40" s="449">
        <f t="shared" si="126"/>
        <v>53.787630000000014</v>
      </c>
      <c r="AQ40" s="449">
        <f t="shared" si="126"/>
        <v>62.380920000000003</v>
      </c>
      <c r="AR40" s="449">
        <f t="shared" si="126"/>
        <v>51.559739999999998</v>
      </c>
      <c r="AS40" s="449">
        <f t="shared" si="126"/>
        <v>59.993895000000009</v>
      </c>
      <c r="AT40" s="449">
        <f t="shared" si="126"/>
        <v>71.292480000000012</v>
      </c>
      <c r="AU40" s="449">
        <f t="shared" si="126"/>
        <v>57.288599999999995</v>
      </c>
      <c r="AV40" s="449">
        <f t="shared" si="126"/>
        <v>66.200160000000011</v>
      </c>
      <c r="AW40" s="449">
        <f t="shared" si="126"/>
        <v>77.976150000000004</v>
      </c>
      <c r="AX40" s="449">
        <f t="shared" si="126"/>
        <v>53.180291272500007</v>
      </c>
      <c r="AY40" s="449">
        <f t="shared" si="126"/>
        <v>31.199104213200012</v>
      </c>
      <c r="AZ40" s="449">
        <f t="shared" si="126"/>
        <v>68.374660207500014</v>
      </c>
      <c r="BA40" s="449">
        <f t="shared" si="126"/>
        <v>51.903964281960008</v>
      </c>
      <c r="BB40" s="449">
        <f t="shared" si="126"/>
        <v>59.916461500350024</v>
      </c>
      <c r="BC40" s="449">
        <f t="shared" si="126"/>
        <v>71.852482430400002</v>
      </c>
      <c r="BD40" s="449">
        <f t="shared" si="126"/>
        <v>57.434714574300003</v>
      </c>
      <c r="BE40" s="449">
        <f t="shared" si="126"/>
        <v>66.82989936577502</v>
      </c>
      <c r="BF40" s="449">
        <f t="shared" si="126"/>
        <v>86.439076608000008</v>
      </c>
      <c r="BG40" s="449">
        <f t="shared" si="126"/>
        <v>63.816349527</v>
      </c>
      <c r="BH40" s="449">
        <f t="shared" si="126"/>
        <v>73.74333723120003</v>
      </c>
      <c r="BI40" s="449">
        <f t="shared" si="126"/>
        <v>94.542740040000012</v>
      </c>
      <c r="BJ40" s="449">
        <f t="shared" si="126"/>
        <v>58.09521379190447</v>
      </c>
      <c r="BK40" s="449">
        <f t="shared" si="126"/>
        <v>34.082525424583956</v>
      </c>
      <c r="BL40" s="449">
        <f t="shared" si="126"/>
        <v>74.693846303877166</v>
      </c>
      <c r="BM40" s="449">
        <f t="shared" si="126"/>
        <v>56.700928660898754</v>
      </c>
      <c r="BN40" s="449">
        <f t="shared" si="126"/>
        <v>63.935473379450407</v>
      </c>
      <c r="BO40" s="449">
        <f t="shared" si="126"/>
        <v>78.493088856617575</v>
      </c>
      <c r="BP40" s="449">
        <f t="shared" si="126"/>
        <v>62.742830895256823</v>
      </c>
      <c r="BQ40" s="449">
        <f t="shared" si="126"/>
        <v>71.312643384771619</v>
      </c>
      <c r="BR40" s="449">
        <f t="shared" si="126"/>
        <v>89.931215302963224</v>
      </c>
      <c r="BS40" s="449">
        <f t="shared" si="126"/>
        <v>71.663937194548822</v>
      </c>
      <c r="BT40" s="449">
        <f t="shared" si="126"/>
        <v>78.689813390092837</v>
      </c>
      <c r="BU40" s="449">
        <f t="shared" si="126"/>
        <v>98.362266737616011</v>
      </c>
      <c r="BV40" s="449">
        <f t="shared" si="126"/>
        <v>64.659972950389673</v>
      </c>
      <c r="BW40" s="449">
        <f t="shared" si="126"/>
        <v>37.933850797561945</v>
      </c>
      <c r="BX40" s="449">
        <f t="shared" si="126"/>
        <v>83.134250936215295</v>
      </c>
      <c r="BY40" s="449">
        <f t="shared" si="126"/>
        <v>63.10813359958032</v>
      </c>
      <c r="BZ40" s="449">
        <f t="shared" si="126"/>
        <v>71.160181871328319</v>
      </c>
      <c r="CA40" s="449">
        <f t="shared" si="126"/>
        <v>87.362807897415365</v>
      </c>
      <c r="CB40" s="449">
        <f t="shared" si="126"/>
        <v>69.832770786420824</v>
      </c>
      <c r="CC40" s="449">
        <f t="shared" si="126"/>
        <v>79.370972087250806</v>
      </c>
      <c r="CD40" s="449">
        <f t="shared" si="126"/>
        <v>100.09344263219808</v>
      </c>
      <c r="CE40" s="449">
        <f t="shared" si="126"/>
        <v>79.761962097532844</v>
      </c>
      <c r="CF40" s="449">
        <f t="shared" si="126"/>
        <v>87.581762303173321</v>
      </c>
      <c r="CG40" s="449">
        <f t="shared" si="126"/>
        <v>112.21413295094077</v>
      </c>
      <c r="CH40" s="449">
        <f t="shared" si="126"/>
        <v>71.287620177804612</v>
      </c>
      <c r="CI40" s="449">
        <f t="shared" si="126"/>
        <v>41.822070504312045</v>
      </c>
      <c r="CJ40" s="449">
        <f t="shared" si="126"/>
        <v>93.110361048561117</v>
      </c>
      <c r="CK40" s="449">
        <f t="shared" si="126"/>
        <v>69.5767172935373</v>
      </c>
      <c r="CL40" s="449">
        <f t="shared" si="126"/>
        <v>78.454100513139451</v>
      </c>
      <c r="CM40" s="449">
        <f t="shared" ref="CM40:CS40" si="127">CM38/CM32</f>
        <v>97.765879100989181</v>
      </c>
      <c r="CN40" s="449">
        <f t="shared" si="127"/>
        <v>76.990629792028983</v>
      </c>
      <c r="CO40" s="449">
        <f t="shared" si="127"/>
        <v>87.506496726194015</v>
      </c>
      <c r="CP40" s="449">
        <f t="shared" si="127"/>
        <v>111.73243325827337</v>
      </c>
      <c r="CQ40" s="449">
        <f t="shared" si="127"/>
        <v>87.937563212529938</v>
      </c>
      <c r="CR40" s="449">
        <f t="shared" si="127"/>
        <v>97.938305695523553</v>
      </c>
      <c r="CS40" s="449">
        <f t="shared" si="127"/>
        <v>128.24227968493949</v>
      </c>
    </row>
    <row r="41" spans="1:97" s="77" customFormat="1" x14ac:dyDescent="0.2">
      <c r="A41" s="109" t="s">
        <v>147</v>
      </c>
      <c r="B41" s="449"/>
      <c r="C41" s="450" t="e">
        <f t="shared" ref="C41:G41" si="128">(C38-B38)/B38</f>
        <v>#DIV/0!</v>
      </c>
      <c r="D41" s="450">
        <f t="shared" si="128"/>
        <v>0.47640870312424022</v>
      </c>
      <c r="E41" s="450">
        <f t="shared" si="128"/>
        <v>0.42617300171256833</v>
      </c>
      <c r="F41" s="450">
        <f t="shared" si="128"/>
        <v>0.2915834353051292</v>
      </c>
      <c r="G41" s="450">
        <f t="shared" si="128"/>
        <v>0.29994489744587427</v>
      </c>
      <c r="H41" s="450">
        <f>(H38-G38)/G38</f>
        <v>0.48362058428021204</v>
      </c>
      <c r="I41" s="449"/>
      <c r="J41" s="449"/>
      <c r="K41" s="450"/>
      <c r="L41" s="450"/>
      <c r="M41" s="449"/>
      <c r="N41" s="449"/>
      <c r="O41" s="449"/>
      <c r="P41" s="449"/>
      <c r="Q41" s="449"/>
      <c r="R41" s="449"/>
      <c r="S41" s="449"/>
      <c r="T41" s="449"/>
      <c r="U41" s="449"/>
      <c r="V41" s="449"/>
      <c r="W41" s="449"/>
      <c r="X41" s="449"/>
      <c r="Y41" s="449"/>
      <c r="Z41" s="449"/>
      <c r="AA41" s="449"/>
      <c r="AB41" s="449"/>
      <c r="AC41" s="449"/>
      <c r="AD41" s="449"/>
      <c r="AE41" s="449"/>
      <c r="AF41" s="449"/>
      <c r="AG41" s="449"/>
      <c r="AH41" s="449"/>
      <c r="AI41" s="449"/>
      <c r="AJ41" s="449"/>
      <c r="AK41" s="449"/>
      <c r="AL41" s="449"/>
      <c r="AM41" s="449"/>
      <c r="AN41" s="449"/>
      <c r="AO41" s="449"/>
      <c r="AP41" s="449"/>
      <c r="AQ41" s="449"/>
      <c r="AR41" s="449"/>
      <c r="AS41" s="449"/>
      <c r="AT41" s="449"/>
      <c r="AU41" s="449"/>
      <c r="AV41" s="449"/>
      <c r="AW41" s="449"/>
      <c r="AX41" s="459"/>
      <c r="AY41" s="459"/>
      <c r="AZ41" s="459"/>
      <c r="BA41" s="459"/>
      <c r="BB41" s="459"/>
      <c r="BC41" s="459"/>
      <c r="BD41" s="459"/>
      <c r="BE41" s="459"/>
      <c r="BF41" s="459"/>
      <c r="BG41" s="459"/>
      <c r="BH41" s="459"/>
      <c r="BI41" s="459"/>
      <c r="BJ41" s="459"/>
      <c r="BK41" s="459"/>
      <c r="BL41" s="459"/>
      <c r="BM41" s="459"/>
      <c r="BN41" s="459"/>
      <c r="BO41" s="459"/>
      <c r="BP41" s="459"/>
      <c r="BQ41" s="459"/>
      <c r="BR41" s="459"/>
      <c r="BS41" s="459"/>
      <c r="BT41" s="459"/>
      <c r="BU41" s="459"/>
      <c r="BV41" s="459"/>
      <c r="BW41" s="459"/>
      <c r="BX41" s="459"/>
      <c r="BY41" s="459"/>
      <c r="BZ41" s="459"/>
      <c r="CA41" s="459"/>
      <c r="CB41" s="459"/>
      <c r="CC41" s="459"/>
      <c r="CD41" s="459"/>
      <c r="CE41" s="459"/>
      <c r="CF41" s="459"/>
      <c r="CG41" s="459"/>
      <c r="CH41" s="459"/>
      <c r="CI41" s="459"/>
      <c r="CJ41" s="459"/>
      <c r="CK41" s="459"/>
      <c r="CL41" s="459"/>
      <c r="CM41" s="459"/>
      <c r="CN41" s="459"/>
      <c r="CO41" s="459"/>
      <c r="CP41" s="459"/>
      <c r="CQ41" s="459"/>
      <c r="CR41" s="459"/>
      <c r="CS41" s="459"/>
    </row>
    <row r="42" spans="1:97" s="119" customFormat="1" hidden="1" x14ac:dyDescent="0.2">
      <c r="A42" s="310" t="s">
        <v>34</v>
      </c>
      <c r="B42" s="460">
        <v>2016</v>
      </c>
      <c r="C42" s="460">
        <v>2017</v>
      </c>
      <c r="D42" s="460">
        <v>2018</v>
      </c>
      <c r="E42" s="460">
        <f t="shared" ref="E42:G42" si="129">E41/E36</f>
        <v>1.3390297599917313E-2</v>
      </c>
      <c r="F42" s="460">
        <f t="shared" si="129"/>
        <v>8.9818742905157338E-3</v>
      </c>
      <c r="G42" s="449">
        <f t="shared" si="129"/>
        <v>8.7994657111118771E-3</v>
      </c>
      <c r="H42" s="449">
        <f>H41/H36</f>
        <v>1.3512331875428807E-2</v>
      </c>
      <c r="I42" s="460"/>
      <c r="J42" s="461"/>
      <c r="K42" s="462"/>
      <c r="L42" s="462"/>
      <c r="M42" s="461"/>
      <c r="N42" s="463">
        <v>42385</v>
      </c>
      <c r="O42" s="463">
        <v>42416</v>
      </c>
      <c r="P42" s="463">
        <v>42445</v>
      </c>
      <c r="Q42" s="463">
        <v>42476</v>
      </c>
      <c r="R42" s="463">
        <v>42506</v>
      </c>
      <c r="S42" s="463">
        <v>42537</v>
      </c>
      <c r="T42" s="463">
        <v>42567</v>
      </c>
      <c r="U42" s="463">
        <v>42598</v>
      </c>
      <c r="V42" s="463">
        <v>42629</v>
      </c>
      <c r="W42" s="463">
        <v>42659</v>
      </c>
      <c r="X42" s="463">
        <v>42690</v>
      </c>
      <c r="Y42" s="463">
        <v>42720</v>
      </c>
      <c r="Z42" s="463">
        <v>42752</v>
      </c>
      <c r="AA42" s="463">
        <v>42783</v>
      </c>
      <c r="AB42" s="463">
        <v>42811</v>
      </c>
      <c r="AC42" s="463">
        <v>42842</v>
      </c>
      <c r="AD42" s="463">
        <v>42872</v>
      </c>
      <c r="AE42" s="463">
        <v>42903</v>
      </c>
      <c r="AF42" s="463">
        <v>42933</v>
      </c>
      <c r="AG42" s="463">
        <v>42964</v>
      </c>
      <c r="AH42" s="463">
        <v>42995</v>
      </c>
      <c r="AI42" s="463">
        <v>43025</v>
      </c>
      <c r="AJ42" s="463">
        <v>43056</v>
      </c>
      <c r="AK42" s="463">
        <v>43086</v>
      </c>
      <c r="AL42" s="463">
        <v>43118</v>
      </c>
      <c r="AM42" s="463">
        <v>43149</v>
      </c>
      <c r="AN42" s="463">
        <v>43177</v>
      </c>
      <c r="AO42" s="463">
        <v>43208</v>
      </c>
      <c r="AP42" s="463">
        <v>43238</v>
      </c>
      <c r="AQ42" s="463">
        <v>43269</v>
      </c>
      <c r="AR42" s="463">
        <v>43299</v>
      </c>
      <c r="AS42" s="463">
        <v>43330</v>
      </c>
      <c r="AT42" s="463">
        <v>43361</v>
      </c>
      <c r="AU42" s="463">
        <v>43391</v>
      </c>
      <c r="AV42" s="463">
        <v>43422</v>
      </c>
      <c r="AW42" s="463">
        <v>43452</v>
      </c>
      <c r="AX42" s="475"/>
      <c r="AY42" s="475"/>
      <c r="AZ42" s="475"/>
      <c r="BA42" s="475"/>
      <c r="BB42" s="475"/>
      <c r="BC42" s="475"/>
      <c r="BD42" s="475"/>
      <c r="BE42" s="475"/>
      <c r="BF42" s="475"/>
      <c r="BG42" s="475"/>
      <c r="BH42" s="475"/>
      <c r="BI42" s="475"/>
      <c r="BJ42" s="475"/>
      <c r="BK42" s="475"/>
      <c r="BL42" s="475"/>
      <c r="BM42" s="475"/>
      <c r="BN42" s="475"/>
      <c r="BO42" s="475"/>
      <c r="BP42" s="475"/>
      <c r="BQ42" s="475"/>
      <c r="BR42" s="475"/>
      <c r="BS42" s="475"/>
      <c r="BT42" s="475"/>
      <c r="BU42" s="475"/>
      <c r="BV42" s="475"/>
      <c r="BW42" s="475"/>
      <c r="BX42" s="475"/>
      <c r="BY42" s="475"/>
      <c r="BZ42" s="475"/>
      <c r="CA42" s="475"/>
      <c r="CB42" s="475"/>
      <c r="CC42" s="475"/>
      <c r="CD42" s="475"/>
      <c r="CE42" s="475"/>
      <c r="CF42" s="475"/>
      <c r="CG42" s="475"/>
      <c r="CH42" s="475"/>
      <c r="CI42" s="475"/>
      <c r="CJ42" s="475"/>
      <c r="CK42" s="475"/>
      <c r="CL42" s="475"/>
      <c r="CM42" s="475"/>
      <c r="CN42" s="475"/>
      <c r="CO42" s="475"/>
      <c r="CP42" s="475"/>
      <c r="CQ42" s="475"/>
      <c r="CR42" s="475"/>
      <c r="CS42" s="475"/>
    </row>
    <row r="43" spans="1:97" s="125" customFormat="1" hidden="1" x14ac:dyDescent="0.2">
      <c r="A43" s="226" t="s">
        <v>5</v>
      </c>
      <c r="B43" s="449">
        <f>AVERAGE(N43:Y43)</f>
        <v>80</v>
      </c>
      <c r="C43" s="449"/>
      <c r="D43" s="449"/>
      <c r="E43" s="449">
        <f>SUM(AX41:BI41)/SUM(AX33:BI33)</f>
        <v>0</v>
      </c>
      <c r="F43" s="449">
        <f>SUM(BJ41:BU41)/SUM(BJ33:BU33)</f>
        <v>0</v>
      </c>
      <c r="G43" s="449">
        <f>SUM(BV41:CG41)/SUM(BV33:CG33)</f>
        <v>0</v>
      </c>
      <c r="H43" s="449">
        <f>SUM(CH41:CS41)/SUM(CH33:CS33)</f>
        <v>0</v>
      </c>
      <c r="I43" s="449"/>
      <c r="J43" s="449"/>
      <c r="K43" s="450"/>
      <c r="L43" s="450"/>
      <c r="M43" s="449"/>
      <c r="N43" s="464">
        <v>80</v>
      </c>
      <c r="O43" s="464">
        <v>80</v>
      </c>
      <c r="P43" s="464">
        <v>80</v>
      </c>
      <c r="Q43" s="464">
        <v>80</v>
      </c>
      <c r="R43" s="464">
        <v>80</v>
      </c>
      <c r="S43" s="464">
        <v>80</v>
      </c>
      <c r="T43" s="464"/>
      <c r="U43" s="464"/>
      <c r="V43" s="464"/>
      <c r="W43" s="464"/>
      <c r="X43" s="464"/>
      <c r="Y43" s="464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J43" s="449"/>
      <c r="AK43" s="449"/>
      <c r="AL43" s="449"/>
      <c r="AM43" s="449"/>
      <c r="AN43" s="449"/>
      <c r="AO43" s="449"/>
      <c r="AP43" s="449"/>
      <c r="AQ43" s="449"/>
      <c r="AR43" s="449"/>
      <c r="AS43" s="449"/>
      <c r="AT43" s="449"/>
      <c r="AU43" s="449"/>
      <c r="AV43" s="449"/>
      <c r="AW43" s="449"/>
      <c r="AX43" s="459"/>
      <c r="AY43" s="459"/>
      <c r="AZ43" s="459"/>
      <c r="BA43" s="459"/>
      <c r="BB43" s="459"/>
      <c r="BC43" s="459"/>
      <c r="BD43" s="459"/>
      <c r="BE43" s="459"/>
      <c r="BF43" s="459"/>
      <c r="BG43" s="459"/>
      <c r="BH43" s="459"/>
      <c r="BI43" s="459"/>
      <c r="BJ43" s="459"/>
      <c r="BK43" s="459"/>
      <c r="BL43" s="459"/>
      <c r="BM43" s="459"/>
      <c r="BN43" s="459"/>
      <c r="BO43" s="459"/>
      <c r="BP43" s="459"/>
      <c r="BQ43" s="459"/>
      <c r="BR43" s="459"/>
      <c r="BS43" s="459"/>
      <c r="BT43" s="459"/>
      <c r="BU43" s="459"/>
      <c r="BV43" s="459"/>
      <c r="BW43" s="459"/>
      <c r="BX43" s="459"/>
      <c r="BY43" s="459"/>
      <c r="BZ43" s="459"/>
      <c r="CA43" s="459"/>
      <c r="CB43" s="459"/>
      <c r="CC43" s="459"/>
      <c r="CD43" s="459"/>
      <c r="CE43" s="459"/>
      <c r="CF43" s="459"/>
      <c r="CG43" s="459"/>
      <c r="CH43" s="459"/>
      <c r="CI43" s="459"/>
      <c r="CJ43" s="459"/>
      <c r="CK43" s="459"/>
      <c r="CL43" s="459"/>
      <c r="CM43" s="459"/>
      <c r="CN43" s="459"/>
      <c r="CO43" s="459"/>
      <c r="CP43" s="459"/>
      <c r="CQ43" s="459"/>
      <c r="CR43" s="459"/>
      <c r="CS43" s="459"/>
    </row>
    <row r="44" spans="1:97" s="125" customFormat="1" hidden="1" x14ac:dyDescent="0.2">
      <c r="A44" s="226" t="s">
        <v>8</v>
      </c>
      <c r="B44" s="449">
        <f>AVERAGE(N44:Y44)</f>
        <v>80</v>
      </c>
      <c r="C44" s="449"/>
      <c r="D44" s="449"/>
      <c r="E44" s="449"/>
      <c r="F44" s="449"/>
      <c r="G44" s="449"/>
      <c r="H44" s="449"/>
      <c r="I44" s="449"/>
      <c r="J44" s="449"/>
      <c r="K44" s="450"/>
      <c r="L44" s="450"/>
      <c r="M44" s="449"/>
      <c r="N44" s="464">
        <v>80</v>
      </c>
      <c r="O44" s="464">
        <v>80</v>
      </c>
      <c r="P44" s="464">
        <v>80</v>
      </c>
      <c r="Q44" s="464">
        <v>80</v>
      </c>
      <c r="R44" s="464">
        <v>80</v>
      </c>
      <c r="S44" s="464">
        <v>80</v>
      </c>
      <c r="T44" s="464"/>
      <c r="U44" s="464"/>
      <c r="V44" s="464"/>
      <c r="W44" s="464"/>
      <c r="X44" s="464"/>
      <c r="Y44" s="464"/>
      <c r="Z44" s="449"/>
      <c r="AA44" s="449"/>
      <c r="AB44" s="449"/>
      <c r="AC44" s="449"/>
      <c r="AD44" s="449"/>
      <c r="AE44" s="449"/>
      <c r="AF44" s="449"/>
      <c r="AG44" s="449"/>
      <c r="AH44" s="449"/>
      <c r="AI44" s="449"/>
      <c r="AJ44" s="449"/>
      <c r="AK44" s="449"/>
      <c r="AL44" s="449"/>
      <c r="AM44" s="449"/>
      <c r="AN44" s="449"/>
      <c r="AO44" s="449"/>
      <c r="AP44" s="449"/>
      <c r="AQ44" s="449"/>
      <c r="AR44" s="449"/>
      <c r="AS44" s="449"/>
      <c r="AT44" s="449"/>
      <c r="AU44" s="449"/>
      <c r="AV44" s="449"/>
      <c r="AW44" s="449"/>
      <c r="AX44" s="459"/>
      <c r="AY44" s="459"/>
      <c r="AZ44" s="459"/>
      <c r="BA44" s="459"/>
      <c r="BB44" s="459"/>
      <c r="BC44" s="459"/>
      <c r="BD44" s="459"/>
      <c r="BE44" s="459"/>
      <c r="BF44" s="459"/>
      <c r="BG44" s="459"/>
      <c r="BH44" s="459"/>
      <c r="BI44" s="459"/>
      <c r="BJ44" s="459"/>
      <c r="BK44" s="459"/>
      <c r="BL44" s="459"/>
      <c r="BM44" s="459"/>
      <c r="BN44" s="459"/>
      <c r="BO44" s="459"/>
      <c r="BP44" s="459"/>
      <c r="BQ44" s="459"/>
      <c r="BR44" s="459"/>
      <c r="BS44" s="459"/>
      <c r="BT44" s="459"/>
      <c r="BU44" s="459"/>
      <c r="BV44" s="459"/>
      <c r="BW44" s="459"/>
      <c r="BX44" s="459"/>
      <c r="BY44" s="459"/>
      <c r="BZ44" s="459"/>
      <c r="CA44" s="459"/>
      <c r="CB44" s="459"/>
      <c r="CC44" s="459"/>
      <c r="CD44" s="459"/>
      <c r="CE44" s="459"/>
      <c r="CF44" s="459"/>
      <c r="CG44" s="459"/>
      <c r="CH44" s="459"/>
      <c r="CI44" s="459"/>
      <c r="CJ44" s="459"/>
      <c r="CK44" s="459"/>
      <c r="CL44" s="459"/>
      <c r="CM44" s="459"/>
      <c r="CN44" s="459"/>
      <c r="CO44" s="459"/>
      <c r="CP44" s="459"/>
      <c r="CQ44" s="459"/>
      <c r="CR44" s="459"/>
      <c r="CS44" s="459"/>
    </row>
    <row r="45" spans="1:97" hidden="1" x14ac:dyDescent="0.2">
      <c r="A45" s="226"/>
      <c r="B45" s="449"/>
      <c r="C45" s="449"/>
      <c r="D45" s="449"/>
      <c r="E45" s="449"/>
      <c r="F45" s="449"/>
      <c r="G45" s="449"/>
      <c r="H45" s="449"/>
      <c r="I45" s="449"/>
      <c r="J45" s="449"/>
      <c r="K45" s="450"/>
      <c r="L45" s="450"/>
      <c r="M45" s="449"/>
      <c r="N45" s="449"/>
      <c r="O45" s="449"/>
      <c r="P45" s="449"/>
      <c r="Q45" s="449"/>
      <c r="R45" s="449"/>
      <c r="S45" s="449"/>
      <c r="T45" s="449"/>
      <c r="U45" s="449"/>
      <c r="V45" s="449"/>
      <c r="W45" s="449"/>
      <c r="X45" s="449"/>
      <c r="Y45" s="449"/>
      <c r="Z45" s="449"/>
      <c r="AA45" s="449"/>
      <c r="AB45" s="449"/>
      <c r="AC45" s="449"/>
      <c r="AD45" s="449"/>
      <c r="AE45" s="449"/>
      <c r="AF45" s="449"/>
      <c r="AG45" s="449"/>
      <c r="AH45" s="449"/>
      <c r="AI45" s="449"/>
      <c r="AJ45" s="449"/>
      <c r="AK45" s="449"/>
      <c r="AL45" s="449"/>
      <c r="AM45" s="449"/>
      <c r="AN45" s="449"/>
      <c r="AO45" s="449"/>
      <c r="AP45" s="449"/>
      <c r="AQ45" s="449"/>
      <c r="AR45" s="449"/>
      <c r="AS45" s="449"/>
      <c r="AT45" s="449"/>
      <c r="AU45" s="449"/>
      <c r="AV45" s="449"/>
      <c r="AW45" s="449"/>
      <c r="AX45" s="459"/>
      <c r="AY45" s="459"/>
      <c r="AZ45" s="459"/>
      <c r="BA45" s="459"/>
      <c r="BB45" s="459"/>
      <c r="BC45" s="459"/>
      <c r="BD45" s="459"/>
      <c r="BE45" s="459"/>
      <c r="BF45" s="459"/>
      <c r="BG45" s="459"/>
      <c r="BH45" s="459"/>
      <c r="BI45" s="459"/>
      <c r="BJ45" s="459"/>
      <c r="BK45" s="459"/>
      <c r="BL45" s="459"/>
      <c r="BM45" s="459"/>
      <c r="BN45" s="459"/>
      <c r="BO45" s="459"/>
      <c r="BP45" s="459"/>
      <c r="BQ45" s="459"/>
      <c r="BR45" s="459"/>
      <c r="BS45" s="459"/>
      <c r="BT45" s="459"/>
      <c r="BU45" s="459"/>
      <c r="BV45" s="459"/>
      <c r="BW45" s="459"/>
      <c r="BX45" s="459"/>
      <c r="BY45" s="459"/>
      <c r="BZ45" s="459"/>
      <c r="CA45" s="459"/>
      <c r="CB45" s="459"/>
      <c r="CC45" s="459"/>
      <c r="CD45" s="459"/>
      <c r="CE45" s="459"/>
      <c r="CF45" s="459"/>
      <c r="CG45" s="459"/>
      <c r="CH45" s="459"/>
      <c r="CI45" s="459"/>
      <c r="CJ45" s="459"/>
      <c r="CK45" s="459"/>
      <c r="CL45" s="459"/>
      <c r="CM45" s="459"/>
      <c r="CN45" s="459"/>
      <c r="CO45" s="459"/>
      <c r="CP45" s="459"/>
      <c r="CQ45" s="459"/>
      <c r="CR45" s="459"/>
      <c r="CS45" s="459"/>
    </row>
    <row r="46" spans="1:97" s="132" customFormat="1" hidden="1" x14ac:dyDescent="0.2">
      <c r="A46" s="227" t="s">
        <v>6</v>
      </c>
      <c r="B46" s="450">
        <f>SUM(N47:Y47)/SUM(N44:Y44)</f>
        <v>0.67500000000000004</v>
      </c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67">
        <v>0.69</v>
      </c>
      <c r="O46" s="467">
        <v>0.65</v>
      </c>
      <c r="P46" s="467">
        <v>0.7</v>
      </c>
      <c r="Q46" s="467">
        <v>0.6</v>
      </c>
      <c r="R46" s="467">
        <v>0.68</v>
      </c>
      <c r="S46" s="467">
        <v>0.73</v>
      </c>
      <c r="T46" s="467"/>
      <c r="U46" s="467"/>
      <c r="V46" s="467"/>
      <c r="W46" s="467"/>
      <c r="X46" s="467"/>
      <c r="Y46" s="467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  <c r="AN46" s="450"/>
      <c r="AO46" s="450"/>
      <c r="AP46" s="450"/>
      <c r="AQ46" s="450"/>
      <c r="AR46" s="450"/>
      <c r="AS46" s="450"/>
      <c r="AT46" s="450"/>
      <c r="AU46" s="450"/>
      <c r="AV46" s="450"/>
      <c r="AW46" s="450"/>
      <c r="AX46" s="450"/>
      <c r="AY46" s="450"/>
      <c r="AZ46" s="450"/>
      <c r="BA46" s="450"/>
      <c r="BB46" s="450"/>
      <c r="BC46" s="450"/>
      <c r="BD46" s="450"/>
      <c r="BE46" s="450"/>
      <c r="BF46" s="450"/>
      <c r="BG46" s="450"/>
      <c r="BH46" s="450"/>
      <c r="BI46" s="450"/>
      <c r="BJ46" s="450"/>
      <c r="BK46" s="450"/>
      <c r="BL46" s="450"/>
      <c r="BM46" s="450"/>
      <c r="BN46" s="450"/>
      <c r="BO46" s="450"/>
      <c r="BP46" s="450"/>
      <c r="BQ46" s="450"/>
      <c r="BR46" s="450"/>
      <c r="BS46" s="450"/>
      <c r="BT46" s="450"/>
      <c r="BU46" s="450"/>
      <c r="BV46" s="450"/>
      <c r="BW46" s="450"/>
      <c r="BX46" s="450"/>
      <c r="BY46" s="450"/>
      <c r="BZ46" s="450"/>
      <c r="CA46" s="450"/>
      <c r="CB46" s="450"/>
      <c r="CC46" s="450"/>
      <c r="CD46" s="450"/>
      <c r="CE46" s="450"/>
      <c r="CF46" s="450"/>
      <c r="CG46" s="450"/>
      <c r="CH46" s="450"/>
      <c r="CI46" s="450"/>
      <c r="CJ46" s="450"/>
      <c r="CK46" s="450"/>
      <c r="CL46" s="450"/>
      <c r="CM46" s="450"/>
      <c r="CN46" s="450"/>
      <c r="CO46" s="450"/>
      <c r="CP46" s="450"/>
      <c r="CQ46" s="450"/>
      <c r="CR46" s="450"/>
      <c r="CS46" s="450"/>
    </row>
    <row r="47" spans="1:97" hidden="1" x14ac:dyDescent="0.2">
      <c r="A47" s="226" t="s">
        <v>7</v>
      </c>
      <c r="B47" s="449">
        <f>SUM(N47:Y47)</f>
        <v>324</v>
      </c>
      <c r="C47" s="449"/>
      <c r="D47" s="449"/>
      <c r="E47" s="449"/>
      <c r="F47" s="449"/>
      <c r="G47" s="449"/>
      <c r="H47" s="449"/>
      <c r="I47" s="449"/>
      <c r="J47" s="449"/>
      <c r="K47" s="450"/>
      <c r="L47" s="450"/>
      <c r="M47" s="449"/>
      <c r="N47" s="449">
        <f>N46*N44</f>
        <v>55.199999999999996</v>
      </c>
      <c r="O47" s="449">
        <f t="shared" ref="O47:S47" si="130">O46*O44</f>
        <v>52</v>
      </c>
      <c r="P47" s="449">
        <f t="shared" si="130"/>
        <v>56</v>
      </c>
      <c r="Q47" s="449">
        <f t="shared" si="130"/>
        <v>48</v>
      </c>
      <c r="R47" s="449">
        <f t="shared" si="130"/>
        <v>54.400000000000006</v>
      </c>
      <c r="S47" s="449">
        <f t="shared" si="130"/>
        <v>58.4</v>
      </c>
      <c r="T47" s="449"/>
      <c r="U47" s="449"/>
      <c r="V47" s="449"/>
      <c r="W47" s="449"/>
      <c r="X47" s="449"/>
      <c r="Y47" s="449"/>
      <c r="Z47" s="449"/>
      <c r="AA47" s="449"/>
      <c r="AB47" s="449"/>
      <c r="AC47" s="449"/>
      <c r="AD47" s="449"/>
      <c r="AE47" s="449"/>
      <c r="AF47" s="449"/>
      <c r="AG47" s="449"/>
      <c r="AH47" s="449"/>
      <c r="AI47" s="449"/>
      <c r="AJ47" s="449"/>
      <c r="AK47" s="449"/>
      <c r="AL47" s="449"/>
      <c r="AM47" s="449"/>
      <c r="AN47" s="449"/>
      <c r="AO47" s="449"/>
      <c r="AP47" s="449"/>
      <c r="AQ47" s="449"/>
      <c r="AR47" s="449"/>
      <c r="AS47" s="449"/>
      <c r="AT47" s="449"/>
      <c r="AU47" s="449"/>
      <c r="AV47" s="449"/>
      <c r="AW47" s="449"/>
      <c r="AX47" s="459"/>
      <c r="AY47" s="459"/>
      <c r="AZ47" s="459"/>
      <c r="BA47" s="459"/>
      <c r="BB47" s="459"/>
      <c r="BC47" s="459"/>
      <c r="BD47" s="459"/>
      <c r="BE47" s="459"/>
      <c r="BF47" s="459"/>
      <c r="BG47" s="459"/>
      <c r="BH47" s="459"/>
      <c r="BI47" s="459"/>
      <c r="BJ47" s="459"/>
      <c r="BK47" s="459"/>
      <c r="BL47" s="459"/>
      <c r="BM47" s="459"/>
      <c r="BN47" s="459"/>
      <c r="BO47" s="459"/>
      <c r="BP47" s="459"/>
      <c r="BQ47" s="459"/>
      <c r="BR47" s="459"/>
      <c r="BS47" s="459"/>
      <c r="BT47" s="459"/>
      <c r="BU47" s="459"/>
      <c r="BV47" s="459"/>
      <c r="BW47" s="459"/>
      <c r="BX47" s="459"/>
      <c r="BY47" s="459"/>
      <c r="BZ47" s="459"/>
      <c r="CA47" s="459"/>
      <c r="CB47" s="459"/>
      <c r="CC47" s="459"/>
      <c r="CD47" s="459"/>
      <c r="CE47" s="459"/>
      <c r="CF47" s="459"/>
      <c r="CG47" s="459"/>
      <c r="CH47" s="459"/>
      <c r="CI47" s="459"/>
      <c r="CJ47" s="459"/>
      <c r="CK47" s="459"/>
      <c r="CL47" s="459"/>
      <c r="CM47" s="459"/>
      <c r="CN47" s="459"/>
      <c r="CO47" s="459"/>
      <c r="CP47" s="459"/>
      <c r="CQ47" s="459"/>
      <c r="CR47" s="459"/>
      <c r="CS47" s="459"/>
    </row>
    <row r="48" spans="1:97" s="137" customFormat="1" hidden="1" x14ac:dyDescent="0.2">
      <c r="A48" s="228" t="s">
        <v>9</v>
      </c>
      <c r="B48" s="451">
        <f>B51/B47</f>
        <v>2.645886419753086</v>
      </c>
      <c r="C48" s="451"/>
      <c r="D48" s="451"/>
      <c r="E48" s="451"/>
      <c r="F48" s="451"/>
      <c r="G48" s="451"/>
      <c r="H48" s="451"/>
      <c r="I48" s="451"/>
      <c r="J48" s="451"/>
      <c r="K48" s="450"/>
      <c r="L48" s="450"/>
      <c r="M48" s="451"/>
      <c r="N48" s="469">
        <v>2.2000000000000002</v>
      </c>
      <c r="O48" s="469">
        <v>2.6</v>
      </c>
      <c r="P48" s="469">
        <v>2.8</v>
      </c>
      <c r="Q48" s="469">
        <v>2.4</v>
      </c>
      <c r="R48" s="469">
        <f>Q48*1.1</f>
        <v>2.64</v>
      </c>
      <c r="S48" s="469">
        <f>R48*1.2</f>
        <v>3.1680000000000001</v>
      </c>
      <c r="T48" s="469"/>
      <c r="U48" s="469"/>
      <c r="V48" s="469"/>
      <c r="W48" s="469"/>
      <c r="X48" s="469"/>
      <c r="Y48" s="469"/>
      <c r="Z48" s="451"/>
      <c r="AA48" s="451"/>
      <c r="AB48" s="451"/>
      <c r="AC48" s="451"/>
      <c r="AD48" s="451"/>
      <c r="AE48" s="451"/>
      <c r="AF48" s="451"/>
      <c r="AG48" s="451"/>
      <c r="AH48" s="451"/>
      <c r="AI48" s="451"/>
      <c r="AJ48" s="451"/>
      <c r="AK48" s="451"/>
      <c r="AL48" s="451"/>
      <c r="AM48" s="451"/>
      <c r="AN48" s="451"/>
      <c r="AO48" s="451"/>
      <c r="AP48" s="451"/>
      <c r="AQ48" s="451"/>
      <c r="AR48" s="451"/>
      <c r="AS48" s="451"/>
      <c r="AT48" s="451"/>
      <c r="AU48" s="451"/>
      <c r="AV48" s="451"/>
      <c r="AW48" s="451"/>
      <c r="AX48" s="451"/>
      <c r="AY48" s="451"/>
      <c r="AZ48" s="451"/>
      <c r="BA48" s="451"/>
      <c r="BB48" s="451"/>
      <c r="BC48" s="451"/>
      <c r="BD48" s="451"/>
      <c r="BE48" s="451"/>
      <c r="BF48" s="451"/>
      <c r="BG48" s="451"/>
      <c r="BH48" s="451"/>
      <c r="BI48" s="451"/>
      <c r="BJ48" s="451"/>
      <c r="BK48" s="451"/>
      <c r="BL48" s="451"/>
      <c r="BM48" s="451"/>
      <c r="BN48" s="451"/>
      <c r="BO48" s="451"/>
      <c r="BP48" s="451"/>
      <c r="BQ48" s="451"/>
      <c r="BR48" s="451"/>
      <c r="BS48" s="451"/>
      <c r="BT48" s="451"/>
      <c r="BU48" s="451"/>
      <c r="BV48" s="451"/>
      <c r="BW48" s="451"/>
      <c r="BX48" s="451"/>
      <c r="BY48" s="451"/>
      <c r="BZ48" s="451"/>
      <c r="CA48" s="451"/>
      <c r="CB48" s="451"/>
      <c r="CC48" s="451"/>
      <c r="CD48" s="451"/>
      <c r="CE48" s="451"/>
      <c r="CF48" s="451"/>
      <c r="CG48" s="451"/>
      <c r="CH48" s="451"/>
      <c r="CI48" s="451"/>
      <c r="CJ48" s="451"/>
      <c r="CK48" s="451"/>
      <c r="CL48" s="451"/>
      <c r="CM48" s="451"/>
      <c r="CN48" s="451"/>
      <c r="CO48" s="451"/>
      <c r="CP48" s="451"/>
      <c r="CQ48" s="451"/>
      <c r="CR48" s="451"/>
      <c r="CS48" s="451"/>
    </row>
    <row r="49" spans="1:97" s="137" customFormat="1" hidden="1" x14ac:dyDescent="0.2">
      <c r="A49" s="228" t="s">
        <v>10</v>
      </c>
      <c r="B49" s="451">
        <f>B52/B51</f>
        <v>7.7588504494281381</v>
      </c>
      <c r="C49" s="451"/>
      <c r="D49" s="451"/>
      <c r="E49" s="451"/>
      <c r="F49" s="451"/>
      <c r="G49" s="451"/>
      <c r="H49" s="451"/>
      <c r="I49" s="451"/>
      <c r="J49" s="451"/>
      <c r="K49" s="450"/>
      <c r="L49" s="450"/>
      <c r="M49" s="451"/>
      <c r="N49" s="469">
        <v>18</v>
      </c>
      <c r="O49" s="469">
        <v>18</v>
      </c>
      <c r="P49" s="469">
        <v>19</v>
      </c>
      <c r="Q49" s="469">
        <v>19</v>
      </c>
      <c r="R49" s="469">
        <v>19</v>
      </c>
      <c r="S49" s="469">
        <v>19</v>
      </c>
      <c r="T49" s="469"/>
      <c r="U49" s="469"/>
      <c r="V49" s="469"/>
      <c r="W49" s="469"/>
      <c r="X49" s="469"/>
      <c r="Y49" s="469"/>
      <c r="Z49" s="451"/>
      <c r="AA49" s="451"/>
      <c r="AB49" s="451"/>
      <c r="AC49" s="451"/>
      <c r="AD49" s="451"/>
      <c r="AE49" s="451"/>
      <c r="AF49" s="451"/>
      <c r="AG49" s="451"/>
      <c r="AH49" s="451"/>
      <c r="AI49" s="451"/>
      <c r="AJ49" s="451"/>
      <c r="AK49" s="451"/>
      <c r="AL49" s="451"/>
      <c r="AM49" s="451"/>
      <c r="AN49" s="451"/>
      <c r="AO49" s="451"/>
      <c r="AP49" s="451"/>
      <c r="AQ49" s="451"/>
      <c r="AR49" s="451"/>
      <c r="AS49" s="451"/>
      <c r="AT49" s="451"/>
      <c r="AU49" s="451"/>
      <c r="AV49" s="451"/>
      <c r="AW49" s="451"/>
      <c r="AX49" s="451"/>
      <c r="AY49" s="451"/>
      <c r="AZ49" s="451"/>
      <c r="BA49" s="451"/>
      <c r="BB49" s="451"/>
      <c r="BC49" s="451"/>
      <c r="BD49" s="451"/>
      <c r="BE49" s="451"/>
      <c r="BF49" s="451"/>
      <c r="BG49" s="451"/>
      <c r="BH49" s="451"/>
      <c r="BI49" s="451"/>
      <c r="BJ49" s="451"/>
      <c r="BK49" s="451"/>
      <c r="BL49" s="451"/>
      <c r="BM49" s="451"/>
      <c r="BN49" s="451"/>
      <c r="BO49" s="451"/>
      <c r="BP49" s="451"/>
      <c r="BQ49" s="451"/>
      <c r="BR49" s="451"/>
      <c r="BS49" s="451"/>
      <c r="BT49" s="451"/>
      <c r="BU49" s="451"/>
      <c r="BV49" s="451"/>
      <c r="BW49" s="451"/>
      <c r="BX49" s="451"/>
      <c r="BY49" s="451"/>
      <c r="BZ49" s="451"/>
      <c r="CA49" s="451"/>
      <c r="CB49" s="451"/>
      <c r="CC49" s="451"/>
      <c r="CD49" s="451"/>
      <c r="CE49" s="451"/>
      <c r="CF49" s="451"/>
      <c r="CG49" s="451"/>
      <c r="CH49" s="451"/>
      <c r="CI49" s="451"/>
      <c r="CJ49" s="451"/>
      <c r="CK49" s="451"/>
      <c r="CL49" s="451"/>
      <c r="CM49" s="451"/>
      <c r="CN49" s="451"/>
      <c r="CO49" s="451"/>
      <c r="CP49" s="451"/>
      <c r="CQ49" s="451"/>
      <c r="CR49" s="451"/>
      <c r="CS49" s="451"/>
    </row>
    <row r="50" spans="1:97" hidden="1" x14ac:dyDescent="0.2">
      <c r="A50" s="226"/>
      <c r="B50" s="449"/>
      <c r="C50" s="449"/>
      <c r="D50" s="449"/>
      <c r="E50" s="449"/>
      <c r="F50" s="449"/>
      <c r="G50" s="449"/>
      <c r="H50" s="449"/>
      <c r="I50" s="449"/>
      <c r="J50" s="449"/>
      <c r="K50" s="450"/>
      <c r="L50" s="450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49"/>
      <c r="AA50" s="449"/>
      <c r="AB50" s="449"/>
      <c r="AC50" s="449"/>
      <c r="AD50" s="449"/>
      <c r="AE50" s="449"/>
      <c r="AF50" s="449"/>
      <c r="AG50" s="449"/>
      <c r="AH50" s="449"/>
      <c r="AI50" s="449"/>
      <c r="AJ50" s="449"/>
      <c r="AK50" s="449"/>
      <c r="AL50" s="449"/>
      <c r="AM50" s="449"/>
      <c r="AN50" s="449"/>
      <c r="AO50" s="449"/>
      <c r="AP50" s="449"/>
      <c r="AQ50" s="449"/>
      <c r="AR50" s="449"/>
      <c r="AS50" s="449"/>
      <c r="AT50" s="449"/>
      <c r="AU50" s="449"/>
      <c r="AV50" s="449"/>
      <c r="AW50" s="449"/>
      <c r="AX50" s="459"/>
      <c r="AY50" s="459"/>
      <c r="AZ50" s="459"/>
      <c r="BA50" s="459"/>
      <c r="BB50" s="459"/>
      <c r="BC50" s="459"/>
      <c r="BD50" s="459"/>
      <c r="BE50" s="459"/>
      <c r="BF50" s="459"/>
      <c r="BG50" s="459"/>
      <c r="BH50" s="459"/>
      <c r="BI50" s="459"/>
      <c r="BJ50" s="459"/>
      <c r="BK50" s="459"/>
      <c r="BL50" s="459"/>
      <c r="BM50" s="459"/>
      <c r="BN50" s="459"/>
      <c r="BO50" s="459"/>
      <c r="BP50" s="459"/>
      <c r="BQ50" s="459"/>
      <c r="BR50" s="459"/>
      <c r="BS50" s="459"/>
      <c r="BT50" s="459"/>
      <c r="BU50" s="459"/>
      <c r="BV50" s="459"/>
      <c r="BW50" s="459"/>
      <c r="BX50" s="459"/>
      <c r="BY50" s="459"/>
      <c r="BZ50" s="459"/>
      <c r="CA50" s="459"/>
      <c r="CB50" s="459"/>
      <c r="CC50" s="459"/>
      <c r="CD50" s="459"/>
      <c r="CE50" s="459"/>
      <c r="CF50" s="459"/>
      <c r="CG50" s="459"/>
      <c r="CH50" s="459"/>
      <c r="CI50" s="459"/>
      <c r="CJ50" s="459"/>
      <c r="CK50" s="459"/>
      <c r="CL50" s="459"/>
      <c r="CM50" s="459"/>
      <c r="CN50" s="459"/>
      <c r="CO50" s="459"/>
      <c r="CP50" s="459"/>
      <c r="CQ50" s="459"/>
      <c r="CR50" s="459"/>
      <c r="CS50" s="459"/>
    </row>
    <row r="51" spans="1:97" hidden="1" x14ac:dyDescent="0.2">
      <c r="A51" s="95" t="s">
        <v>15</v>
      </c>
      <c r="B51" s="449">
        <f>SUM(N51:Y51)</f>
        <v>857.26719999999989</v>
      </c>
      <c r="C51" s="449"/>
      <c r="D51" s="449"/>
      <c r="E51" s="449"/>
      <c r="F51" s="449"/>
      <c r="G51" s="449"/>
      <c r="H51" s="449"/>
      <c r="I51" s="449"/>
      <c r="J51" s="449"/>
      <c r="K51" s="450"/>
      <c r="L51" s="450"/>
      <c r="M51" s="449"/>
      <c r="N51" s="449">
        <f>N47*N48</f>
        <v>121.44</v>
      </c>
      <c r="O51" s="449">
        <f t="shared" ref="O51:S51" si="131">O47*O48</f>
        <v>135.20000000000002</v>
      </c>
      <c r="P51" s="449">
        <f t="shared" si="131"/>
        <v>156.79999999999998</v>
      </c>
      <c r="Q51" s="449">
        <f t="shared" si="131"/>
        <v>115.19999999999999</v>
      </c>
      <c r="R51" s="449">
        <f t="shared" si="131"/>
        <v>143.61600000000001</v>
      </c>
      <c r="S51" s="449">
        <f t="shared" si="131"/>
        <v>185.0112</v>
      </c>
      <c r="T51" s="449"/>
      <c r="U51" s="449"/>
      <c r="V51" s="449"/>
      <c r="W51" s="449"/>
      <c r="X51" s="449"/>
      <c r="Y51" s="449"/>
      <c r="Z51" s="449"/>
      <c r="AA51" s="449"/>
      <c r="AB51" s="449"/>
      <c r="AC51" s="449"/>
      <c r="AD51" s="449"/>
      <c r="AE51" s="449"/>
      <c r="AF51" s="449"/>
      <c r="AG51" s="449"/>
      <c r="AH51" s="449"/>
      <c r="AI51" s="449"/>
      <c r="AJ51" s="449"/>
      <c r="AK51" s="449"/>
      <c r="AL51" s="449"/>
      <c r="AM51" s="449"/>
      <c r="AN51" s="449"/>
      <c r="AO51" s="449"/>
      <c r="AP51" s="449"/>
      <c r="AQ51" s="449"/>
      <c r="AR51" s="449"/>
      <c r="AS51" s="449"/>
      <c r="AT51" s="449"/>
      <c r="AU51" s="449"/>
      <c r="AV51" s="449"/>
      <c r="AW51" s="449"/>
      <c r="AX51" s="459"/>
      <c r="AY51" s="459"/>
      <c r="AZ51" s="459"/>
      <c r="BA51" s="459"/>
      <c r="BB51" s="459"/>
      <c r="BC51" s="459"/>
      <c r="BD51" s="459"/>
      <c r="BE51" s="459"/>
      <c r="BF51" s="459"/>
      <c r="BG51" s="459"/>
      <c r="BH51" s="459"/>
      <c r="BI51" s="459"/>
      <c r="BJ51" s="459"/>
      <c r="BK51" s="459"/>
      <c r="BL51" s="459"/>
      <c r="BM51" s="459"/>
      <c r="BN51" s="459"/>
      <c r="BO51" s="459"/>
      <c r="BP51" s="459"/>
      <c r="BQ51" s="459"/>
      <c r="BR51" s="459"/>
      <c r="BS51" s="459"/>
      <c r="BT51" s="459"/>
      <c r="BU51" s="459"/>
      <c r="BV51" s="459"/>
      <c r="BW51" s="459"/>
      <c r="BX51" s="459"/>
      <c r="BY51" s="459"/>
      <c r="BZ51" s="459"/>
      <c r="CA51" s="459"/>
      <c r="CB51" s="459"/>
      <c r="CC51" s="459"/>
      <c r="CD51" s="459"/>
      <c r="CE51" s="459"/>
      <c r="CF51" s="459"/>
      <c r="CG51" s="459"/>
      <c r="CH51" s="459"/>
      <c r="CI51" s="459"/>
      <c r="CJ51" s="459"/>
      <c r="CK51" s="459"/>
      <c r="CL51" s="459"/>
      <c r="CM51" s="459"/>
      <c r="CN51" s="459"/>
      <c r="CO51" s="459"/>
      <c r="CP51" s="459"/>
      <c r="CQ51" s="459"/>
      <c r="CR51" s="459"/>
      <c r="CS51" s="459"/>
    </row>
    <row r="52" spans="1:97" s="81" customFormat="1" hidden="1" x14ac:dyDescent="0.2">
      <c r="A52" s="103" t="s">
        <v>11</v>
      </c>
      <c r="B52" s="452">
        <f>SUM(N52:Y52)</f>
        <v>6651.4080000000004</v>
      </c>
      <c r="C52" s="452"/>
      <c r="D52" s="452"/>
      <c r="E52" s="452"/>
      <c r="F52" s="452"/>
      <c r="G52" s="452"/>
      <c r="H52" s="452"/>
      <c r="I52" s="452"/>
      <c r="J52" s="452"/>
      <c r="K52" s="472"/>
      <c r="L52" s="472"/>
      <c r="M52" s="452"/>
      <c r="N52" s="473">
        <v>1891.2660000000001</v>
      </c>
      <c r="O52" s="473">
        <v>1187.4490000000001</v>
      </c>
      <c r="P52" s="473">
        <v>1249.2639999999999</v>
      </c>
      <c r="Q52" s="473">
        <v>817.745</v>
      </c>
      <c r="R52" s="473">
        <v>954.89499999999998</v>
      </c>
      <c r="S52" s="473">
        <v>550.78899999999999</v>
      </c>
      <c r="T52" s="452"/>
      <c r="U52" s="452"/>
      <c r="V52" s="452"/>
      <c r="W52" s="452"/>
      <c r="X52" s="452"/>
      <c r="Y52" s="452"/>
      <c r="Z52" s="452"/>
      <c r="AA52" s="452"/>
      <c r="AB52" s="452"/>
      <c r="AC52" s="452"/>
      <c r="AD52" s="452"/>
      <c r="AE52" s="452"/>
      <c r="AF52" s="452"/>
      <c r="AG52" s="452"/>
      <c r="AH52" s="452"/>
      <c r="AI52" s="452"/>
      <c r="AJ52" s="452"/>
      <c r="AK52" s="452"/>
      <c r="AL52" s="452"/>
      <c r="AM52" s="452"/>
      <c r="AN52" s="452"/>
      <c r="AO52" s="452"/>
      <c r="AP52" s="452"/>
      <c r="AQ52" s="452"/>
      <c r="AR52" s="452"/>
      <c r="AS52" s="452"/>
      <c r="AT52" s="452"/>
      <c r="AU52" s="452"/>
      <c r="AV52" s="452"/>
      <c r="AW52" s="452"/>
      <c r="AX52" s="476"/>
      <c r="AY52" s="476"/>
      <c r="AZ52" s="476"/>
      <c r="BA52" s="476"/>
      <c r="BB52" s="476"/>
      <c r="BC52" s="476"/>
      <c r="BD52" s="476"/>
      <c r="BE52" s="476"/>
      <c r="BF52" s="476"/>
      <c r="BG52" s="476"/>
      <c r="BH52" s="476"/>
      <c r="BI52" s="476"/>
      <c r="BJ52" s="476"/>
      <c r="BK52" s="476"/>
      <c r="BL52" s="476"/>
      <c r="BM52" s="476"/>
      <c r="BN52" s="476"/>
      <c r="BO52" s="476"/>
      <c r="BP52" s="476"/>
      <c r="BQ52" s="476"/>
      <c r="BR52" s="476"/>
      <c r="BS52" s="476"/>
      <c r="BT52" s="476"/>
      <c r="BU52" s="476"/>
      <c r="BV52" s="476"/>
      <c r="BW52" s="476"/>
      <c r="BX52" s="476"/>
      <c r="BY52" s="476"/>
      <c r="BZ52" s="476"/>
      <c r="CA52" s="476"/>
      <c r="CB52" s="476"/>
      <c r="CC52" s="476"/>
      <c r="CD52" s="476"/>
      <c r="CE52" s="476"/>
      <c r="CF52" s="476"/>
      <c r="CG52" s="476"/>
      <c r="CH52" s="476"/>
      <c r="CI52" s="476"/>
      <c r="CJ52" s="476"/>
      <c r="CK52" s="476"/>
      <c r="CL52" s="476"/>
      <c r="CM52" s="476"/>
      <c r="CN52" s="476"/>
      <c r="CO52" s="476"/>
      <c r="CP52" s="476"/>
      <c r="CQ52" s="476"/>
      <c r="CR52" s="476"/>
      <c r="CS52" s="476"/>
    </row>
    <row r="53" spans="1:97" hidden="1" x14ac:dyDescent="0.2">
      <c r="A53" s="95" t="s">
        <v>12</v>
      </c>
      <c r="B53" s="449">
        <f>B52/B47</f>
        <v>20.529037037037039</v>
      </c>
      <c r="C53" s="449"/>
      <c r="D53" s="449"/>
      <c r="E53" s="449"/>
      <c r="F53" s="449"/>
      <c r="G53" s="449"/>
      <c r="H53" s="449"/>
      <c r="I53" s="449"/>
      <c r="J53" s="449"/>
      <c r="K53" s="450"/>
      <c r="L53" s="450"/>
      <c r="M53" s="449"/>
      <c r="N53" s="449">
        <f>N52/N47</f>
        <v>34.26206521739131</v>
      </c>
      <c r="O53" s="449">
        <f t="shared" ref="O53:S53" si="132">O52/O47</f>
        <v>22.835557692307695</v>
      </c>
      <c r="P53" s="449">
        <f t="shared" si="132"/>
        <v>22.308285714285713</v>
      </c>
      <c r="Q53" s="449">
        <f t="shared" si="132"/>
        <v>17.036354166666666</v>
      </c>
      <c r="R53" s="449">
        <f t="shared" si="132"/>
        <v>17.553216911764704</v>
      </c>
      <c r="S53" s="449">
        <f t="shared" si="132"/>
        <v>9.4313184931506857</v>
      </c>
      <c r="T53" s="449"/>
      <c r="U53" s="449"/>
      <c r="V53" s="449"/>
      <c r="W53" s="449"/>
      <c r="X53" s="449"/>
      <c r="Y53" s="449"/>
      <c r="Z53" s="449"/>
      <c r="AA53" s="449"/>
      <c r="AB53" s="449"/>
      <c r="AC53" s="449"/>
      <c r="AD53" s="449"/>
      <c r="AE53" s="449"/>
      <c r="AF53" s="449"/>
      <c r="AG53" s="449"/>
      <c r="AH53" s="449"/>
      <c r="AI53" s="449"/>
      <c r="AJ53" s="449"/>
      <c r="AK53" s="449"/>
      <c r="AL53" s="449"/>
      <c r="AM53" s="449"/>
      <c r="AN53" s="449"/>
      <c r="AO53" s="449"/>
      <c r="AP53" s="449"/>
      <c r="AQ53" s="449"/>
      <c r="AR53" s="449"/>
      <c r="AS53" s="449"/>
      <c r="AT53" s="449"/>
      <c r="AU53" s="449"/>
      <c r="AV53" s="449"/>
      <c r="AW53" s="449"/>
      <c r="AX53" s="459"/>
      <c r="AY53" s="459"/>
      <c r="AZ53" s="459"/>
      <c r="BA53" s="459"/>
      <c r="BB53" s="459"/>
      <c r="BC53" s="459"/>
      <c r="BD53" s="459"/>
      <c r="BE53" s="459"/>
      <c r="BF53" s="459"/>
      <c r="BG53" s="459"/>
      <c r="BH53" s="459"/>
      <c r="BI53" s="459"/>
      <c r="BJ53" s="459"/>
      <c r="BK53" s="459"/>
      <c r="BL53" s="459"/>
      <c r="BM53" s="459"/>
      <c r="BN53" s="459"/>
      <c r="BO53" s="459"/>
      <c r="BP53" s="459"/>
      <c r="BQ53" s="459"/>
      <c r="BR53" s="459"/>
      <c r="BS53" s="459"/>
      <c r="BT53" s="459"/>
      <c r="BU53" s="459"/>
      <c r="BV53" s="459"/>
      <c r="BW53" s="459"/>
      <c r="BX53" s="459"/>
      <c r="BY53" s="459"/>
      <c r="BZ53" s="459"/>
      <c r="CA53" s="459"/>
      <c r="CB53" s="459"/>
      <c r="CC53" s="459"/>
      <c r="CD53" s="459"/>
      <c r="CE53" s="459"/>
      <c r="CF53" s="459"/>
      <c r="CG53" s="459"/>
      <c r="CH53" s="459"/>
      <c r="CI53" s="459"/>
      <c r="CJ53" s="459"/>
      <c r="CK53" s="459"/>
      <c r="CL53" s="459"/>
      <c r="CM53" s="459"/>
      <c r="CN53" s="459"/>
      <c r="CO53" s="459"/>
      <c r="CP53" s="459"/>
      <c r="CQ53" s="459"/>
      <c r="CR53" s="459"/>
      <c r="CS53" s="459"/>
    </row>
    <row r="54" spans="1:97" hidden="1" x14ac:dyDescent="0.2">
      <c r="A54" s="95" t="s">
        <v>13</v>
      </c>
      <c r="B54" s="449">
        <f>SUM(N52:Y52)/SUM(N44:Y44)</f>
        <v>13.857100000000001</v>
      </c>
      <c r="C54" s="449"/>
      <c r="D54" s="449"/>
      <c r="E54" s="449"/>
      <c r="F54" s="449"/>
      <c r="G54" s="449"/>
      <c r="H54" s="449"/>
      <c r="I54" s="449"/>
      <c r="J54" s="449"/>
      <c r="K54" s="450"/>
      <c r="L54" s="450"/>
      <c r="M54" s="449"/>
      <c r="N54" s="449">
        <f>N52/N44</f>
        <v>23.640825</v>
      </c>
      <c r="O54" s="449">
        <f t="shared" ref="O54:S54" si="133">O52/O44</f>
        <v>14.8431125</v>
      </c>
      <c r="P54" s="449">
        <f t="shared" si="133"/>
        <v>15.615799999999998</v>
      </c>
      <c r="Q54" s="449">
        <f t="shared" si="133"/>
        <v>10.2218125</v>
      </c>
      <c r="R54" s="449">
        <f t="shared" si="133"/>
        <v>11.936187499999999</v>
      </c>
      <c r="S54" s="449">
        <f t="shared" si="133"/>
        <v>6.8848624999999997</v>
      </c>
      <c r="T54" s="449"/>
      <c r="U54" s="449"/>
      <c r="V54" s="449"/>
      <c r="W54" s="449"/>
      <c r="X54" s="449"/>
      <c r="Y54" s="449"/>
      <c r="Z54" s="449"/>
      <c r="AA54" s="449"/>
      <c r="AB54" s="449"/>
      <c r="AC54" s="449"/>
      <c r="AD54" s="449"/>
      <c r="AE54" s="449"/>
      <c r="AF54" s="449"/>
      <c r="AG54" s="449"/>
      <c r="AH54" s="449"/>
      <c r="AI54" s="449"/>
      <c r="AJ54" s="449"/>
      <c r="AK54" s="449"/>
      <c r="AL54" s="449"/>
      <c r="AM54" s="449"/>
      <c r="AN54" s="449"/>
      <c r="AO54" s="449"/>
      <c r="AP54" s="449"/>
      <c r="AQ54" s="449"/>
      <c r="AR54" s="449"/>
      <c r="AS54" s="449"/>
      <c r="AT54" s="449"/>
      <c r="AU54" s="449"/>
      <c r="AV54" s="449"/>
      <c r="AW54" s="449"/>
      <c r="AX54" s="459"/>
      <c r="AY54" s="459"/>
      <c r="AZ54" s="459"/>
      <c r="BA54" s="459"/>
      <c r="BB54" s="459"/>
      <c r="BC54" s="459"/>
      <c r="BD54" s="459"/>
      <c r="BE54" s="459"/>
      <c r="BF54" s="459"/>
      <c r="BG54" s="459"/>
      <c r="BH54" s="459"/>
      <c r="BI54" s="459"/>
      <c r="BJ54" s="459"/>
      <c r="BK54" s="459"/>
      <c r="BL54" s="459"/>
      <c r="BM54" s="459"/>
      <c r="BN54" s="459"/>
      <c r="BO54" s="459"/>
      <c r="BP54" s="459"/>
      <c r="BQ54" s="459"/>
      <c r="BR54" s="459"/>
      <c r="BS54" s="459"/>
      <c r="BT54" s="459"/>
      <c r="BU54" s="459"/>
      <c r="BV54" s="459"/>
      <c r="BW54" s="459"/>
      <c r="BX54" s="459"/>
      <c r="BY54" s="459"/>
      <c r="BZ54" s="459"/>
      <c r="CA54" s="459"/>
      <c r="CB54" s="459"/>
      <c r="CC54" s="459"/>
      <c r="CD54" s="459"/>
      <c r="CE54" s="459"/>
      <c r="CF54" s="459"/>
      <c r="CG54" s="459"/>
      <c r="CH54" s="459"/>
      <c r="CI54" s="459"/>
      <c r="CJ54" s="459"/>
      <c r="CK54" s="459"/>
      <c r="CL54" s="459"/>
      <c r="CM54" s="459"/>
      <c r="CN54" s="459"/>
      <c r="CO54" s="459"/>
      <c r="CP54" s="459"/>
      <c r="CQ54" s="459"/>
      <c r="CR54" s="459"/>
      <c r="CS54" s="459"/>
    </row>
    <row r="55" spans="1:97" hidden="1" x14ac:dyDescent="0.2">
      <c r="A55" s="361">
        <f>SUM(B65:G65)</f>
        <v>516084.826196276</v>
      </c>
      <c r="B55" s="449"/>
      <c r="C55" s="449"/>
      <c r="D55" s="449"/>
      <c r="E55" s="449"/>
      <c r="F55" s="449"/>
      <c r="G55" s="449"/>
      <c r="H55" s="449"/>
      <c r="I55" s="449"/>
      <c r="J55" s="449"/>
      <c r="K55" s="450"/>
      <c r="L55" s="450"/>
      <c r="M55" s="449"/>
      <c r="N55" s="449"/>
      <c r="O55" s="449"/>
      <c r="P55" s="449"/>
      <c r="Q55" s="449"/>
      <c r="R55" s="449"/>
      <c r="S55" s="449"/>
      <c r="T55" s="449"/>
      <c r="U55" s="449"/>
      <c r="V55" s="449"/>
      <c r="W55" s="449"/>
      <c r="X55" s="449"/>
      <c r="Y55" s="449"/>
      <c r="Z55" s="449"/>
      <c r="AA55" s="449"/>
      <c r="AB55" s="449"/>
      <c r="AC55" s="449"/>
      <c r="AD55" s="449"/>
      <c r="AE55" s="449"/>
      <c r="AF55" s="449"/>
      <c r="AG55" s="449"/>
      <c r="AH55" s="449"/>
      <c r="AI55" s="449"/>
      <c r="AJ55" s="449"/>
      <c r="AK55" s="449"/>
      <c r="AL55" s="449"/>
      <c r="AM55" s="449"/>
      <c r="AN55" s="449"/>
      <c r="AO55" s="449"/>
      <c r="AP55" s="449"/>
      <c r="AQ55" s="449"/>
      <c r="AR55" s="449"/>
      <c r="AS55" s="449"/>
      <c r="AT55" s="449"/>
      <c r="AU55" s="449"/>
      <c r="AV55" s="449"/>
      <c r="AW55" s="449"/>
      <c r="AX55" s="459"/>
      <c r="AY55" s="459"/>
      <c r="AZ55" s="459"/>
      <c r="BA55" s="459"/>
      <c r="BB55" s="459"/>
      <c r="BC55" s="459"/>
      <c r="BD55" s="459"/>
      <c r="BE55" s="459"/>
      <c r="BF55" s="459"/>
      <c r="BG55" s="459"/>
      <c r="BH55" s="459"/>
      <c r="BI55" s="459"/>
      <c r="BJ55" s="459"/>
      <c r="BK55" s="459"/>
      <c r="BL55" s="459"/>
      <c r="BM55" s="459"/>
      <c r="BN55" s="459"/>
      <c r="BO55" s="459"/>
      <c r="BP55" s="459"/>
      <c r="BQ55" s="459"/>
      <c r="BR55" s="459"/>
      <c r="BS55" s="459"/>
      <c r="BT55" s="459"/>
      <c r="BU55" s="459"/>
      <c r="BV55" s="459"/>
      <c r="BW55" s="459"/>
      <c r="BX55" s="459"/>
      <c r="BY55" s="459"/>
      <c r="BZ55" s="459"/>
      <c r="CA55" s="459"/>
      <c r="CB55" s="459"/>
      <c r="CC55" s="459"/>
      <c r="CD55" s="459"/>
      <c r="CE55" s="459"/>
      <c r="CF55" s="459"/>
      <c r="CG55" s="459"/>
      <c r="CH55" s="459"/>
      <c r="CI55" s="459"/>
      <c r="CJ55" s="459"/>
      <c r="CK55" s="459"/>
      <c r="CL55" s="459"/>
      <c r="CM55" s="459"/>
      <c r="CN55" s="459"/>
      <c r="CO55" s="459"/>
      <c r="CP55" s="459"/>
      <c r="CQ55" s="459"/>
      <c r="CR55" s="459"/>
      <c r="CS55" s="459"/>
    </row>
    <row r="56" spans="1:97" s="119" customFormat="1" x14ac:dyDescent="0.2">
      <c r="A56" s="307" t="s">
        <v>35</v>
      </c>
      <c r="B56" s="460">
        <v>2016</v>
      </c>
      <c r="C56" s="460">
        <v>2017</v>
      </c>
      <c r="D56" s="460">
        <v>2018</v>
      </c>
      <c r="E56" s="460">
        <v>2019</v>
      </c>
      <c r="F56" s="460">
        <v>2020</v>
      </c>
      <c r="G56" s="460">
        <v>2021</v>
      </c>
      <c r="H56" s="460">
        <v>2022</v>
      </c>
      <c r="I56" s="460"/>
      <c r="J56" s="461"/>
      <c r="K56" s="462"/>
      <c r="L56" s="462"/>
      <c r="M56" s="461"/>
      <c r="N56" s="463">
        <v>42385</v>
      </c>
      <c r="O56" s="463">
        <v>42416</v>
      </c>
      <c r="P56" s="463">
        <v>42445</v>
      </c>
      <c r="Q56" s="463">
        <v>42476</v>
      </c>
      <c r="R56" s="463">
        <v>42506</v>
      </c>
      <c r="S56" s="463">
        <v>42537</v>
      </c>
      <c r="T56" s="463">
        <v>42567</v>
      </c>
      <c r="U56" s="463">
        <v>42598</v>
      </c>
      <c r="V56" s="463">
        <v>42629</v>
      </c>
      <c r="W56" s="463">
        <v>42659</v>
      </c>
      <c r="X56" s="463">
        <v>42690</v>
      </c>
      <c r="Y56" s="463">
        <v>42720</v>
      </c>
      <c r="Z56" s="463">
        <v>42752</v>
      </c>
      <c r="AA56" s="463">
        <v>42783</v>
      </c>
      <c r="AB56" s="463">
        <v>42811</v>
      </c>
      <c r="AC56" s="463">
        <v>42842</v>
      </c>
      <c r="AD56" s="463">
        <v>42872</v>
      </c>
      <c r="AE56" s="463">
        <v>42903</v>
      </c>
      <c r="AF56" s="463">
        <v>42933</v>
      </c>
      <c r="AG56" s="463">
        <v>42964</v>
      </c>
      <c r="AH56" s="463">
        <v>42995</v>
      </c>
      <c r="AI56" s="463">
        <v>43025</v>
      </c>
      <c r="AJ56" s="463">
        <v>43056</v>
      </c>
      <c r="AK56" s="463">
        <v>43086</v>
      </c>
      <c r="AL56" s="463">
        <v>43118</v>
      </c>
      <c r="AM56" s="463">
        <v>43149</v>
      </c>
      <c r="AN56" s="463">
        <v>43177</v>
      </c>
      <c r="AO56" s="463">
        <v>43208</v>
      </c>
      <c r="AP56" s="463">
        <v>43238</v>
      </c>
      <c r="AQ56" s="463">
        <v>43269</v>
      </c>
      <c r="AR56" s="463">
        <v>43299</v>
      </c>
      <c r="AS56" s="463">
        <v>43330</v>
      </c>
      <c r="AT56" s="463">
        <v>43361</v>
      </c>
      <c r="AU56" s="463">
        <v>43391</v>
      </c>
      <c r="AV56" s="463">
        <v>43422</v>
      </c>
      <c r="AW56" s="463">
        <v>43452</v>
      </c>
      <c r="AX56" s="463">
        <v>43483</v>
      </c>
      <c r="AY56" s="463">
        <v>43514</v>
      </c>
      <c r="AZ56" s="463">
        <v>43542</v>
      </c>
      <c r="BA56" s="463">
        <v>43573</v>
      </c>
      <c r="BB56" s="463">
        <v>43603</v>
      </c>
      <c r="BC56" s="463">
        <v>43634</v>
      </c>
      <c r="BD56" s="463">
        <v>43664</v>
      </c>
      <c r="BE56" s="463">
        <v>43695</v>
      </c>
      <c r="BF56" s="463">
        <v>43726</v>
      </c>
      <c r="BG56" s="463">
        <v>43756</v>
      </c>
      <c r="BH56" s="463">
        <v>43787</v>
      </c>
      <c r="BI56" s="463">
        <v>43817</v>
      </c>
      <c r="BJ56" s="463">
        <v>43848</v>
      </c>
      <c r="BK56" s="463">
        <v>43879</v>
      </c>
      <c r="BL56" s="463">
        <v>43908</v>
      </c>
      <c r="BM56" s="463">
        <v>43939</v>
      </c>
      <c r="BN56" s="463">
        <v>43969</v>
      </c>
      <c r="BO56" s="463">
        <v>44000</v>
      </c>
      <c r="BP56" s="463">
        <v>44030</v>
      </c>
      <c r="BQ56" s="463">
        <v>44061</v>
      </c>
      <c r="BR56" s="463">
        <v>44092</v>
      </c>
      <c r="BS56" s="463">
        <v>44122</v>
      </c>
      <c r="BT56" s="463">
        <v>44153</v>
      </c>
      <c r="BU56" s="463">
        <v>44183</v>
      </c>
      <c r="BV56" s="463">
        <v>44214</v>
      </c>
      <c r="BW56" s="463">
        <v>44245</v>
      </c>
      <c r="BX56" s="463">
        <v>44273</v>
      </c>
      <c r="BY56" s="463">
        <v>44304</v>
      </c>
      <c r="BZ56" s="463">
        <v>44334</v>
      </c>
      <c r="CA56" s="463">
        <v>44365</v>
      </c>
      <c r="CB56" s="463">
        <v>44395</v>
      </c>
      <c r="CC56" s="463">
        <v>44426</v>
      </c>
      <c r="CD56" s="463">
        <v>44457</v>
      </c>
      <c r="CE56" s="463">
        <v>44487</v>
      </c>
      <c r="CF56" s="463">
        <v>44518</v>
      </c>
      <c r="CG56" s="463">
        <v>44548</v>
      </c>
      <c r="CH56" s="463">
        <v>44579</v>
      </c>
      <c r="CI56" s="463">
        <v>44610</v>
      </c>
      <c r="CJ56" s="463">
        <v>44638</v>
      </c>
      <c r="CK56" s="463">
        <v>44669</v>
      </c>
      <c r="CL56" s="463">
        <v>44699</v>
      </c>
      <c r="CM56" s="463">
        <v>44730</v>
      </c>
      <c r="CN56" s="463">
        <v>44760</v>
      </c>
      <c r="CO56" s="463">
        <v>44791</v>
      </c>
      <c r="CP56" s="463">
        <v>44822</v>
      </c>
      <c r="CQ56" s="463">
        <v>44852</v>
      </c>
      <c r="CR56" s="463">
        <v>44883</v>
      </c>
      <c r="CS56" s="463">
        <v>44913</v>
      </c>
    </row>
    <row r="57" spans="1:97" s="125" customFormat="1" x14ac:dyDescent="0.2">
      <c r="A57" s="226" t="s">
        <v>5</v>
      </c>
      <c r="B57" s="449">
        <f>AVERAGE(N57:Y57)</f>
        <v>106.66666666666667</v>
      </c>
      <c r="C57" s="449">
        <f>AVERAGE(Z57:AK57)</f>
        <v>183.33333333333334</v>
      </c>
      <c r="D57" s="449">
        <f>AVERAGE(AL57:AW57)</f>
        <v>220</v>
      </c>
      <c r="E57" s="449">
        <f>AVERAGE(AX57:BI57)</f>
        <v>225</v>
      </c>
      <c r="F57" s="449">
        <f>AVERAGE(BJ57:BU57)</f>
        <v>240</v>
      </c>
      <c r="G57" s="449">
        <f>AVERAGE(BV57:CG57)</f>
        <v>280</v>
      </c>
      <c r="H57" s="449"/>
      <c r="I57" s="449"/>
      <c r="J57" s="449"/>
      <c r="K57" s="450">
        <f>C57/B57-1</f>
        <v>0.71875</v>
      </c>
      <c r="L57" s="450">
        <f>D57/C57-1</f>
        <v>0.19999999999999996</v>
      </c>
      <c r="M57" s="449"/>
      <c r="N57" s="449"/>
      <c r="O57" s="449"/>
      <c r="P57" s="449"/>
      <c r="Q57" s="449"/>
      <c r="R57" s="449"/>
      <c r="S57" s="449"/>
      <c r="T57" s="449">
        <v>70</v>
      </c>
      <c r="U57" s="449">
        <v>70</v>
      </c>
      <c r="V57" s="449">
        <v>100</v>
      </c>
      <c r="W57" s="449">
        <v>120</v>
      </c>
      <c r="X57" s="449">
        <v>140</v>
      </c>
      <c r="Y57" s="449">
        <v>140</v>
      </c>
      <c r="Z57" s="449">
        <v>170</v>
      </c>
      <c r="AA57" s="449">
        <v>170</v>
      </c>
      <c r="AB57" s="449">
        <v>170</v>
      </c>
      <c r="AC57" s="449">
        <v>170</v>
      </c>
      <c r="AD57" s="449">
        <v>190</v>
      </c>
      <c r="AE57" s="449">
        <v>190</v>
      </c>
      <c r="AF57" s="449">
        <v>190</v>
      </c>
      <c r="AG57" s="449">
        <v>190</v>
      </c>
      <c r="AH57" s="449">
        <v>190</v>
      </c>
      <c r="AI57" s="449">
        <v>190</v>
      </c>
      <c r="AJ57" s="449">
        <v>190</v>
      </c>
      <c r="AK57" s="449">
        <v>190</v>
      </c>
      <c r="AL57" s="449">
        <v>220</v>
      </c>
      <c r="AM57" s="449">
        <f t="shared" ref="AM57:AN57" si="134">AL57</f>
        <v>220</v>
      </c>
      <c r="AN57" s="449">
        <f t="shared" si="134"/>
        <v>220</v>
      </c>
      <c r="AO57" s="449">
        <f>AN57</f>
        <v>220</v>
      </c>
      <c r="AP57" s="449">
        <f t="shared" ref="AP57:AW57" si="135">AO57</f>
        <v>220</v>
      </c>
      <c r="AQ57" s="449">
        <f t="shared" si="135"/>
        <v>220</v>
      </c>
      <c r="AR57" s="449">
        <f t="shared" si="135"/>
        <v>220</v>
      </c>
      <c r="AS57" s="449">
        <f t="shared" si="135"/>
        <v>220</v>
      </c>
      <c r="AT57" s="449">
        <f t="shared" si="135"/>
        <v>220</v>
      </c>
      <c r="AU57" s="449">
        <f t="shared" si="135"/>
        <v>220</v>
      </c>
      <c r="AV57" s="449">
        <f t="shared" si="135"/>
        <v>220</v>
      </c>
      <c r="AW57" s="449">
        <f t="shared" si="135"/>
        <v>220</v>
      </c>
      <c r="AX57" s="449">
        <v>220</v>
      </c>
      <c r="AY57" s="449">
        <v>220</v>
      </c>
      <c r="AZ57" s="449">
        <v>220</v>
      </c>
      <c r="BA57" s="449">
        <v>220</v>
      </c>
      <c r="BB57" s="449">
        <v>220</v>
      </c>
      <c r="BC57" s="449">
        <v>220</v>
      </c>
      <c r="BD57" s="449">
        <v>220</v>
      </c>
      <c r="BE57" s="449">
        <v>220</v>
      </c>
      <c r="BF57" s="449">
        <v>220</v>
      </c>
      <c r="BG57" s="449">
        <v>240</v>
      </c>
      <c r="BH57" s="449">
        <v>240</v>
      </c>
      <c r="BI57" s="449">
        <v>240</v>
      </c>
      <c r="BJ57" s="449">
        <v>240</v>
      </c>
      <c r="BK57" s="449">
        <f>BJ57</f>
        <v>240</v>
      </c>
      <c r="BL57" s="449">
        <f t="shared" ref="BL57:BU57" si="136">BK57</f>
        <v>240</v>
      </c>
      <c r="BM57" s="449">
        <f t="shared" si="136"/>
        <v>240</v>
      </c>
      <c r="BN57" s="449">
        <f t="shared" si="136"/>
        <v>240</v>
      </c>
      <c r="BO57" s="449">
        <f t="shared" si="136"/>
        <v>240</v>
      </c>
      <c r="BP57" s="449">
        <f t="shared" si="136"/>
        <v>240</v>
      </c>
      <c r="BQ57" s="449">
        <f t="shared" si="136"/>
        <v>240</v>
      </c>
      <c r="BR57" s="449">
        <f t="shared" si="136"/>
        <v>240</v>
      </c>
      <c r="BS57" s="449">
        <f t="shared" si="136"/>
        <v>240</v>
      </c>
      <c r="BT57" s="449">
        <f t="shared" si="136"/>
        <v>240</v>
      </c>
      <c r="BU57" s="449">
        <f t="shared" si="136"/>
        <v>240</v>
      </c>
      <c r="BV57" s="449">
        <v>280</v>
      </c>
      <c r="BW57" s="449">
        <f>BV57</f>
        <v>280</v>
      </c>
      <c r="BX57" s="449">
        <f>BW57</f>
        <v>280</v>
      </c>
      <c r="BY57" s="449">
        <f t="shared" ref="BY57:CA57" si="137">BX57</f>
        <v>280</v>
      </c>
      <c r="BZ57" s="449">
        <f t="shared" si="137"/>
        <v>280</v>
      </c>
      <c r="CA57" s="449">
        <f t="shared" si="137"/>
        <v>280</v>
      </c>
      <c r="CB57" s="459"/>
      <c r="CC57" s="459"/>
      <c r="CD57" s="459"/>
      <c r="CE57" s="459"/>
      <c r="CF57" s="459"/>
      <c r="CG57" s="459"/>
      <c r="CH57" s="459"/>
      <c r="CI57" s="459"/>
      <c r="CJ57" s="459"/>
      <c r="CK57" s="459"/>
      <c r="CL57" s="459"/>
      <c r="CM57" s="459"/>
      <c r="CN57" s="459"/>
      <c r="CO57" s="459"/>
      <c r="CP57" s="459"/>
      <c r="CQ57" s="459"/>
      <c r="CR57" s="459"/>
      <c r="CS57" s="459"/>
    </row>
    <row r="58" spans="1:97" s="125" customFormat="1" x14ac:dyDescent="0.2">
      <c r="A58" s="226" t="s">
        <v>8</v>
      </c>
      <c r="B58" s="449">
        <f>AVERAGE(N58:Y58)</f>
        <v>106.66666666666667</v>
      </c>
      <c r="C58" s="449">
        <f>AVERAGE(Z58:AK58)</f>
        <v>183.33333333333334</v>
      </c>
      <c r="D58" s="449">
        <f>AVERAGE(AL58:AW58)</f>
        <v>242.00000000000003</v>
      </c>
      <c r="E58" s="449">
        <f>AVERAGE(AX58:BI58)</f>
        <v>247.50000000000003</v>
      </c>
      <c r="F58" s="449">
        <f>AVERAGE(BJ58:BU58)</f>
        <v>264</v>
      </c>
      <c r="G58" s="449">
        <f>AVERAGE(BV58:CG58)</f>
        <v>308</v>
      </c>
      <c r="H58" s="449"/>
      <c r="I58" s="449"/>
      <c r="J58" s="449"/>
      <c r="K58" s="450">
        <f>C58/B58-1</f>
        <v>0.71875</v>
      </c>
      <c r="L58" s="450">
        <f>D58/C58-1</f>
        <v>0.32000000000000006</v>
      </c>
      <c r="M58" s="449"/>
      <c r="N58" s="449"/>
      <c r="O58" s="449"/>
      <c r="P58" s="449"/>
      <c r="Q58" s="449"/>
      <c r="R58" s="449"/>
      <c r="S58" s="449"/>
      <c r="T58" s="449">
        <f>T57</f>
        <v>70</v>
      </c>
      <c r="U58" s="449">
        <f>U57</f>
        <v>70</v>
      </c>
      <c r="V58" s="449">
        <f t="shared" ref="V58:AK58" si="138">V57</f>
        <v>100</v>
      </c>
      <c r="W58" s="449">
        <f t="shared" si="138"/>
        <v>120</v>
      </c>
      <c r="X58" s="449">
        <v>140</v>
      </c>
      <c r="Y58" s="449">
        <v>140</v>
      </c>
      <c r="Z58" s="449">
        <f t="shared" si="138"/>
        <v>170</v>
      </c>
      <c r="AA58" s="449">
        <f t="shared" si="138"/>
        <v>170</v>
      </c>
      <c r="AB58" s="449">
        <f t="shared" si="138"/>
        <v>170</v>
      </c>
      <c r="AC58" s="449">
        <f t="shared" si="138"/>
        <v>170</v>
      </c>
      <c r="AD58" s="449">
        <f t="shared" si="138"/>
        <v>190</v>
      </c>
      <c r="AE58" s="449">
        <f t="shared" si="138"/>
        <v>190</v>
      </c>
      <c r="AF58" s="449">
        <f t="shared" si="138"/>
        <v>190</v>
      </c>
      <c r="AG58" s="449">
        <f t="shared" si="138"/>
        <v>190</v>
      </c>
      <c r="AH58" s="449">
        <f t="shared" si="138"/>
        <v>190</v>
      </c>
      <c r="AI58" s="449">
        <f t="shared" si="138"/>
        <v>190</v>
      </c>
      <c r="AJ58" s="449">
        <f t="shared" si="138"/>
        <v>190</v>
      </c>
      <c r="AK58" s="449">
        <f t="shared" si="138"/>
        <v>190</v>
      </c>
      <c r="AL58" s="449">
        <f t="shared" ref="AL58:AW58" si="139">AL57*1.1</f>
        <v>242.00000000000003</v>
      </c>
      <c r="AM58" s="449">
        <f t="shared" si="139"/>
        <v>242.00000000000003</v>
      </c>
      <c r="AN58" s="449">
        <f t="shared" si="139"/>
        <v>242.00000000000003</v>
      </c>
      <c r="AO58" s="449">
        <f t="shared" si="139"/>
        <v>242.00000000000003</v>
      </c>
      <c r="AP58" s="449">
        <f t="shared" si="139"/>
        <v>242.00000000000003</v>
      </c>
      <c r="AQ58" s="449">
        <f t="shared" si="139"/>
        <v>242.00000000000003</v>
      </c>
      <c r="AR58" s="449">
        <f t="shared" si="139"/>
        <v>242.00000000000003</v>
      </c>
      <c r="AS58" s="449">
        <f t="shared" si="139"/>
        <v>242.00000000000003</v>
      </c>
      <c r="AT58" s="449">
        <f t="shared" si="139"/>
        <v>242.00000000000003</v>
      </c>
      <c r="AU58" s="449">
        <f t="shared" si="139"/>
        <v>242.00000000000003</v>
      </c>
      <c r="AV58" s="449">
        <f t="shared" si="139"/>
        <v>242.00000000000003</v>
      </c>
      <c r="AW58" s="449">
        <f t="shared" si="139"/>
        <v>242.00000000000003</v>
      </c>
      <c r="AX58" s="449">
        <f>AX57*1.1</f>
        <v>242.00000000000003</v>
      </c>
      <c r="AY58" s="449">
        <f t="shared" ref="AY58:BI58" si="140">AY57*1.1</f>
        <v>242.00000000000003</v>
      </c>
      <c r="AZ58" s="449">
        <f t="shared" si="140"/>
        <v>242.00000000000003</v>
      </c>
      <c r="BA58" s="449">
        <f t="shared" si="140"/>
        <v>242.00000000000003</v>
      </c>
      <c r="BB58" s="449">
        <f t="shared" si="140"/>
        <v>242.00000000000003</v>
      </c>
      <c r="BC58" s="449">
        <f t="shared" si="140"/>
        <v>242.00000000000003</v>
      </c>
      <c r="BD58" s="449">
        <f t="shared" si="140"/>
        <v>242.00000000000003</v>
      </c>
      <c r="BE58" s="449">
        <f t="shared" si="140"/>
        <v>242.00000000000003</v>
      </c>
      <c r="BF58" s="449">
        <f t="shared" si="140"/>
        <v>242.00000000000003</v>
      </c>
      <c r="BG58" s="449">
        <f t="shared" si="140"/>
        <v>264</v>
      </c>
      <c r="BH58" s="449">
        <f t="shared" si="140"/>
        <v>264</v>
      </c>
      <c r="BI58" s="449">
        <f t="shared" si="140"/>
        <v>264</v>
      </c>
      <c r="BJ58" s="449">
        <f>BJ57*1.1</f>
        <v>264</v>
      </c>
      <c r="BK58" s="449">
        <f t="shared" ref="BK58:CA58" si="141">BK57*1.1</f>
        <v>264</v>
      </c>
      <c r="BL58" s="449">
        <f t="shared" si="141"/>
        <v>264</v>
      </c>
      <c r="BM58" s="449">
        <f t="shared" si="141"/>
        <v>264</v>
      </c>
      <c r="BN58" s="449">
        <f t="shared" si="141"/>
        <v>264</v>
      </c>
      <c r="BO58" s="449">
        <f t="shared" si="141"/>
        <v>264</v>
      </c>
      <c r="BP58" s="449">
        <f t="shared" si="141"/>
        <v>264</v>
      </c>
      <c r="BQ58" s="449">
        <f t="shared" si="141"/>
        <v>264</v>
      </c>
      <c r="BR58" s="449">
        <f t="shared" si="141"/>
        <v>264</v>
      </c>
      <c r="BS58" s="449">
        <f t="shared" si="141"/>
        <v>264</v>
      </c>
      <c r="BT58" s="449">
        <f t="shared" si="141"/>
        <v>264</v>
      </c>
      <c r="BU58" s="449">
        <f t="shared" si="141"/>
        <v>264</v>
      </c>
      <c r="BV58" s="449">
        <f t="shared" si="141"/>
        <v>308</v>
      </c>
      <c r="BW58" s="449">
        <f t="shared" si="141"/>
        <v>308</v>
      </c>
      <c r="BX58" s="449">
        <f t="shared" si="141"/>
        <v>308</v>
      </c>
      <c r="BY58" s="449">
        <f t="shared" si="141"/>
        <v>308</v>
      </c>
      <c r="BZ58" s="449">
        <f t="shared" si="141"/>
        <v>308</v>
      </c>
      <c r="CA58" s="449">
        <f t="shared" si="141"/>
        <v>308</v>
      </c>
      <c r="CB58" s="459"/>
      <c r="CC58" s="459"/>
      <c r="CD58" s="459"/>
      <c r="CE58" s="459"/>
      <c r="CF58" s="459"/>
      <c r="CG58" s="459"/>
      <c r="CH58" s="459"/>
      <c r="CI58" s="459"/>
      <c r="CJ58" s="459"/>
      <c r="CK58" s="459"/>
      <c r="CL58" s="459"/>
      <c r="CM58" s="459"/>
      <c r="CN58" s="459"/>
      <c r="CO58" s="459"/>
      <c r="CP58" s="459"/>
      <c r="CQ58" s="459"/>
      <c r="CR58" s="459"/>
      <c r="CS58" s="459"/>
    </row>
    <row r="59" spans="1:97" s="132" customFormat="1" x14ac:dyDescent="0.2">
      <c r="A59" s="227" t="s">
        <v>6</v>
      </c>
      <c r="B59" s="450">
        <f>SUM(N60:Y60)/SUM(N58:Y58)</f>
        <v>0.65046875000000004</v>
      </c>
      <c r="C59" s="450">
        <f>SUM(Z60:AK60)/SUM(Z58:AK58)</f>
        <v>0.65413636363636363</v>
      </c>
      <c r="D59" s="450">
        <f>SUM(AL60:AW60)/SUM(AL58:AW58)</f>
        <v>0.71938124999999997</v>
      </c>
      <c r="E59" s="450">
        <f>SUM(AX60:BI60)/SUM(AX58:BI58)</f>
        <v>0.77433504629629635</v>
      </c>
      <c r="F59" s="450">
        <f>SUM(BJ60:BU60)/SUM(BJ58:BU58)</f>
        <v>0.79860651041666686</v>
      </c>
      <c r="G59" s="450">
        <f>SUM(BV60:CG60)/SUM(BV58:CG58)</f>
        <v>0.82575299739583352</v>
      </c>
      <c r="H59" s="450"/>
      <c r="I59" s="450"/>
      <c r="J59" s="450"/>
      <c r="K59" s="450">
        <f t="shared" ref="K59:L67" si="142">C59/B59-1</f>
        <v>5.6384163518441444E-3</v>
      </c>
      <c r="L59" s="450">
        <f t="shared" si="142"/>
        <v>9.9742026266416373E-2</v>
      </c>
      <c r="M59" s="450"/>
      <c r="N59" s="450"/>
      <c r="O59" s="450"/>
      <c r="P59" s="450"/>
      <c r="Q59" s="450"/>
      <c r="R59" s="450"/>
      <c r="S59" s="450"/>
      <c r="T59" s="450">
        <v>0.3</v>
      </c>
      <c r="U59" s="450">
        <v>0.65</v>
      </c>
      <c r="V59" s="450">
        <v>0.68</v>
      </c>
      <c r="W59" s="450">
        <v>0.68</v>
      </c>
      <c r="X59" s="450">
        <v>0.65</v>
      </c>
      <c r="Y59" s="450">
        <v>0.78</v>
      </c>
      <c r="Z59" s="450">
        <v>0.65</v>
      </c>
      <c r="AA59" s="450">
        <v>0.5</v>
      </c>
      <c r="AB59" s="450">
        <v>0.68</v>
      </c>
      <c r="AC59" s="450">
        <v>0.6</v>
      </c>
      <c r="AD59" s="450">
        <v>0.65</v>
      </c>
      <c r="AE59" s="450">
        <v>0.75</v>
      </c>
      <c r="AF59" s="450">
        <v>0.65</v>
      </c>
      <c r="AG59" s="450">
        <v>0.6</v>
      </c>
      <c r="AH59" s="450">
        <v>0.65</v>
      </c>
      <c r="AI59" s="450">
        <v>0.65</v>
      </c>
      <c r="AJ59" s="450">
        <v>0.7</v>
      </c>
      <c r="AK59" s="450">
        <v>0.75</v>
      </c>
      <c r="AL59" s="450">
        <v>0.71662500000000018</v>
      </c>
      <c r="AM59" s="450">
        <v>0.55125000000000002</v>
      </c>
      <c r="AN59" s="450">
        <v>0.74970000000000014</v>
      </c>
      <c r="AO59" s="450">
        <v>0.66150000000000009</v>
      </c>
      <c r="AP59" s="450">
        <v>0.71662500000000018</v>
      </c>
      <c r="AQ59" s="450">
        <v>0.82687500000000014</v>
      </c>
      <c r="AR59" s="450">
        <v>0.71662500000000018</v>
      </c>
      <c r="AS59" s="450">
        <v>0.66150000000000009</v>
      </c>
      <c r="AT59" s="450">
        <v>0.71662500000000018</v>
      </c>
      <c r="AU59" s="450">
        <v>0.71662500000000018</v>
      </c>
      <c r="AV59" s="450">
        <v>0.77175000000000005</v>
      </c>
      <c r="AW59" s="450">
        <v>0.82687500000000014</v>
      </c>
      <c r="AX59" s="450">
        <f>AL59*1.05</f>
        <v>0.75245625000000027</v>
      </c>
      <c r="AY59" s="450">
        <f t="shared" ref="AY59" si="143">AM59*1.05</f>
        <v>0.57881250000000006</v>
      </c>
      <c r="AZ59" s="450">
        <v>0.85</v>
      </c>
      <c r="BA59" s="450">
        <f t="shared" ref="BA59:BC59" si="144">AO59*1.05</f>
        <v>0.69457500000000016</v>
      </c>
      <c r="BB59" s="450">
        <f t="shared" si="144"/>
        <v>0.75245625000000027</v>
      </c>
      <c r="BC59" s="450">
        <f t="shared" si="144"/>
        <v>0.86821875000000015</v>
      </c>
      <c r="BD59" s="450">
        <v>0.72</v>
      </c>
      <c r="BE59" s="450">
        <v>0.75</v>
      </c>
      <c r="BF59" s="450">
        <v>0.85</v>
      </c>
      <c r="BG59" s="450">
        <f t="shared" ref="BG59:BH59" si="145">AU59*1.05</f>
        <v>0.75245625000000027</v>
      </c>
      <c r="BH59" s="450">
        <f t="shared" si="145"/>
        <v>0.81033750000000004</v>
      </c>
      <c r="BI59" s="450">
        <v>0.9</v>
      </c>
      <c r="BJ59" s="450">
        <f t="shared" ref="BJ59:BK59" si="146">AX59*1.05</f>
        <v>0.79007906250000037</v>
      </c>
      <c r="BK59" s="450">
        <f t="shared" si="146"/>
        <v>0.60775312500000012</v>
      </c>
      <c r="BL59" s="450">
        <v>0.8</v>
      </c>
      <c r="BM59" s="450">
        <f t="shared" ref="BM59:BQ59" si="147">BA59*1.05</f>
        <v>0.72930375000000025</v>
      </c>
      <c r="BN59" s="450">
        <f t="shared" si="147"/>
        <v>0.79007906250000037</v>
      </c>
      <c r="BO59" s="450">
        <f t="shared" si="147"/>
        <v>0.91162968750000017</v>
      </c>
      <c r="BP59" s="450">
        <f t="shared" si="147"/>
        <v>0.75600000000000001</v>
      </c>
      <c r="BQ59" s="450">
        <f t="shared" si="147"/>
        <v>0.78750000000000009</v>
      </c>
      <c r="BR59" s="450">
        <v>0.87</v>
      </c>
      <c r="BS59" s="450">
        <f t="shared" ref="BS59:BT59" si="148">BG59*1.05</f>
        <v>0.79007906250000037</v>
      </c>
      <c r="BT59" s="450">
        <f t="shared" si="148"/>
        <v>0.85085437500000005</v>
      </c>
      <c r="BU59" s="450">
        <v>0.9</v>
      </c>
      <c r="BV59" s="450">
        <f t="shared" ref="BV59:BW59" si="149">BJ59*1.05</f>
        <v>0.82958301562500047</v>
      </c>
      <c r="BW59" s="450">
        <f t="shared" si="149"/>
        <v>0.63814078125000018</v>
      </c>
      <c r="BX59" s="450">
        <v>0.9</v>
      </c>
      <c r="BY59" s="450">
        <v>0.8</v>
      </c>
      <c r="BZ59" s="450">
        <f t="shared" ref="BZ59:CA59" si="150">BN59*1.05</f>
        <v>0.82958301562500047</v>
      </c>
      <c r="CA59" s="450">
        <f t="shared" si="150"/>
        <v>0.95721117187500027</v>
      </c>
      <c r="CB59" s="450"/>
      <c r="CC59" s="450"/>
      <c r="CD59" s="450"/>
      <c r="CE59" s="450"/>
      <c r="CF59" s="450"/>
      <c r="CG59" s="450"/>
      <c r="CH59" s="450"/>
      <c r="CI59" s="450"/>
      <c r="CJ59" s="450"/>
      <c r="CK59" s="450"/>
      <c r="CL59" s="450"/>
      <c r="CM59" s="450"/>
      <c r="CN59" s="450"/>
      <c r="CO59" s="450"/>
      <c r="CP59" s="450"/>
      <c r="CQ59" s="450"/>
      <c r="CR59" s="450"/>
      <c r="CS59" s="450"/>
    </row>
    <row r="60" spans="1:97" x14ac:dyDescent="0.2">
      <c r="A60" s="226" t="s">
        <v>7</v>
      </c>
      <c r="B60" s="449">
        <f>SUM(N60:Y60)</f>
        <v>416.3</v>
      </c>
      <c r="C60" s="449">
        <f>AVERAGE(Z60:AK60)</f>
        <v>119.925</v>
      </c>
      <c r="D60" s="449">
        <f>AVERAGE(AL60:AW60)</f>
        <v>174.09026250000002</v>
      </c>
      <c r="E60" s="449">
        <f>AVERAGE(AX60:BI60)</f>
        <v>191.64792395833339</v>
      </c>
      <c r="F60" s="449">
        <f>SUM(BJ60:BU60)</f>
        <v>2529.9854250000008</v>
      </c>
      <c r="G60" s="449">
        <f>SUM(BV60:CA60)</f>
        <v>1525.9915391875004</v>
      </c>
      <c r="H60" s="449"/>
      <c r="I60" s="449"/>
      <c r="J60" s="449"/>
      <c r="K60" s="450">
        <f t="shared" si="142"/>
        <v>-0.71192649531587793</v>
      </c>
      <c r="L60" s="450">
        <f>D60/C60-1</f>
        <v>0.45165947467167</v>
      </c>
      <c r="M60" s="449"/>
      <c r="N60" s="449"/>
      <c r="O60" s="449"/>
      <c r="P60" s="477"/>
      <c r="Q60" s="449"/>
      <c r="R60" s="449"/>
      <c r="S60" s="449"/>
      <c r="T60" s="449">
        <f t="shared" ref="T60:CA60" si="151">T59*T58</f>
        <v>21</v>
      </c>
      <c r="U60" s="449">
        <f t="shared" si="151"/>
        <v>45.5</v>
      </c>
      <c r="V60" s="449">
        <f t="shared" si="151"/>
        <v>68</v>
      </c>
      <c r="W60" s="449">
        <f t="shared" si="151"/>
        <v>81.600000000000009</v>
      </c>
      <c r="X60" s="449">
        <f t="shared" si="151"/>
        <v>91</v>
      </c>
      <c r="Y60" s="449">
        <f t="shared" si="151"/>
        <v>109.2</v>
      </c>
      <c r="Z60" s="449">
        <f t="shared" si="151"/>
        <v>110.5</v>
      </c>
      <c r="AA60" s="449">
        <f t="shared" si="151"/>
        <v>85</v>
      </c>
      <c r="AB60" s="449">
        <f t="shared" si="151"/>
        <v>115.60000000000001</v>
      </c>
      <c r="AC60" s="449">
        <f t="shared" si="151"/>
        <v>102</v>
      </c>
      <c r="AD60" s="449">
        <f t="shared" si="151"/>
        <v>123.5</v>
      </c>
      <c r="AE60" s="449">
        <f t="shared" si="151"/>
        <v>142.5</v>
      </c>
      <c r="AF60" s="449">
        <f t="shared" si="151"/>
        <v>123.5</v>
      </c>
      <c r="AG60" s="449">
        <f t="shared" si="151"/>
        <v>114</v>
      </c>
      <c r="AH60" s="449">
        <f t="shared" si="151"/>
        <v>123.5</v>
      </c>
      <c r="AI60" s="449">
        <f t="shared" si="151"/>
        <v>123.5</v>
      </c>
      <c r="AJ60" s="449">
        <f t="shared" si="151"/>
        <v>133</v>
      </c>
      <c r="AK60" s="449">
        <f t="shared" si="151"/>
        <v>142.5</v>
      </c>
      <c r="AL60" s="449">
        <f t="shared" si="151"/>
        <v>173.42325000000005</v>
      </c>
      <c r="AM60" s="449">
        <f t="shared" si="151"/>
        <v>133.40250000000003</v>
      </c>
      <c r="AN60" s="449">
        <f t="shared" si="151"/>
        <v>181.42740000000006</v>
      </c>
      <c r="AO60" s="449">
        <f t="shared" si="151"/>
        <v>160.08300000000003</v>
      </c>
      <c r="AP60" s="449">
        <f t="shared" si="151"/>
        <v>173.42325000000005</v>
      </c>
      <c r="AQ60" s="449">
        <f t="shared" si="151"/>
        <v>200.10375000000005</v>
      </c>
      <c r="AR60" s="449">
        <f t="shared" si="151"/>
        <v>173.42325000000005</v>
      </c>
      <c r="AS60" s="449">
        <f t="shared" si="151"/>
        <v>160.08300000000003</v>
      </c>
      <c r="AT60" s="449">
        <f t="shared" si="151"/>
        <v>173.42325000000005</v>
      </c>
      <c r="AU60" s="449">
        <f t="shared" si="151"/>
        <v>173.42325000000005</v>
      </c>
      <c r="AV60" s="449">
        <f t="shared" si="151"/>
        <v>186.76350000000002</v>
      </c>
      <c r="AW60" s="449">
        <f t="shared" si="151"/>
        <v>200.10375000000005</v>
      </c>
      <c r="AX60" s="449">
        <f t="shared" si="151"/>
        <v>182.09441250000009</v>
      </c>
      <c r="AY60" s="449">
        <f t="shared" si="151"/>
        <v>140.07262500000004</v>
      </c>
      <c r="AZ60" s="449">
        <f t="shared" si="151"/>
        <v>205.70000000000002</v>
      </c>
      <c r="BA60" s="449">
        <f t="shared" si="151"/>
        <v>168.08715000000007</v>
      </c>
      <c r="BB60" s="449">
        <f t="shared" si="151"/>
        <v>182.09441250000009</v>
      </c>
      <c r="BC60" s="449">
        <f t="shared" si="151"/>
        <v>210.10893750000005</v>
      </c>
      <c r="BD60" s="449">
        <f t="shared" si="151"/>
        <v>174.24</v>
      </c>
      <c r="BE60" s="449">
        <f t="shared" si="151"/>
        <v>181.50000000000003</v>
      </c>
      <c r="BF60" s="449">
        <f t="shared" si="151"/>
        <v>205.70000000000002</v>
      </c>
      <c r="BG60" s="449">
        <f t="shared" si="151"/>
        <v>198.64845000000008</v>
      </c>
      <c r="BH60" s="449">
        <f t="shared" si="151"/>
        <v>213.92910000000001</v>
      </c>
      <c r="BI60" s="449">
        <f t="shared" si="151"/>
        <v>237.6</v>
      </c>
      <c r="BJ60" s="449">
        <f t="shared" si="151"/>
        <v>208.58087250000011</v>
      </c>
      <c r="BK60" s="449">
        <f t="shared" si="151"/>
        <v>160.44682500000002</v>
      </c>
      <c r="BL60" s="449">
        <f t="shared" si="151"/>
        <v>211.20000000000002</v>
      </c>
      <c r="BM60" s="449">
        <f t="shared" si="151"/>
        <v>192.53619000000006</v>
      </c>
      <c r="BN60" s="449">
        <f t="shared" si="151"/>
        <v>208.58087250000011</v>
      </c>
      <c r="BO60" s="449">
        <f t="shared" si="151"/>
        <v>240.67023750000004</v>
      </c>
      <c r="BP60" s="449">
        <f t="shared" si="151"/>
        <v>199.584</v>
      </c>
      <c r="BQ60" s="449">
        <f t="shared" si="151"/>
        <v>207.90000000000003</v>
      </c>
      <c r="BR60" s="449">
        <f t="shared" si="151"/>
        <v>229.68</v>
      </c>
      <c r="BS60" s="449">
        <f t="shared" si="151"/>
        <v>208.58087250000011</v>
      </c>
      <c r="BT60" s="449">
        <f t="shared" si="151"/>
        <v>224.62555500000002</v>
      </c>
      <c r="BU60" s="449">
        <f t="shared" si="151"/>
        <v>237.6</v>
      </c>
      <c r="BV60" s="449">
        <f t="shared" si="151"/>
        <v>255.51156881250014</v>
      </c>
      <c r="BW60" s="449">
        <f t="shared" si="151"/>
        <v>196.54736062500007</v>
      </c>
      <c r="BX60" s="449">
        <f t="shared" si="151"/>
        <v>277.2</v>
      </c>
      <c r="BY60" s="449">
        <f t="shared" si="151"/>
        <v>246.4</v>
      </c>
      <c r="BZ60" s="449">
        <f t="shared" si="151"/>
        <v>255.51156881250014</v>
      </c>
      <c r="CA60" s="449">
        <f t="shared" si="151"/>
        <v>294.82104093750007</v>
      </c>
      <c r="CB60" s="459"/>
      <c r="CC60" s="459"/>
      <c r="CD60" s="459"/>
      <c r="CE60" s="459"/>
      <c r="CF60" s="459"/>
      <c r="CG60" s="459"/>
      <c r="CH60" s="459"/>
      <c r="CI60" s="459"/>
      <c r="CJ60" s="459"/>
      <c r="CK60" s="459"/>
      <c r="CL60" s="459"/>
      <c r="CM60" s="459"/>
      <c r="CN60" s="459"/>
      <c r="CO60" s="459"/>
      <c r="CP60" s="459"/>
      <c r="CQ60" s="459"/>
      <c r="CR60" s="459"/>
      <c r="CS60" s="459"/>
    </row>
    <row r="61" spans="1:97" s="137" customFormat="1" x14ac:dyDescent="0.2">
      <c r="A61" s="228" t="s">
        <v>9</v>
      </c>
      <c r="B61" s="451">
        <f>B64/B60</f>
        <v>1.9605572904155657</v>
      </c>
      <c r="C61" s="451">
        <f t="shared" ref="C61:D61" si="152">C64/C60</f>
        <v>26.212215968313529</v>
      </c>
      <c r="D61" s="451">
        <f t="shared" si="152"/>
        <v>28.154482758620702</v>
      </c>
      <c r="E61" s="451">
        <f>E64/E60</f>
        <v>30.513187971811181</v>
      </c>
      <c r="F61" s="451">
        <f>F64/F60</f>
        <v>2.7668422700098252</v>
      </c>
      <c r="G61" s="451">
        <f t="shared" ref="G61" si="153">G64/G60</f>
        <v>65.442435111028658</v>
      </c>
      <c r="H61" s="451"/>
      <c r="I61" s="451"/>
      <c r="J61" s="451"/>
      <c r="K61" s="450">
        <f t="shared" si="142"/>
        <v>12.369778121993829</v>
      </c>
      <c r="L61" s="450">
        <f t="shared" si="142"/>
        <v>7.4097771537326995E-2</v>
      </c>
      <c r="M61" s="451"/>
      <c r="N61" s="451"/>
      <c r="O61" s="451"/>
      <c r="P61" s="451"/>
      <c r="Q61" s="451"/>
      <c r="R61" s="451"/>
      <c r="S61" s="451"/>
      <c r="T61" s="451">
        <v>1</v>
      </c>
      <c r="U61" s="451">
        <v>1.8</v>
      </c>
      <c r="V61" s="451">
        <v>2</v>
      </c>
      <c r="W61" s="451">
        <v>1.9</v>
      </c>
      <c r="X61" s="451">
        <v>2</v>
      </c>
      <c r="Y61" s="451">
        <v>2.2000000000000002</v>
      </c>
      <c r="Z61" s="451">
        <v>2</v>
      </c>
      <c r="AA61" s="451">
        <v>1</v>
      </c>
      <c r="AB61" s="451">
        <v>2</v>
      </c>
      <c r="AC61" s="451">
        <v>2.1</v>
      </c>
      <c r="AD61" s="451">
        <v>2.2999999999999998</v>
      </c>
      <c r="AE61" s="451">
        <v>2.5</v>
      </c>
      <c r="AF61" s="451">
        <f t="shared" ref="AF61:AK61" si="154">AC61</f>
        <v>2.1</v>
      </c>
      <c r="AG61" s="451">
        <f t="shared" si="154"/>
        <v>2.2999999999999998</v>
      </c>
      <c r="AH61" s="451">
        <f t="shared" si="154"/>
        <v>2.5</v>
      </c>
      <c r="AI61" s="451">
        <f t="shared" si="154"/>
        <v>2.1</v>
      </c>
      <c r="AJ61" s="451">
        <f t="shared" si="154"/>
        <v>2.2999999999999998</v>
      </c>
      <c r="AK61" s="451">
        <f t="shared" si="154"/>
        <v>2.5</v>
      </c>
      <c r="AL61" s="451">
        <f>Z61*1.08</f>
        <v>2.16</v>
      </c>
      <c r="AM61" s="451">
        <f t="shared" ref="AM61:AW61" si="155">AA61*1.08</f>
        <v>1.08</v>
      </c>
      <c r="AN61" s="451">
        <f t="shared" si="155"/>
        <v>2.16</v>
      </c>
      <c r="AO61" s="451">
        <f t="shared" si="155"/>
        <v>2.2680000000000002</v>
      </c>
      <c r="AP61" s="451">
        <f t="shared" si="155"/>
        <v>2.484</v>
      </c>
      <c r="AQ61" s="451">
        <f t="shared" si="155"/>
        <v>2.7</v>
      </c>
      <c r="AR61" s="451">
        <f t="shared" si="155"/>
        <v>2.2680000000000002</v>
      </c>
      <c r="AS61" s="451">
        <f t="shared" si="155"/>
        <v>2.484</v>
      </c>
      <c r="AT61" s="451">
        <f t="shared" si="155"/>
        <v>2.7</v>
      </c>
      <c r="AU61" s="451">
        <f t="shared" si="155"/>
        <v>2.2680000000000002</v>
      </c>
      <c r="AV61" s="451">
        <f t="shared" si="155"/>
        <v>2.484</v>
      </c>
      <c r="AW61" s="451">
        <f t="shared" si="155"/>
        <v>2.7</v>
      </c>
      <c r="AX61" s="451">
        <f>AL61*1.08</f>
        <v>2.3328000000000002</v>
      </c>
      <c r="AY61" s="451">
        <f t="shared" ref="AY61:BI61" si="156">AM61*1.08</f>
        <v>1.1664000000000001</v>
      </c>
      <c r="AZ61" s="451">
        <f t="shared" si="156"/>
        <v>2.3328000000000002</v>
      </c>
      <c r="BA61" s="451">
        <f t="shared" si="156"/>
        <v>2.4494400000000005</v>
      </c>
      <c r="BB61" s="451">
        <f t="shared" si="156"/>
        <v>2.6827200000000002</v>
      </c>
      <c r="BC61" s="451">
        <f t="shared" si="156"/>
        <v>2.9160000000000004</v>
      </c>
      <c r="BD61" s="451">
        <f t="shared" si="156"/>
        <v>2.4494400000000005</v>
      </c>
      <c r="BE61" s="451">
        <f t="shared" si="156"/>
        <v>2.6827200000000002</v>
      </c>
      <c r="BF61" s="451">
        <f t="shared" si="156"/>
        <v>2.9160000000000004</v>
      </c>
      <c r="BG61" s="451">
        <f t="shared" si="156"/>
        <v>2.4494400000000005</v>
      </c>
      <c r="BH61" s="451">
        <f t="shared" si="156"/>
        <v>2.6827200000000002</v>
      </c>
      <c r="BI61" s="451">
        <f t="shared" si="156"/>
        <v>2.9160000000000004</v>
      </c>
      <c r="BJ61" s="451">
        <f>AX61*1.09</f>
        <v>2.5427520000000006</v>
      </c>
      <c r="BK61" s="451">
        <f t="shared" ref="BK61:BU61" si="157">AY61*1.09</f>
        <v>1.2713760000000003</v>
      </c>
      <c r="BL61" s="451">
        <f t="shared" si="157"/>
        <v>2.5427520000000006</v>
      </c>
      <c r="BM61" s="451">
        <f t="shared" si="157"/>
        <v>2.6698896000000008</v>
      </c>
      <c r="BN61" s="451">
        <f t="shared" si="157"/>
        <v>2.9241648000000002</v>
      </c>
      <c r="BO61" s="451">
        <f t="shared" si="157"/>
        <v>3.1784400000000006</v>
      </c>
      <c r="BP61" s="451">
        <f t="shared" si="157"/>
        <v>2.6698896000000008</v>
      </c>
      <c r="BQ61" s="451">
        <f t="shared" si="157"/>
        <v>2.9241648000000002</v>
      </c>
      <c r="BR61" s="451">
        <f t="shared" si="157"/>
        <v>3.1784400000000006</v>
      </c>
      <c r="BS61" s="451">
        <f t="shared" si="157"/>
        <v>2.6698896000000008</v>
      </c>
      <c r="BT61" s="451">
        <f t="shared" si="157"/>
        <v>2.9241648000000002</v>
      </c>
      <c r="BU61" s="451">
        <f t="shared" si="157"/>
        <v>3.1784400000000006</v>
      </c>
      <c r="BV61" s="451">
        <f>BJ61*1.1</f>
        <v>2.7970272000000009</v>
      </c>
      <c r="BW61" s="451">
        <f t="shared" ref="BW61:CA61" si="158">BK61*1.1</f>
        <v>1.3985136000000005</v>
      </c>
      <c r="BX61" s="451">
        <f t="shared" si="158"/>
        <v>2.7970272000000009</v>
      </c>
      <c r="BY61" s="451">
        <f t="shared" si="158"/>
        <v>2.9368785600000011</v>
      </c>
      <c r="BZ61" s="451">
        <f t="shared" si="158"/>
        <v>3.2165812800000007</v>
      </c>
      <c r="CA61" s="451">
        <f t="shared" si="158"/>
        <v>3.4962840000000011</v>
      </c>
      <c r="CB61" s="451"/>
      <c r="CC61" s="451"/>
      <c r="CD61" s="451"/>
      <c r="CE61" s="451"/>
      <c r="CF61" s="451"/>
      <c r="CG61" s="451"/>
      <c r="CH61" s="451"/>
      <c r="CI61" s="451"/>
      <c r="CJ61" s="451"/>
      <c r="CK61" s="451"/>
      <c r="CL61" s="451"/>
      <c r="CM61" s="451"/>
      <c r="CN61" s="451"/>
      <c r="CO61" s="451"/>
      <c r="CP61" s="451"/>
      <c r="CQ61" s="451"/>
      <c r="CR61" s="451"/>
      <c r="CS61" s="451"/>
    </row>
    <row r="62" spans="1:97" s="125" customFormat="1" x14ac:dyDescent="0.2">
      <c r="A62" s="226" t="s">
        <v>10</v>
      </c>
      <c r="B62" s="451">
        <f>B65/B64</f>
        <v>17</v>
      </c>
      <c r="C62" s="451">
        <f t="shared" ref="C62:D62" si="159">C65/C64</f>
        <v>16.5</v>
      </c>
      <c r="D62" s="451">
        <f t="shared" si="159"/>
        <v>18.099999999999998</v>
      </c>
      <c r="E62" s="451">
        <f>E65/E64</f>
        <v>19.729000000000003</v>
      </c>
      <c r="F62" s="451">
        <f>F65/F64</f>
        <v>20.912740000000003</v>
      </c>
      <c r="G62" s="451">
        <f>G65/G64</f>
        <v>1</v>
      </c>
      <c r="H62" s="451"/>
      <c r="I62" s="451"/>
      <c r="J62" s="449"/>
      <c r="K62" s="450">
        <f t="shared" si="142"/>
        <v>-2.9411764705882359E-2</v>
      </c>
      <c r="L62" s="450">
        <f t="shared" si="142"/>
        <v>9.6969696969696928E-2</v>
      </c>
      <c r="M62" s="449"/>
      <c r="N62" s="449"/>
      <c r="O62" s="449"/>
      <c r="P62" s="449"/>
      <c r="Q62" s="449"/>
      <c r="R62" s="449"/>
      <c r="S62" s="449"/>
      <c r="T62" s="449">
        <v>17</v>
      </c>
      <c r="U62" s="449">
        <v>17</v>
      </c>
      <c r="V62" s="449">
        <v>17</v>
      </c>
      <c r="W62" s="449">
        <v>17</v>
      </c>
      <c r="X62" s="449">
        <v>17</v>
      </c>
      <c r="Y62" s="449">
        <v>17</v>
      </c>
      <c r="Z62" s="451">
        <v>16.5</v>
      </c>
      <c r="AA62" s="451">
        <f>Z62</f>
        <v>16.5</v>
      </c>
      <c r="AB62" s="451">
        <f t="shared" ref="AB62:AK62" si="160">AA62</f>
        <v>16.5</v>
      </c>
      <c r="AC62" s="451">
        <f t="shared" si="160"/>
        <v>16.5</v>
      </c>
      <c r="AD62" s="451">
        <f t="shared" si="160"/>
        <v>16.5</v>
      </c>
      <c r="AE62" s="451">
        <f t="shared" si="160"/>
        <v>16.5</v>
      </c>
      <c r="AF62" s="451">
        <f t="shared" si="160"/>
        <v>16.5</v>
      </c>
      <c r="AG62" s="451">
        <f t="shared" si="160"/>
        <v>16.5</v>
      </c>
      <c r="AH62" s="451">
        <f t="shared" si="160"/>
        <v>16.5</v>
      </c>
      <c r="AI62" s="451">
        <f t="shared" si="160"/>
        <v>16.5</v>
      </c>
      <c r="AJ62" s="451">
        <f t="shared" si="160"/>
        <v>16.5</v>
      </c>
      <c r="AK62" s="451">
        <f t="shared" si="160"/>
        <v>16.5</v>
      </c>
      <c r="AL62" s="449">
        <v>18.100000000000001</v>
      </c>
      <c r="AM62" s="449">
        <f>AL62</f>
        <v>18.100000000000001</v>
      </c>
      <c r="AN62" s="449">
        <f t="shared" ref="AN62:AW62" si="161">AM62</f>
        <v>18.100000000000001</v>
      </c>
      <c r="AO62" s="449">
        <f t="shared" si="161"/>
        <v>18.100000000000001</v>
      </c>
      <c r="AP62" s="449">
        <f t="shared" si="161"/>
        <v>18.100000000000001</v>
      </c>
      <c r="AQ62" s="449">
        <f t="shared" si="161"/>
        <v>18.100000000000001</v>
      </c>
      <c r="AR62" s="449">
        <f t="shared" si="161"/>
        <v>18.100000000000001</v>
      </c>
      <c r="AS62" s="449">
        <f t="shared" si="161"/>
        <v>18.100000000000001</v>
      </c>
      <c r="AT62" s="449">
        <f t="shared" si="161"/>
        <v>18.100000000000001</v>
      </c>
      <c r="AU62" s="449">
        <f t="shared" si="161"/>
        <v>18.100000000000001</v>
      </c>
      <c r="AV62" s="449">
        <f t="shared" si="161"/>
        <v>18.100000000000001</v>
      </c>
      <c r="AW62" s="449">
        <f t="shared" si="161"/>
        <v>18.100000000000001</v>
      </c>
      <c r="AX62" s="449">
        <f>AW62*1.09</f>
        <v>19.729000000000003</v>
      </c>
      <c r="AY62" s="449">
        <f>AX62</f>
        <v>19.729000000000003</v>
      </c>
      <c r="AZ62" s="449">
        <f t="shared" ref="AZ62:BI62" si="162">AY62</f>
        <v>19.729000000000003</v>
      </c>
      <c r="BA62" s="449">
        <f t="shared" si="162"/>
        <v>19.729000000000003</v>
      </c>
      <c r="BB62" s="449">
        <f t="shared" si="162"/>
        <v>19.729000000000003</v>
      </c>
      <c r="BC62" s="449">
        <f t="shared" si="162"/>
        <v>19.729000000000003</v>
      </c>
      <c r="BD62" s="449">
        <f t="shared" si="162"/>
        <v>19.729000000000003</v>
      </c>
      <c r="BE62" s="449">
        <f t="shared" si="162"/>
        <v>19.729000000000003</v>
      </c>
      <c r="BF62" s="449">
        <f t="shared" si="162"/>
        <v>19.729000000000003</v>
      </c>
      <c r="BG62" s="449">
        <f t="shared" si="162"/>
        <v>19.729000000000003</v>
      </c>
      <c r="BH62" s="449">
        <f t="shared" si="162"/>
        <v>19.729000000000003</v>
      </c>
      <c r="BI62" s="449">
        <f t="shared" si="162"/>
        <v>19.729000000000003</v>
      </c>
      <c r="BJ62" s="449">
        <f>BI62*1.06</f>
        <v>20.912740000000003</v>
      </c>
      <c r="BK62" s="449">
        <f>BJ62</f>
        <v>20.912740000000003</v>
      </c>
      <c r="BL62" s="449">
        <f>BK62</f>
        <v>20.912740000000003</v>
      </c>
      <c r="BM62" s="449">
        <f t="shared" ref="BM62:BU62" si="163">BL62</f>
        <v>20.912740000000003</v>
      </c>
      <c r="BN62" s="449">
        <f t="shared" si="163"/>
        <v>20.912740000000003</v>
      </c>
      <c r="BO62" s="449">
        <f t="shared" si="163"/>
        <v>20.912740000000003</v>
      </c>
      <c r="BP62" s="449">
        <f t="shared" si="163"/>
        <v>20.912740000000003</v>
      </c>
      <c r="BQ62" s="449">
        <f t="shared" si="163"/>
        <v>20.912740000000003</v>
      </c>
      <c r="BR62" s="449">
        <f t="shared" si="163"/>
        <v>20.912740000000003</v>
      </c>
      <c r="BS62" s="449">
        <f t="shared" si="163"/>
        <v>20.912740000000003</v>
      </c>
      <c r="BT62" s="449">
        <f t="shared" si="163"/>
        <v>20.912740000000003</v>
      </c>
      <c r="BU62" s="449">
        <f t="shared" si="163"/>
        <v>20.912740000000003</v>
      </c>
      <c r="BV62" s="449">
        <f>BU62*1.1</f>
        <v>23.004014000000005</v>
      </c>
      <c r="BW62" s="449">
        <f>BV62</f>
        <v>23.004014000000005</v>
      </c>
      <c r="BX62" s="449">
        <f t="shared" ref="BX62:CA62" si="164">BW62</f>
        <v>23.004014000000005</v>
      </c>
      <c r="BY62" s="449">
        <f t="shared" si="164"/>
        <v>23.004014000000005</v>
      </c>
      <c r="BZ62" s="449">
        <f t="shared" si="164"/>
        <v>23.004014000000005</v>
      </c>
      <c r="CA62" s="449">
        <f t="shared" si="164"/>
        <v>23.004014000000005</v>
      </c>
      <c r="CB62" s="459"/>
      <c r="CC62" s="459"/>
      <c r="CD62" s="459"/>
      <c r="CE62" s="459"/>
      <c r="CF62" s="459"/>
      <c r="CG62" s="459"/>
      <c r="CH62" s="459"/>
      <c r="CI62" s="459"/>
      <c r="CJ62" s="459"/>
      <c r="CK62" s="459"/>
      <c r="CL62" s="459"/>
      <c r="CM62" s="459"/>
      <c r="CN62" s="459"/>
      <c r="CO62" s="459"/>
      <c r="CP62" s="459"/>
      <c r="CQ62" s="459"/>
      <c r="CR62" s="459"/>
      <c r="CS62" s="459"/>
    </row>
    <row r="63" spans="1:97" x14ac:dyDescent="0.2">
      <c r="A63" s="95"/>
      <c r="B63" s="449"/>
      <c r="C63" s="449"/>
      <c r="D63" s="449"/>
      <c r="E63" s="449"/>
      <c r="F63" s="449"/>
      <c r="G63" s="449"/>
      <c r="H63" s="449"/>
      <c r="I63" s="449"/>
      <c r="J63" s="449"/>
      <c r="K63" s="450"/>
      <c r="L63" s="450"/>
      <c r="M63" s="449"/>
      <c r="N63" s="449"/>
      <c r="O63" s="449"/>
      <c r="P63" s="449"/>
      <c r="Q63" s="449"/>
      <c r="R63" s="449"/>
      <c r="S63" s="449"/>
      <c r="T63" s="449"/>
      <c r="U63" s="449"/>
      <c r="V63" s="449"/>
      <c r="W63" s="449"/>
      <c r="X63" s="449"/>
      <c r="Y63" s="449"/>
      <c r="Z63" s="449"/>
      <c r="AA63" s="449"/>
      <c r="AB63" s="449"/>
      <c r="AC63" s="449"/>
      <c r="AD63" s="449"/>
      <c r="AE63" s="449"/>
      <c r="AF63" s="449"/>
      <c r="AG63" s="449"/>
      <c r="AH63" s="449"/>
      <c r="AI63" s="449"/>
      <c r="AJ63" s="449"/>
      <c r="AK63" s="449"/>
      <c r="AL63" s="449"/>
      <c r="AM63" s="449"/>
      <c r="AN63" s="449"/>
      <c r="AO63" s="449"/>
      <c r="AP63" s="449"/>
      <c r="AQ63" s="449"/>
      <c r="AR63" s="449"/>
      <c r="AS63" s="449"/>
      <c r="AT63" s="449"/>
      <c r="AU63" s="449"/>
      <c r="AV63" s="449"/>
      <c r="AW63" s="449"/>
      <c r="AX63" s="449"/>
      <c r="AY63" s="449"/>
      <c r="AZ63" s="449"/>
      <c r="BA63" s="449"/>
      <c r="BB63" s="449"/>
      <c r="BC63" s="449"/>
      <c r="BD63" s="449"/>
      <c r="BE63" s="449"/>
      <c r="BF63" s="449"/>
      <c r="BG63" s="449"/>
      <c r="BH63" s="449"/>
      <c r="BI63" s="449"/>
      <c r="BJ63" s="449"/>
      <c r="BK63" s="449"/>
      <c r="BL63" s="449"/>
      <c r="BM63" s="449"/>
      <c r="BN63" s="449"/>
      <c r="BO63" s="449"/>
      <c r="BP63" s="449"/>
      <c r="BQ63" s="449"/>
      <c r="BR63" s="449"/>
      <c r="BS63" s="449"/>
      <c r="BT63" s="449"/>
      <c r="BU63" s="449"/>
      <c r="BV63" s="449"/>
      <c r="BW63" s="449"/>
      <c r="BX63" s="449"/>
      <c r="BY63" s="449"/>
      <c r="BZ63" s="449"/>
      <c r="CA63" s="449"/>
      <c r="CB63" s="459"/>
      <c r="CC63" s="459"/>
      <c r="CD63" s="459"/>
      <c r="CE63" s="459"/>
      <c r="CF63" s="459"/>
      <c r="CG63" s="459"/>
      <c r="CH63" s="459"/>
      <c r="CI63" s="459"/>
      <c r="CJ63" s="459"/>
      <c r="CK63" s="459"/>
      <c r="CL63" s="459"/>
      <c r="CM63" s="459"/>
      <c r="CN63" s="459"/>
      <c r="CO63" s="459"/>
      <c r="CP63" s="459"/>
      <c r="CQ63" s="459"/>
      <c r="CR63" s="459"/>
      <c r="CS63" s="459"/>
    </row>
    <row r="64" spans="1:97" x14ac:dyDescent="0.2">
      <c r="A64" s="95" t="s">
        <v>15</v>
      </c>
      <c r="B64" s="449">
        <f>SUM(N64:Y64)</f>
        <v>816.18000000000006</v>
      </c>
      <c r="C64" s="449">
        <f>SUM(Z64:AK64)</f>
        <v>3143.5</v>
      </c>
      <c r="D64" s="449">
        <f>SUM(AL64:AW64)</f>
        <v>4901.4212940000025</v>
      </c>
      <c r="E64" s="449">
        <f>SUM(AX64:BI64)</f>
        <v>5847.7891281480024</v>
      </c>
      <c r="F64" s="449">
        <f>SUM(BJ64:BU64)</f>
        <v>7000.0706163987743</v>
      </c>
      <c r="G64" s="449">
        <f>SUM(BV65:CA65)</f>
        <v>99864.60228325674</v>
      </c>
      <c r="H64" s="449"/>
      <c r="I64" s="449"/>
      <c r="J64" s="449"/>
      <c r="K64" s="450">
        <f t="shared" si="142"/>
        <v>2.8514788404518607</v>
      </c>
      <c r="L64" s="450">
        <f t="shared" si="142"/>
        <v>0.55922420677588747</v>
      </c>
      <c r="M64" s="449"/>
      <c r="N64" s="449"/>
      <c r="O64" s="449"/>
      <c r="P64" s="449"/>
      <c r="Q64" s="449"/>
      <c r="R64" s="449"/>
      <c r="S64" s="449"/>
      <c r="T64" s="449">
        <f t="shared" ref="T64:X64" si="165">T60*T61</f>
        <v>21</v>
      </c>
      <c r="U64" s="449">
        <f t="shared" si="165"/>
        <v>81.900000000000006</v>
      </c>
      <c r="V64" s="449">
        <f t="shared" si="165"/>
        <v>136</v>
      </c>
      <c r="W64" s="449">
        <f t="shared" si="165"/>
        <v>155.04000000000002</v>
      </c>
      <c r="X64" s="449">
        <f t="shared" si="165"/>
        <v>182</v>
      </c>
      <c r="Y64" s="449">
        <f>Y60*Y61</f>
        <v>240.24000000000004</v>
      </c>
      <c r="Z64" s="449">
        <f t="shared" ref="Z64:CA64" si="166">Z60*Z61</f>
        <v>221</v>
      </c>
      <c r="AA64" s="449">
        <f t="shared" si="166"/>
        <v>85</v>
      </c>
      <c r="AB64" s="449">
        <f t="shared" si="166"/>
        <v>231.20000000000002</v>
      </c>
      <c r="AC64" s="449">
        <f t="shared" si="166"/>
        <v>214.20000000000002</v>
      </c>
      <c r="AD64" s="449">
        <f t="shared" si="166"/>
        <v>284.04999999999995</v>
      </c>
      <c r="AE64" s="449">
        <f t="shared" si="166"/>
        <v>356.25</v>
      </c>
      <c r="AF64" s="449">
        <f t="shared" si="166"/>
        <v>259.35000000000002</v>
      </c>
      <c r="AG64" s="449">
        <f t="shared" si="166"/>
        <v>262.2</v>
      </c>
      <c r="AH64" s="449">
        <f t="shared" si="166"/>
        <v>308.75</v>
      </c>
      <c r="AI64" s="449">
        <f t="shared" si="166"/>
        <v>259.35000000000002</v>
      </c>
      <c r="AJ64" s="449">
        <f t="shared" si="166"/>
        <v>305.89999999999998</v>
      </c>
      <c r="AK64" s="449">
        <f t="shared" si="166"/>
        <v>356.25</v>
      </c>
      <c r="AL64" s="449">
        <f t="shared" si="166"/>
        <v>374.59422000000012</v>
      </c>
      <c r="AM64" s="449">
        <f t="shared" si="166"/>
        <v>144.07470000000004</v>
      </c>
      <c r="AN64" s="449">
        <f t="shared" si="166"/>
        <v>391.88318400000014</v>
      </c>
      <c r="AO64" s="449">
        <f t="shared" si="166"/>
        <v>363.06824400000011</v>
      </c>
      <c r="AP64" s="449">
        <f t="shared" si="166"/>
        <v>430.78335300000015</v>
      </c>
      <c r="AQ64" s="449">
        <f t="shared" si="166"/>
        <v>540.28012500000011</v>
      </c>
      <c r="AR64" s="449">
        <f t="shared" si="166"/>
        <v>393.32393100000019</v>
      </c>
      <c r="AS64" s="449">
        <f t="shared" si="166"/>
        <v>397.64617200000009</v>
      </c>
      <c r="AT64" s="449">
        <f t="shared" si="166"/>
        <v>468.24277500000017</v>
      </c>
      <c r="AU64" s="449">
        <f t="shared" si="166"/>
        <v>393.32393100000019</v>
      </c>
      <c r="AV64" s="449">
        <f t="shared" si="166"/>
        <v>463.92053400000003</v>
      </c>
      <c r="AW64" s="449">
        <f t="shared" si="166"/>
        <v>540.28012500000011</v>
      </c>
      <c r="AX64" s="449">
        <f t="shared" si="166"/>
        <v>424.78984548000022</v>
      </c>
      <c r="AY64" s="449">
        <f t="shared" si="166"/>
        <v>163.38070980000006</v>
      </c>
      <c r="AZ64" s="449">
        <f t="shared" si="166"/>
        <v>479.85696000000007</v>
      </c>
      <c r="BA64" s="449">
        <f t="shared" si="166"/>
        <v>411.71938869600024</v>
      </c>
      <c r="BB64" s="449">
        <f t="shared" si="166"/>
        <v>488.50832230200029</v>
      </c>
      <c r="BC64" s="449">
        <f t="shared" si="166"/>
        <v>612.6776617500002</v>
      </c>
      <c r="BD64" s="449">
        <f t="shared" si="166"/>
        <v>426.79042560000011</v>
      </c>
      <c r="BE64" s="449">
        <f t="shared" si="166"/>
        <v>486.91368000000011</v>
      </c>
      <c r="BF64" s="449">
        <f t="shared" si="166"/>
        <v>599.82120000000009</v>
      </c>
      <c r="BG64" s="449">
        <f t="shared" si="166"/>
        <v>486.57745936800029</v>
      </c>
      <c r="BH64" s="449">
        <f t="shared" si="166"/>
        <v>573.91187515200011</v>
      </c>
      <c r="BI64" s="449">
        <f t="shared" si="166"/>
        <v>692.84160000000008</v>
      </c>
      <c r="BJ64" s="449">
        <f t="shared" si="166"/>
        <v>530.36943071112046</v>
      </c>
      <c r="BK64" s="449">
        <f t="shared" si="166"/>
        <v>203.98824258120007</v>
      </c>
      <c r="BL64" s="449">
        <f t="shared" si="166"/>
        <v>537.02922240000021</v>
      </c>
      <c r="BM64" s="449">
        <f t="shared" si="166"/>
        <v>514.05037130462426</v>
      </c>
      <c r="BN64" s="449">
        <f t="shared" si="166"/>
        <v>609.92484531778837</v>
      </c>
      <c r="BO64" s="449">
        <f t="shared" si="166"/>
        <v>764.95590967950022</v>
      </c>
      <c r="BP64" s="449">
        <f t="shared" si="166"/>
        <v>532.86724592640019</v>
      </c>
      <c r="BQ64" s="449">
        <f t="shared" si="166"/>
        <v>607.93386192000014</v>
      </c>
      <c r="BR64" s="449">
        <f t="shared" si="166"/>
        <v>730.02409920000014</v>
      </c>
      <c r="BS64" s="449">
        <f t="shared" si="166"/>
        <v>556.8879022466765</v>
      </c>
      <c r="BT64" s="449">
        <f t="shared" si="166"/>
        <v>656.84214111146412</v>
      </c>
      <c r="BU64" s="449">
        <f t="shared" si="166"/>
        <v>755.19734400000016</v>
      </c>
      <c r="BV64" s="449">
        <f t="shared" si="166"/>
        <v>714.6728078832349</v>
      </c>
      <c r="BW64" s="449">
        <f t="shared" si="166"/>
        <v>274.87415687816718</v>
      </c>
      <c r="BX64" s="449">
        <f t="shared" si="166"/>
        <v>775.33593984000026</v>
      </c>
      <c r="BY64" s="449">
        <f t="shared" si="166"/>
        <v>723.64687718400035</v>
      </c>
      <c r="BZ64" s="449">
        <f t="shared" si="166"/>
        <v>821.87372906572</v>
      </c>
      <c r="CA64" s="449">
        <f t="shared" si="166"/>
        <v>1030.7780882931268</v>
      </c>
      <c r="CB64" s="459"/>
      <c r="CC64" s="459"/>
      <c r="CD64" s="459"/>
      <c r="CE64" s="459"/>
      <c r="CF64" s="459"/>
      <c r="CG64" s="459"/>
      <c r="CH64" s="459"/>
      <c r="CI64" s="459"/>
      <c r="CJ64" s="459"/>
      <c r="CK64" s="459"/>
      <c r="CL64" s="459"/>
      <c r="CM64" s="459"/>
      <c r="CN64" s="459"/>
      <c r="CO64" s="459"/>
      <c r="CP64" s="459"/>
      <c r="CQ64" s="459"/>
      <c r="CR64" s="459"/>
      <c r="CS64" s="459"/>
    </row>
    <row r="65" spans="1:109" s="81" customFormat="1" x14ac:dyDescent="0.2">
      <c r="A65" s="103" t="s">
        <v>11</v>
      </c>
      <c r="B65" s="452">
        <f>SUM(N65:Y65)</f>
        <v>13875.060000000001</v>
      </c>
      <c r="C65" s="452">
        <f>SUM(Z65:AK65)</f>
        <v>51867.75</v>
      </c>
      <c r="D65" s="452">
        <f>SUM(AL65:AW65)</f>
        <v>88715.725421400028</v>
      </c>
      <c r="E65" s="452">
        <f>SUM(AX65:BI65)</f>
        <v>115371.03170923195</v>
      </c>
      <c r="F65" s="452">
        <f>SUM(BJ65:BU65)</f>
        <v>146390.65678238732</v>
      </c>
      <c r="G65" s="452">
        <f>SUM(BV65:CA65)</f>
        <v>99864.60228325674</v>
      </c>
      <c r="H65" s="452"/>
      <c r="I65" s="452"/>
      <c r="J65" s="452"/>
      <c r="K65" s="472">
        <f t="shared" si="142"/>
        <v>2.7382000510268059</v>
      </c>
      <c r="L65" s="472">
        <f t="shared" si="142"/>
        <v>0.71042170561476126</v>
      </c>
      <c r="M65" s="452"/>
      <c r="N65" s="452"/>
      <c r="O65" s="452"/>
      <c r="P65" s="452"/>
      <c r="Q65" s="452"/>
      <c r="R65" s="452"/>
      <c r="S65" s="452"/>
      <c r="T65" s="452">
        <f t="shared" ref="T65:X65" si="167">T64*T62</f>
        <v>357</v>
      </c>
      <c r="U65" s="452">
        <f t="shared" si="167"/>
        <v>1392.3000000000002</v>
      </c>
      <c r="V65" s="452">
        <f t="shared" si="167"/>
        <v>2312</v>
      </c>
      <c r="W65" s="452">
        <f t="shared" si="167"/>
        <v>2635.6800000000003</v>
      </c>
      <c r="X65" s="452">
        <f t="shared" si="167"/>
        <v>3094</v>
      </c>
      <c r="Y65" s="452">
        <f>Y64*Y62</f>
        <v>4084.0800000000008</v>
      </c>
      <c r="Z65" s="452">
        <f t="shared" ref="Z65:CA65" si="168">Z64*Z62</f>
        <v>3646.5</v>
      </c>
      <c r="AA65" s="452">
        <f t="shared" si="168"/>
        <v>1402.5</v>
      </c>
      <c r="AB65" s="452">
        <f t="shared" si="168"/>
        <v>3814.8</v>
      </c>
      <c r="AC65" s="452">
        <f t="shared" si="168"/>
        <v>3534.3</v>
      </c>
      <c r="AD65" s="452">
        <f t="shared" si="168"/>
        <v>4686.8249999999989</v>
      </c>
      <c r="AE65" s="452">
        <f t="shared" si="168"/>
        <v>5878.125</v>
      </c>
      <c r="AF65" s="452">
        <f t="shared" si="168"/>
        <v>4279.2750000000005</v>
      </c>
      <c r="AG65" s="452">
        <f t="shared" si="168"/>
        <v>4326.3</v>
      </c>
      <c r="AH65" s="452">
        <f t="shared" si="168"/>
        <v>5094.375</v>
      </c>
      <c r="AI65" s="452">
        <f t="shared" si="168"/>
        <v>4279.2750000000005</v>
      </c>
      <c r="AJ65" s="452">
        <f t="shared" si="168"/>
        <v>5047.3499999999995</v>
      </c>
      <c r="AK65" s="452">
        <f t="shared" si="168"/>
        <v>5878.125</v>
      </c>
      <c r="AL65" s="452">
        <f t="shared" si="168"/>
        <v>6780.1553820000026</v>
      </c>
      <c r="AM65" s="452">
        <f t="shared" si="168"/>
        <v>2607.7520700000009</v>
      </c>
      <c r="AN65" s="452">
        <f t="shared" si="168"/>
        <v>7093.0856304000035</v>
      </c>
      <c r="AO65" s="452">
        <f t="shared" si="168"/>
        <v>6571.5352164000024</v>
      </c>
      <c r="AP65" s="452">
        <f t="shared" si="168"/>
        <v>7797.1786893000035</v>
      </c>
      <c r="AQ65" s="452">
        <f t="shared" si="168"/>
        <v>9779.0702625000031</v>
      </c>
      <c r="AR65" s="452">
        <f t="shared" si="168"/>
        <v>7119.1631511000041</v>
      </c>
      <c r="AS65" s="452">
        <f t="shared" si="168"/>
        <v>7197.3957132000023</v>
      </c>
      <c r="AT65" s="452">
        <f t="shared" si="168"/>
        <v>8475.1942275000038</v>
      </c>
      <c r="AU65" s="452">
        <f t="shared" si="168"/>
        <v>7119.1631511000041</v>
      </c>
      <c r="AV65" s="452">
        <f t="shared" si="168"/>
        <v>8396.9616654000019</v>
      </c>
      <c r="AW65" s="452">
        <f t="shared" si="168"/>
        <v>9779.0702625000031</v>
      </c>
      <c r="AX65" s="452">
        <f t="shared" si="168"/>
        <v>8380.6788614749257</v>
      </c>
      <c r="AY65" s="452">
        <f t="shared" si="168"/>
        <v>3223.3380236442017</v>
      </c>
      <c r="AZ65" s="452">
        <f t="shared" si="168"/>
        <v>9467.0979638400022</v>
      </c>
      <c r="BA65" s="452">
        <f t="shared" si="168"/>
        <v>8122.8118195833895</v>
      </c>
      <c r="BB65" s="452">
        <f t="shared" si="168"/>
        <v>9637.780690696165</v>
      </c>
      <c r="BC65" s="452">
        <f t="shared" si="168"/>
        <v>12087.517588665756</v>
      </c>
      <c r="BD65" s="452">
        <f t="shared" si="168"/>
        <v>8420.1483066624041</v>
      </c>
      <c r="BE65" s="452">
        <f t="shared" si="168"/>
        <v>9606.3199927200039</v>
      </c>
      <c r="BF65" s="452">
        <f t="shared" si="168"/>
        <v>11833.872454800003</v>
      </c>
      <c r="BG65" s="452">
        <f t="shared" si="168"/>
        <v>9599.6866958712799</v>
      </c>
      <c r="BH65" s="452">
        <f t="shared" si="168"/>
        <v>11322.707384873811</v>
      </c>
      <c r="BI65" s="452">
        <f t="shared" si="168"/>
        <v>13669.071926400004</v>
      </c>
      <c r="BJ65" s="452">
        <f t="shared" si="168"/>
        <v>11091.478008409678</v>
      </c>
      <c r="BK65" s="452">
        <f t="shared" si="168"/>
        <v>4265.9530801575665</v>
      </c>
      <c r="BL65" s="452">
        <f t="shared" si="168"/>
        <v>11230.752500453382</v>
      </c>
      <c r="BM65" s="452">
        <f t="shared" si="168"/>
        <v>10750.20176199707</v>
      </c>
      <c r="BN65" s="452">
        <f t="shared" si="168"/>
        <v>12755.199709671127</v>
      </c>
      <c r="BO65" s="452">
        <f t="shared" si="168"/>
        <v>15997.324050590874</v>
      </c>
      <c r="BP65" s="452">
        <f t="shared" si="168"/>
        <v>11143.714168574868</v>
      </c>
      <c r="BQ65" s="452">
        <f t="shared" si="168"/>
        <v>12713.562791528866</v>
      </c>
      <c r="BR65" s="452">
        <f t="shared" si="168"/>
        <v>15266.804180303812</v>
      </c>
      <c r="BS65" s="452">
        <f t="shared" si="168"/>
        <v>11646.051908830163</v>
      </c>
      <c r="BT65" s="452">
        <f t="shared" si="168"/>
        <v>13736.368918107362</v>
      </c>
      <c r="BU65" s="452">
        <f t="shared" si="168"/>
        <v>15793.245703762566</v>
      </c>
      <c r="BV65" s="452">
        <f t="shared" si="168"/>
        <v>16440.34327796525</v>
      </c>
      <c r="BW65" s="452">
        <f t="shared" si="168"/>
        <v>6323.2089530635558</v>
      </c>
      <c r="BX65" s="452">
        <f t="shared" si="168"/>
        <v>17835.838814782528</v>
      </c>
      <c r="BY65" s="452">
        <f t="shared" si="168"/>
        <v>16646.78289379703</v>
      </c>
      <c r="BZ65" s="452">
        <f t="shared" si="168"/>
        <v>18906.394769660033</v>
      </c>
      <c r="CA65" s="452">
        <f t="shared" si="168"/>
        <v>23712.03357398833</v>
      </c>
      <c r="CB65" s="476"/>
      <c r="CC65" s="476"/>
      <c r="CD65" s="476"/>
      <c r="CE65" s="476"/>
      <c r="CF65" s="476"/>
      <c r="CG65" s="476"/>
      <c r="CH65" s="476"/>
      <c r="CI65" s="476"/>
      <c r="CJ65" s="476"/>
      <c r="CK65" s="476"/>
      <c r="CL65" s="476"/>
      <c r="CM65" s="476"/>
      <c r="CN65" s="476"/>
      <c r="CO65" s="476"/>
      <c r="CP65" s="476"/>
      <c r="CQ65" s="476"/>
      <c r="CR65" s="476"/>
      <c r="CS65" s="476"/>
    </row>
    <row r="66" spans="1:109" x14ac:dyDescent="0.2">
      <c r="A66" s="95" t="s">
        <v>12</v>
      </c>
      <c r="B66" s="449">
        <f>B65/B60</f>
        <v>33.32947393706462</v>
      </c>
      <c r="C66" s="449">
        <f t="shared" ref="C66:D66" si="169">C65/C60</f>
        <v>432.50156347717325</v>
      </c>
      <c r="D66" s="449">
        <f t="shared" si="169"/>
        <v>509.59613793103455</v>
      </c>
      <c r="E66" s="449">
        <f>E65/E60</f>
        <v>601.99468549586288</v>
      </c>
      <c r="F66" s="449">
        <f>F65/F60</f>
        <v>57.86225301372528</v>
      </c>
      <c r="G66" s="449">
        <f>G65/G60</f>
        <v>65.442435111028658</v>
      </c>
      <c r="H66" s="449"/>
      <c r="I66" s="449"/>
      <c r="J66" s="449"/>
      <c r="K66" s="450">
        <f t="shared" si="142"/>
        <v>11.976549353699891</v>
      </c>
      <c r="L66" s="450">
        <f t="shared" si="142"/>
        <v>0.17825270695912798</v>
      </c>
      <c r="M66" s="449"/>
      <c r="N66" s="449"/>
      <c r="O66" s="449"/>
      <c r="P66" s="449"/>
      <c r="Q66" s="449"/>
      <c r="R66" s="449"/>
      <c r="S66" s="449"/>
      <c r="T66" s="449">
        <f t="shared" ref="T66:CA66" si="170">T65/T60</f>
        <v>17</v>
      </c>
      <c r="U66" s="449">
        <f t="shared" si="170"/>
        <v>30.600000000000005</v>
      </c>
      <c r="V66" s="449">
        <f t="shared" si="170"/>
        <v>34</v>
      </c>
      <c r="W66" s="449">
        <f t="shared" si="170"/>
        <v>32.299999999999997</v>
      </c>
      <c r="X66" s="449">
        <f t="shared" si="170"/>
        <v>34</v>
      </c>
      <c r="Y66" s="449">
        <f t="shared" si="170"/>
        <v>37.400000000000006</v>
      </c>
      <c r="Z66" s="449">
        <f t="shared" si="170"/>
        <v>33</v>
      </c>
      <c r="AA66" s="449">
        <f t="shared" si="170"/>
        <v>16.5</v>
      </c>
      <c r="AB66" s="449">
        <f t="shared" si="170"/>
        <v>33</v>
      </c>
      <c r="AC66" s="449">
        <f t="shared" si="170"/>
        <v>34.65</v>
      </c>
      <c r="AD66" s="449">
        <f t="shared" si="170"/>
        <v>37.949999999999989</v>
      </c>
      <c r="AE66" s="449">
        <f t="shared" si="170"/>
        <v>41.25</v>
      </c>
      <c r="AF66" s="449">
        <f t="shared" si="170"/>
        <v>34.650000000000006</v>
      </c>
      <c r="AG66" s="449">
        <f t="shared" si="170"/>
        <v>37.950000000000003</v>
      </c>
      <c r="AH66" s="449">
        <f t="shared" si="170"/>
        <v>41.25</v>
      </c>
      <c r="AI66" s="449">
        <f t="shared" si="170"/>
        <v>34.650000000000006</v>
      </c>
      <c r="AJ66" s="449">
        <f t="shared" si="170"/>
        <v>37.949999999999996</v>
      </c>
      <c r="AK66" s="449">
        <f t="shared" si="170"/>
        <v>41.25</v>
      </c>
      <c r="AL66" s="449">
        <f t="shared" si="170"/>
        <v>39.096000000000004</v>
      </c>
      <c r="AM66" s="449">
        <f t="shared" si="170"/>
        <v>19.548000000000002</v>
      </c>
      <c r="AN66" s="449">
        <f t="shared" si="170"/>
        <v>39.096000000000004</v>
      </c>
      <c r="AO66" s="449">
        <f t="shared" si="170"/>
        <v>41.05080000000001</v>
      </c>
      <c r="AP66" s="449">
        <f t="shared" si="170"/>
        <v>44.960400000000007</v>
      </c>
      <c r="AQ66" s="449">
        <f t="shared" si="170"/>
        <v>48.870000000000005</v>
      </c>
      <c r="AR66" s="449">
        <f t="shared" si="170"/>
        <v>41.05080000000001</v>
      </c>
      <c r="AS66" s="449">
        <f t="shared" si="170"/>
        <v>44.960400000000007</v>
      </c>
      <c r="AT66" s="449">
        <f t="shared" si="170"/>
        <v>48.870000000000005</v>
      </c>
      <c r="AU66" s="449">
        <f t="shared" si="170"/>
        <v>41.05080000000001</v>
      </c>
      <c r="AV66" s="449">
        <f t="shared" si="170"/>
        <v>44.960400000000007</v>
      </c>
      <c r="AW66" s="449">
        <f t="shared" si="170"/>
        <v>48.870000000000005</v>
      </c>
      <c r="AX66" s="449">
        <f t="shared" si="170"/>
        <v>46.023811200000011</v>
      </c>
      <c r="AY66" s="449">
        <f t="shared" si="170"/>
        <v>23.011905600000006</v>
      </c>
      <c r="AZ66" s="449">
        <f t="shared" si="170"/>
        <v>46.023811200000004</v>
      </c>
      <c r="BA66" s="449">
        <f t="shared" si="170"/>
        <v>48.325001760000013</v>
      </c>
      <c r="BB66" s="449">
        <f t="shared" si="170"/>
        <v>52.92738288000001</v>
      </c>
      <c r="BC66" s="449">
        <f t="shared" si="170"/>
        <v>57.529764000000014</v>
      </c>
      <c r="BD66" s="449">
        <f t="shared" si="170"/>
        <v>48.325001760000021</v>
      </c>
      <c r="BE66" s="449">
        <f t="shared" si="170"/>
        <v>52.92738288000001</v>
      </c>
      <c r="BF66" s="449">
        <f t="shared" si="170"/>
        <v>57.529764000000007</v>
      </c>
      <c r="BG66" s="449">
        <f t="shared" si="170"/>
        <v>48.325001760000021</v>
      </c>
      <c r="BH66" s="449">
        <f t="shared" si="170"/>
        <v>52.92738288000001</v>
      </c>
      <c r="BI66" s="449">
        <f t="shared" si="170"/>
        <v>57.529764000000014</v>
      </c>
      <c r="BJ66" s="449">
        <f t="shared" si="170"/>
        <v>53.175911460480023</v>
      </c>
      <c r="BK66" s="449">
        <f t="shared" si="170"/>
        <v>26.587955730240012</v>
      </c>
      <c r="BL66" s="449">
        <f t="shared" si="170"/>
        <v>53.175911460480023</v>
      </c>
      <c r="BM66" s="449">
        <f t="shared" si="170"/>
        <v>55.834707033504024</v>
      </c>
      <c r="BN66" s="449">
        <f t="shared" si="170"/>
        <v>61.152298179552012</v>
      </c>
      <c r="BO66" s="449">
        <f t="shared" si="170"/>
        <v>66.469889325600022</v>
      </c>
      <c r="BP66" s="449">
        <f t="shared" si="170"/>
        <v>55.834707033504031</v>
      </c>
      <c r="BQ66" s="449">
        <f t="shared" si="170"/>
        <v>61.152298179552012</v>
      </c>
      <c r="BR66" s="449">
        <f t="shared" si="170"/>
        <v>66.469889325600022</v>
      </c>
      <c r="BS66" s="449">
        <f t="shared" si="170"/>
        <v>55.834707033504024</v>
      </c>
      <c r="BT66" s="449">
        <f t="shared" si="170"/>
        <v>61.152298179552012</v>
      </c>
      <c r="BU66" s="449">
        <f t="shared" si="170"/>
        <v>66.469889325600022</v>
      </c>
      <c r="BV66" s="449">
        <f t="shared" si="170"/>
        <v>64.342852867180838</v>
      </c>
      <c r="BW66" s="449">
        <f t="shared" si="170"/>
        <v>32.171426433590419</v>
      </c>
      <c r="BX66" s="449">
        <f t="shared" si="170"/>
        <v>64.342852867180838</v>
      </c>
      <c r="BY66" s="449">
        <f t="shared" si="170"/>
        <v>67.559995510539892</v>
      </c>
      <c r="BZ66" s="449">
        <f t="shared" si="170"/>
        <v>73.994280797257957</v>
      </c>
      <c r="CA66" s="449">
        <f t="shared" si="170"/>
        <v>80.428566083976037</v>
      </c>
      <c r="CB66" s="459"/>
      <c r="CC66" s="459"/>
      <c r="CD66" s="459"/>
      <c r="CE66" s="459"/>
      <c r="CF66" s="459"/>
      <c r="CG66" s="459"/>
      <c r="CH66" s="459"/>
      <c r="CI66" s="459"/>
      <c r="CJ66" s="459"/>
      <c r="CK66" s="459"/>
      <c r="CL66" s="459"/>
      <c r="CM66" s="459"/>
      <c r="CN66" s="459"/>
      <c r="CO66" s="459"/>
      <c r="CP66" s="459"/>
      <c r="CQ66" s="459"/>
      <c r="CR66" s="459"/>
      <c r="CS66" s="459"/>
    </row>
    <row r="67" spans="1:109" x14ac:dyDescent="0.2">
      <c r="A67" s="95" t="s">
        <v>13</v>
      </c>
      <c r="B67" s="449">
        <f>SUM(N65:Y65)/SUM(N58:Y58)</f>
        <v>21.679781250000001</v>
      </c>
      <c r="C67" s="449">
        <f>SUM(Z65:AK65)/SUM(Z58:AK58)</f>
        <v>23.576250000000002</v>
      </c>
      <c r="D67" s="449">
        <f>SUM(AL65:AW65)/SUM(AL58:AW58)</f>
        <v>30.549492225000005</v>
      </c>
      <c r="E67" s="449">
        <f>SUM(AX65:BI65)/SUM(AX58:BI58)</f>
        <v>38.845465221963615</v>
      </c>
      <c r="F67" s="449">
        <f>SUM(AN65:AY65)/SUM(AN58:AY58)</f>
        <v>31.312615308030001</v>
      </c>
      <c r="G67" s="449">
        <f>SUM(AO65:AZ65)/SUM(AO58:AZ58)</f>
        <v>32.130112668030009</v>
      </c>
      <c r="H67" s="449"/>
      <c r="I67" s="449"/>
      <c r="J67" s="449"/>
      <c r="K67" s="450">
        <f t="shared" si="142"/>
        <v>8.7476378480525474E-2</v>
      </c>
      <c r="L67" s="450">
        <f t="shared" si="142"/>
        <v>0.29577401940512171</v>
      </c>
      <c r="M67" s="449"/>
      <c r="N67" s="449"/>
      <c r="O67" s="449"/>
      <c r="P67" s="449"/>
      <c r="Q67" s="449"/>
      <c r="R67" s="449"/>
      <c r="S67" s="449"/>
      <c r="T67" s="449">
        <f t="shared" ref="T67:CA67" si="171">T65/T58</f>
        <v>5.0999999999999996</v>
      </c>
      <c r="U67" s="449">
        <f t="shared" si="171"/>
        <v>19.890000000000004</v>
      </c>
      <c r="V67" s="449">
        <f t="shared" si="171"/>
        <v>23.12</v>
      </c>
      <c r="W67" s="449">
        <f t="shared" si="171"/>
        <v>21.964000000000002</v>
      </c>
      <c r="X67" s="449">
        <f t="shared" si="171"/>
        <v>22.1</v>
      </c>
      <c r="Y67" s="449">
        <f t="shared" si="171"/>
        <v>29.172000000000008</v>
      </c>
      <c r="Z67" s="449">
        <f t="shared" si="171"/>
        <v>21.45</v>
      </c>
      <c r="AA67" s="449">
        <f t="shared" si="171"/>
        <v>8.25</v>
      </c>
      <c r="AB67" s="449">
        <f t="shared" si="171"/>
        <v>22.44</v>
      </c>
      <c r="AC67" s="449">
        <f t="shared" si="171"/>
        <v>20.790000000000003</v>
      </c>
      <c r="AD67" s="449">
        <f t="shared" si="171"/>
        <v>24.667499999999993</v>
      </c>
      <c r="AE67" s="449">
        <f t="shared" si="171"/>
        <v>30.9375</v>
      </c>
      <c r="AF67" s="449">
        <f t="shared" si="171"/>
        <v>22.522500000000004</v>
      </c>
      <c r="AG67" s="449">
        <f t="shared" si="171"/>
        <v>22.77</v>
      </c>
      <c r="AH67" s="449">
        <f t="shared" si="171"/>
        <v>26.8125</v>
      </c>
      <c r="AI67" s="449">
        <f t="shared" si="171"/>
        <v>22.522500000000004</v>
      </c>
      <c r="AJ67" s="449">
        <f t="shared" si="171"/>
        <v>26.564999999999998</v>
      </c>
      <c r="AK67" s="449">
        <f t="shared" si="171"/>
        <v>30.9375</v>
      </c>
      <c r="AL67" s="449">
        <f t="shared" si="171"/>
        <v>28.017171000000008</v>
      </c>
      <c r="AM67" s="449">
        <f t="shared" si="171"/>
        <v>10.775835000000002</v>
      </c>
      <c r="AN67" s="449">
        <f t="shared" si="171"/>
        <v>29.31027120000001</v>
      </c>
      <c r="AO67" s="449">
        <f t="shared" si="171"/>
        <v>27.155104200000007</v>
      </c>
      <c r="AP67" s="449">
        <f t="shared" si="171"/>
        <v>32.219746650000012</v>
      </c>
      <c r="AQ67" s="449">
        <f t="shared" si="171"/>
        <v>40.40938125000001</v>
      </c>
      <c r="AR67" s="449">
        <f t="shared" si="171"/>
        <v>29.418029550000014</v>
      </c>
      <c r="AS67" s="449">
        <f t="shared" si="171"/>
        <v>29.741304600000007</v>
      </c>
      <c r="AT67" s="449">
        <f t="shared" si="171"/>
        <v>35.021463750000009</v>
      </c>
      <c r="AU67" s="449">
        <f t="shared" si="171"/>
        <v>29.418029550000014</v>
      </c>
      <c r="AV67" s="449">
        <f t="shared" si="171"/>
        <v>34.698188700000003</v>
      </c>
      <c r="AW67" s="449">
        <f t="shared" si="171"/>
        <v>40.40938125000001</v>
      </c>
      <c r="AX67" s="449">
        <f t="shared" si="171"/>
        <v>34.630904386260021</v>
      </c>
      <c r="AY67" s="449">
        <f t="shared" si="171"/>
        <v>13.319578610100006</v>
      </c>
      <c r="AZ67" s="449">
        <f t="shared" si="171"/>
        <v>39.120239520000005</v>
      </c>
      <c r="BA67" s="449">
        <f t="shared" si="171"/>
        <v>33.56533809745202</v>
      </c>
      <c r="BB67" s="449">
        <f t="shared" si="171"/>
        <v>39.825540044199023</v>
      </c>
      <c r="BC67" s="449">
        <f t="shared" si="171"/>
        <v>49.948419787875018</v>
      </c>
      <c r="BD67" s="449">
        <f t="shared" si="171"/>
        <v>34.794001267200017</v>
      </c>
      <c r="BE67" s="449">
        <f t="shared" si="171"/>
        <v>39.695537160000015</v>
      </c>
      <c r="BF67" s="449">
        <f t="shared" si="171"/>
        <v>48.900299400000009</v>
      </c>
      <c r="BG67" s="449">
        <f t="shared" si="171"/>
        <v>36.362449605573033</v>
      </c>
      <c r="BH67" s="449">
        <f t="shared" si="171"/>
        <v>42.889043124522011</v>
      </c>
      <c r="BI67" s="449">
        <f t="shared" si="171"/>
        <v>51.776787600000013</v>
      </c>
      <c r="BJ67" s="449">
        <f t="shared" si="171"/>
        <v>42.013174274279088</v>
      </c>
      <c r="BK67" s="449">
        <f t="shared" si="171"/>
        <v>16.158913182415024</v>
      </c>
      <c r="BL67" s="449">
        <f t="shared" si="171"/>
        <v>42.540729168384019</v>
      </c>
      <c r="BM67" s="449">
        <f t="shared" si="171"/>
        <v>40.720461219685873</v>
      </c>
      <c r="BN67" s="449">
        <f t="shared" si="171"/>
        <v>48.315150415420938</v>
      </c>
      <c r="BO67" s="449">
        <f t="shared" si="171"/>
        <v>60.595924434056343</v>
      </c>
      <c r="BP67" s="449">
        <f t="shared" si="171"/>
        <v>42.211038517329044</v>
      </c>
      <c r="BQ67" s="449">
        <f t="shared" si="171"/>
        <v>48.15743481639722</v>
      </c>
      <c r="BR67" s="449">
        <f t="shared" si="171"/>
        <v>57.828803713272016</v>
      </c>
      <c r="BS67" s="449">
        <f t="shared" si="171"/>
        <v>44.113832987993042</v>
      </c>
      <c r="BT67" s="449">
        <f t="shared" si="171"/>
        <v>52.031700447376373</v>
      </c>
      <c r="BU67" s="449">
        <f t="shared" si="171"/>
        <v>59.822900393040022</v>
      </c>
      <c r="BV67" s="449">
        <f t="shared" si="171"/>
        <v>53.377737915471592</v>
      </c>
      <c r="BW67" s="449">
        <f t="shared" si="171"/>
        <v>20.529899198258299</v>
      </c>
      <c r="BX67" s="449">
        <f t="shared" si="171"/>
        <v>57.908567580462751</v>
      </c>
      <c r="BY67" s="449">
        <f t="shared" si="171"/>
        <v>54.047996408431914</v>
      </c>
      <c r="BZ67" s="449">
        <f t="shared" si="171"/>
        <v>61.384398602792317</v>
      </c>
      <c r="CA67" s="449">
        <f t="shared" si="171"/>
        <v>76.987121993468605</v>
      </c>
      <c r="CB67" s="459"/>
      <c r="CC67" s="459"/>
      <c r="CD67" s="459"/>
      <c r="CE67" s="459"/>
      <c r="CF67" s="459"/>
      <c r="CG67" s="459"/>
      <c r="CH67" s="459"/>
      <c r="CI67" s="459"/>
      <c r="CJ67" s="459"/>
      <c r="CK67" s="459"/>
      <c r="CL67" s="459"/>
      <c r="CM67" s="459"/>
      <c r="CN67" s="459"/>
      <c r="CO67" s="459"/>
      <c r="CP67" s="459"/>
      <c r="CQ67" s="459"/>
      <c r="CR67" s="459"/>
      <c r="CS67" s="459"/>
    </row>
    <row r="68" spans="1:109" x14ac:dyDescent="0.2">
      <c r="A68" s="95" t="s">
        <v>147</v>
      </c>
      <c r="B68" s="449"/>
      <c r="C68" s="450">
        <f t="shared" ref="C68:G68" si="172">(C65-B65)/B65</f>
        <v>2.7382000510268063</v>
      </c>
      <c r="D68" s="450">
        <f t="shared" si="172"/>
        <v>0.71042170561476115</v>
      </c>
      <c r="E68" s="450">
        <f t="shared" si="172"/>
        <v>0.30045751371833024</v>
      </c>
      <c r="F68" s="450">
        <f t="shared" si="172"/>
        <v>0.26886840321696798</v>
      </c>
      <c r="G68" s="450">
        <f t="shared" si="172"/>
        <v>-0.31782120199305142</v>
      </c>
      <c r="H68" s="450"/>
      <c r="I68" s="449"/>
      <c r="J68" s="449"/>
      <c r="K68" s="450"/>
      <c r="L68" s="450"/>
      <c r="M68" s="449"/>
      <c r="N68" s="449"/>
      <c r="O68" s="449"/>
      <c r="P68" s="449"/>
      <c r="Q68" s="449"/>
      <c r="R68" s="449"/>
      <c r="S68" s="449"/>
      <c r="T68" s="449"/>
      <c r="U68" s="449"/>
      <c r="V68" s="449"/>
      <c r="W68" s="449"/>
      <c r="X68" s="449"/>
      <c r="Y68" s="449"/>
      <c r="Z68" s="449"/>
      <c r="AA68" s="449"/>
      <c r="AB68" s="449"/>
      <c r="AC68" s="449"/>
      <c r="AD68" s="449"/>
      <c r="AE68" s="449"/>
      <c r="AF68" s="449"/>
      <c r="AG68" s="449"/>
      <c r="AH68" s="449"/>
      <c r="AI68" s="449"/>
      <c r="AJ68" s="449"/>
      <c r="AK68" s="449"/>
      <c r="AL68" s="449"/>
      <c r="AM68" s="449"/>
      <c r="AN68" s="449"/>
      <c r="AO68" s="449"/>
      <c r="AP68" s="449"/>
      <c r="AQ68" s="449"/>
      <c r="AR68" s="449"/>
      <c r="AS68" s="449"/>
      <c r="AT68" s="449"/>
      <c r="AU68" s="449"/>
      <c r="AV68" s="449"/>
      <c r="AW68" s="449"/>
      <c r="AX68" s="459"/>
      <c r="AY68" s="459"/>
      <c r="AZ68" s="459"/>
      <c r="BA68" s="459"/>
      <c r="BB68" s="459"/>
      <c r="BC68" s="459"/>
      <c r="BD68" s="459"/>
      <c r="BE68" s="459"/>
      <c r="BF68" s="459"/>
      <c r="BG68" s="459"/>
      <c r="BH68" s="459"/>
      <c r="BI68" s="459"/>
      <c r="BJ68" s="459"/>
      <c r="BK68" s="459"/>
      <c r="BL68" s="459"/>
      <c r="BM68" s="459"/>
      <c r="BN68" s="459"/>
      <c r="BO68" s="459"/>
      <c r="BP68" s="459"/>
      <c r="BQ68" s="459"/>
      <c r="BR68" s="459"/>
      <c r="BS68" s="459"/>
      <c r="BT68" s="459"/>
      <c r="BU68" s="459"/>
      <c r="BV68" s="459"/>
      <c r="BW68" s="459"/>
      <c r="BX68" s="459"/>
      <c r="BY68" s="459"/>
      <c r="BZ68" s="459"/>
      <c r="CA68" s="459"/>
      <c r="CB68" s="459"/>
      <c r="CC68" s="459"/>
      <c r="CD68" s="459"/>
      <c r="CE68" s="459"/>
      <c r="CF68" s="459"/>
      <c r="CG68" s="459"/>
      <c r="CH68" s="459"/>
      <c r="CI68" s="459"/>
      <c r="CJ68" s="459"/>
      <c r="CK68" s="459"/>
      <c r="CL68" s="459"/>
      <c r="CM68" s="459"/>
      <c r="CN68" s="459"/>
      <c r="CO68" s="459"/>
      <c r="CP68" s="459"/>
      <c r="CQ68" s="459"/>
      <c r="CR68" s="459"/>
      <c r="CS68" s="459"/>
    </row>
    <row r="69" spans="1:109" s="119" customFormat="1" x14ac:dyDescent="0.2">
      <c r="A69" s="307" t="s">
        <v>36</v>
      </c>
      <c r="B69" s="460">
        <v>2016</v>
      </c>
      <c r="C69" s="460">
        <v>2017</v>
      </c>
      <c r="D69" s="460">
        <v>2018</v>
      </c>
      <c r="E69" s="460">
        <v>2019</v>
      </c>
      <c r="F69" s="460">
        <v>2020</v>
      </c>
      <c r="G69" s="460">
        <v>2021</v>
      </c>
      <c r="H69" s="460">
        <v>2022</v>
      </c>
      <c r="I69" s="460"/>
      <c r="J69" s="461"/>
      <c r="K69" s="462"/>
      <c r="L69" s="462"/>
      <c r="M69" s="461"/>
      <c r="N69" s="463">
        <v>42385</v>
      </c>
      <c r="O69" s="463">
        <v>42416</v>
      </c>
      <c r="P69" s="463">
        <v>42445</v>
      </c>
      <c r="Q69" s="463">
        <v>42476</v>
      </c>
      <c r="R69" s="463">
        <v>42506</v>
      </c>
      <c r="S69" s="463">
        <v>42537</v>
      </c>
      <c r="T69" s="463">
        <v>42567</v>
      </c>
      <c r="U69" s="463">
        <v>42598</v>
      </c>
      <c r="V69" s="463">
        <v>42629</v>
      </c>
      <c r="W69" s="463">
        <v>42659</v>
      </c>
      <c r="X69" s="463">
        <v>42690</v>
      </c>
      <c r="Y69" s="463">
        <v>42720</v>
      </c>
      <c r="Z69" s="463">
        <v>42752</v>
      </c>
      <c r="AA69" s="463">
        <v>42783</v>
      </c>
      <c r="AB69" s="463">
        <v>42811</v>
      </c>
      <c r="AC69" s="463">
        <v>42842</v>
      </c>
      <c r="AD69" s="463">
        <v>42872</v>
      </c>
      <c r="AE69" s="463">
        <v>42903</v>
      </c>
      <c r="AF69" s="463">
        <v>42933</v>
      </c>
      <c r="AG69" s="463">
        <v>42964</v>
      </c>
      <c r="AH69" s="463">
        <v>42995</v>
      </c>
      <c r="AI69" s="463">
        <v>43025</v>
      </c>
      <c r="AJ69" s="463">
        <v>43056</v>
      </c>
      <c r="AK69" s="463">
        <v>43086</v>
      </c>
      <c r="AL69" s="463">
        <v>43118</v>
      </c>
      <c r="AM69" s="463">
        <v>43149</v>
      </c>
      <c r="AN69" s="463">
        <v>43177</v>
      </c>
      <c r="AO69" s="463">
        <v>43208</v>
      </c>
      <c r="AP69" s="463">
        <v>43238</v>
      </c>
      <c r="AQ69" s="463">
        <v>43269</v>
      </c>
      <c r="AR69" s="463">
        <v>43299</v>
      </c>
      <c r="AS69" s="463">
        <v>43330</v>
      </c>
      <c r="AT69" s="463">
        <v>43361</v>
      </c>
      <c r="AU69" s="463">
        <v>43391</v>
      </c>
      <c r="AV69" s="463">
        <v>43422</v>
      </c>
      <c r="AW69" s="463">
        <v>43452</v>
      </c>
      <c r="AX69" s="463">
        <v>43483</v>
      </c>
      <c r="AY69" s="463">
        <v>43514</v>
      </c>
      <c r="AZ69" s="463">
        <v>43542</v>
      </c>
      <c r="BA69" s="463">
        <v>43573</v>
      </c>
      <c r="BB69" s="463">
        <v>43603</v>
      </c>
      <c r="BC69" s="463">
        <v>43634</v>
      </c>
      <c r="BD69" s="463">
        <v>43664</v>
      </c>
      <c r="BE69" s="463">
        <v>43695</v>
      </c>
      <c r="BF69" s="463">
        <v>43726</v>
      </c>
      <c r="BG69" s="463">
        <v>43756</v>
      </c>
      <c r="BH69" s="463">
        <v>43787</v>
      </c>
      <c r="BI69" s="463">
        <v>43817</v>
      </c>
      <c r="BJ69" s="463">
        <v>43848</v>
      </c>
      <c r="BK69" s="463">
        <v>43879</v>
      </c>
      <c r="BL69" s="463">
        <v>43908</v>
      </c>
      <c r="BM69" s="463">
        <v>43939</v>
      </c>
      <c r="BN69" s="463">
        <v>43969</v>
      </c>
      <c r="BO69" s="463">
        <v>44000</v>
      </c>
      <c r="BP69" s="463">
        <v>44030</v>
      </c>
      <c r="BQ69" s="463">
        <v>44061</v>
      </c>
      <c r="BR69" s="463">
        <v>44092</v>
      </c>
      <c r="BS69" s="463">
        <v>44122</v>
      </c>
      <c r="BT69" s="463">
        <v>44153</v>
      </c>
      <c r="BU69" s="463">
        <v>44183</v>
      </c>
      <c r="BV69" s="463">
        <v>44214</v>
      </c>
      <c r="BW69" s="463">
        <v>44245</v>
      </c>
      <c r="BX69" s="463">
        <v>44273</v>
      </c>
      <c r="BY69" s="463">
        <v>44304</v>
      </c>
      <c r="BZ69" s="463">
        <v>44334</v>
      </c>
      <c r="CA69" s="463">
        <v>44365</v>
      </c>
      <c r="CB69" s="463">
        <v>44395</v>
      </c>
      <c r="CC69" s="463">
        <v>44426</v>
      </c>
      <c r="CD69" s="463">
        <v>44457</v>
      </c>
      <c r="CE69" s="463">
        <v>44487</v>
      </c>
      <c r="CF69" s="463">
        <v>44518</v>
      </c>
      <c r="CG69" s="463">
        <v>44548</v>
      </c>
      <c r="CH69" s="463">
        <v>44579</v>
      </c>
      <c r="CI69" s="463">
        <v>44610</v>
      </c>
      <c r="CJ69" s="463">
        <v>44638</v>
      </c>
      <c r="CK69" s="463">
        <v>44669</v>
      </c>
      <c r="CL69" s="463">
        <v>44699</v>
      </c>
      <c r="CM69" s="463">
        <v>44730</v>
      </c>
      <c r="CN69" s="463">
        <v>44760</v>
      </c>
      <c r="CO69" s="463">
        <v>44791</v>
      </c>
      <c r="CP69" s="463">
        <v>44822</v>
      </c>
      <c r="CQ69" s="463">
        <v>44852</v>
      </c>
      <c r="CR69" s="463">
        <v>44883</v>
      </c>
      <c r="CS69" s="463">
        <v>44913</v>
      </c>
      <c r="CT69" s="118">
        <v>44944</v>
      </c>
      <c r="CU69" s="117">
        <v>44975</v>
      </c>
      <c r="CV69" s="118">
        <v>45003</v>
      </c>
      <c r="CW69" s="118">
        <v>45034</v>
      </c>
      <c r="CX69" s="117">
        <v>45064</v>
      </c>
      <c r="CY69" s="118">
        <v>45095</v>
      </c>
      <c r="CZ69" s="118">
        <v>45125</v>
      </c>
      <c r="DA69" s="117">
        <v>45156</v>
      </c>
      <c r="DB69" s="118">
        <v>45187</v>
      </c>
      <c r="DC69" s="118">
        <v>45217</v>
      </c>
      <c r="DD69" s="117">
        <v>45248</v>
      </c>
      <c r="DE69" s="118">
        <v>45278</v>
      </c>
    </row>
    <row r="70" spans="1:109" s="125" customFormat="1" x14ac:dyDescent="0.2">
      <c r="A70" s="226" t="s">
        <v>5</v>
      </c>
      <c r="B70" s="449">
        <f>AVERAGE(N70:X70)</f>
        <v>77.5</v>
      </c>
      <c r="C70" s="449">
        <f>AVERAGE(Z70:AK70)</f>
        <v>130</v>
      </c>
      <c r="D70" s="449">
        <f>AVERAGE(AL70:AW70)</f>
        <v>150</v>
      </c>
      <c r="E70" s="449">
        <f>AVERAGE(AX70:BI70)</f>
        <v>169.20833333333334</v>
      </c>
      <c r="F70" s="449">
        <f>AVERAGE(BJ70:BU70)</f>
        <v>197.5</v>
      </c>
      <c r="G70" s="449">
        <f>AVERAGE(BV70:CG70)</f>
        <v>232.75000000000003</v>
      </c>
      <c r="H70" s="449">
        <f>AVERAGE(CH70:CS70)</f>
        <v>252.46724999999995</v>
      </c>
      <c r="I70" s="449"/>
      <c r="J70" s="449"/>
      <c r="K70" s="450">
        <f>C70/B70-1</f>
        <v>0.67741935483870974</v>
      </c>
      <c r="L70" s="450">
        <f>D70/C70-1</f>
        <v>0.15384615384615374</v>
      </c>
      <c r="M70" s="449"/>
      <c r="N70" s="449"/>
      <c r="O70" s="449"/>
      <c r="P70" s="449"/>
      <c r="Q70" s="449"/>
      <c r="R70" s="449"/>
      <c r="S70" s="449"/>
      <c r="T70" s="449"/>
      <c r="U70" s="449">
        <v>70</v>
      </c>
      <c r="V70" s="449">
        <v>70</v>
      </c>
      <c r="W70" s="449">
        <v>70</v>
      </c>
      <c r="X70" s="449">
        <v>100</v>
      </c>
      <c r="Y70" s="449">
        <v>100</v>
      </c>
      <c r="Z70" s="449">
        <v>130</v>
      </c>
      <c r="AA70" s="449">
        <v>130</v>
      </c>
      <c r="AB70" s="449">
        <v>130</v>
      </c>
      <c r="AC70" s="449">
        <v>130</v>
      </c>
      <c r="AD70" s="449">
        <v>130</v>
      </c>
      <c r="AE70" s="449">
        <v>130</v>
      </c>
      <c r="AF70" s="449">
        <v>130</v>
      </c>
      <c r="AG70" s="449">
        <v>130</v>
      </c>
      <c r="AH70" s="449">
        <v>130</v>
      </c>
      <c r="AI70" s="449">
        <v>130</v>
      </c>
      <c r="AJ70" s="449">
        <v>130</v>
      </c>
      <c r="AK70" s="449">
        <v>130</v>
      </c>
      <c r="AL70" s="449">
        <v>150</v>
      </c>
      <c r="AM70" s="449">
        <v>150</v>
      </c>
      <c r="AN70" s="449">
        <v>150</v>
      </c>
      <c r="AO70" s="449">
        <v>150</v>
      </c>
      <c r="AP70" s="449">
        <v>150</v>
      </c>
      <c r="AQ70" s="449">
        <v>150</v>
      </c>
      <c r="AR70" s="449">
        <v>150</v>
      </c>
      <c r="AS70" s="449">
        <v>150</v>
      </c>
      <c r="AT70" s="449">
        <v>150</v>
      </c>
      <c r="AU70" s="449">
        <v>150</v>
      </c>
      <c r="AV70" s="449">
        <v>150</v>
      </c>
      <c r="AW70" s="449">
        <v>150</v>
      </c>
      <c r="AX70" s="478">
        <v>155</v>
      </c>
      <c r="AY70" s="478">
        <f>AX70*1.1</f>
        <v>170.5</v>
      </c>
      <c r="AZ70" s="478">
        <v>170.5</v>
      </c>
      <c r="BA70" s="478">
        <v>170.5</v>
      </c>
      <c r="BB70" s="478">
        <v>170.5</v>
      </c>
      <c r="BC70" s="478">
        <v>170.5</v>
      </c>
      <c r="BD70" s="478">
        <v>170.5</v>
      </c>
      <c r="BE70" s="478">
        <v>170.5</v>
      </c>
      <c r="BF70" s="478">
        <v>170.5</v>
      </c>
      <c r="BG70" s="478">
        <v>170.5</v>
      </c>
      <c r="BH70" s="478">
        <v>170.5</v>
      </c>
      <c r="BI70" s="478">
        <v>170.5</v>
      </c>
      <c r="BJ70" s="479">
        <v>188</v>
      </c>
      <c r="BK70" s="479">
        <f>BJ70</f>
        <v>188</v>
      </c>
      <c r="BL70" s="479">
        <f t="shared" ref="BL70:BO70" si="173">BK70</f>
        <v>188</v>
      </c>
      <c r="BM70" s="479">
        <f t="shared" si="173"/>
        <v>188</v>
      </c>
      <c r="BN70" s="479">
        <f t="shared" si="173"/>
        <v>188</v>
      </c>
      <c r="BO70" s="479">
        <f t="shared" si="173"/>
        <v>188</v>
      </c>
      <c r="BP70" s="479">
        <v>207</v>
      </c>
      <c r="BQ70" s="479">
        <v>207</v>
      </c>
      <c r="BR70" s="479">
        <v>207</v>
      </c>
      <c r="BS70" s="479">
        <v>207</v>
      </c>
      <c r="BT70" s="479">
        <v>207</v>
      </c>
      <c r="BU70" s="479">
        <v>207</v>
      </c>
      <c r="BV70" s="478">
        <v>228</v>
      </c>
      <c r="BW70" s="478">
        <v>228</v>
      </c>
      <c r="BX70" s="478">
        <v>228</v>
      </c>
      <c r="BY70" s="478">
        <v>228</v>
      </c>
      <c r="BZ70" s="478">
        <v>228</v>
      </c>
      <c r="CA70" s="478">
        <v>228</v>
      </c>
      <c r="CB70" s="478">
        <v>228</v>
      </c>
      <c r="CC70" s="459">
        <v>239.4</v>
      </c>
      <c r="CD70" s="459">
        <v>239.4</v>
      </c>
      <c r="CE70" s="459">
        <v>239.4</v>
      </c>
      <c r="CF70" s="459">
        <v>239.4</v>
      </c>
      <c r="CG70" s="459">
        <v>239.4</v>
      </c>
      <c r="CH70" s="480">
        <v>239.4</v>
      </c>
      <c r="CI70" s="480">
        <v>251.37</v>
      </c>
      <c r="CJ70" s="480">
        <v>251.37</v>
      </c>
      <c r="CK70" s="480">
        <v>251.37</v>
      </c>
      <c r="CL70" s="480">
        <v>251.37</v>
      </c>
      <c r="CM70" s="480">
        <v>251.37</v>
      </c>
      <c r="CN70" s="480">
        <v>251.37</v>
      </c>
      <c r="CO70" s="480">
        <v>256.3974</v>
      </c>
      <c r="CP70" s="480">
        <v>256.3974</v>
      </c>
      <c r="CQ70" s="480">
        <v>256.3974</v>
      </c>
      <c r="CR70" s="480">
        <v>256.3974</v>
      </c>
      <c r="CS70" s="480">
        <v>256.3974</v>
      </c>
      <c r="CT70" s="290">
        <v>256.3974</v>
      </c>
      <c r="CU70" s="290">
        <v>256.3974</v>
      </c>
      <c r="CV70" s="290">
        <v>256.3974</v>
      </c>
      <c r="CW70" s="290">
        <v>256.3974</v>
      </c>
      <c r="CX70" s="290">
        <v>256.3974</v>
      </c>
      <c r="CY70" s="290">
        <v>256.3974</v>
      </c>
      <c r="CZ70" s="290">
        <v>256.3974</v>
      </c>
    </row>
    <row r="71" spans="1:109" s="125" customFormat="1" ht="15" x14ac:dyDescent="0.25">
      <c r="A71" s="226" t="s">
        <v>8</v>
      </c>
      <c r="B71" s="449">
        <f>AVERAGE(N71:X71)</f>
        <v>77.5</v>
      </c>
      <c r="C71" s="449">
        <f>AVERAGE(Z71:AK71)</f>
        <v>130</v>
      </c>
      <c r="D71" s="449">
        <f>AVERAGE(AL71:AW71)</f>
        <v>150</v>
      </c>
      <c r="E71" s="449">
        <f>AVERAGE(AX71:BI71)</f>
        <v>186.12916666666663</v>
      </c>
      <c r="F71" s="449">
        <f>AVERAGE(BJ71:BU71)</f>
        <v>217.24999999999997</v>
      </c>
      <c r="G71" s="449">
        <f>AVERAGE(BV71:CG71)</f>
        <v>235.07749999999999</v>
      </c>
      <c r="H71" s="449">
        <f>AVERAGE(CH71:CS71)</f>
        <v>227.22052500000004</v>
      </c>
      <c r="I71" s="449"/>
      <c r="J71" s="449"/>
      <c r="K71" s="450">
        <f t="shared" ref="K71:L80" si="174">C71/B71-1</f>
        <v>0.67741935483870974</v>
      </c>
      <c r="L71" s="450">
        <f t="shared" si="174"/>
        <v>0.15384615384615374</v>
      </c>
      <c r="M71" s="449"/>
      <c r="N71" s="449"/>
      <c r="O71" s="449"/>
      <c r="P71" s="449"/>
      <c r="Q71" s="449"/>
      <c r="R71" s="449"/>
      <c r="S71" s="449"/>
      <c r="T71" s="449"/>
      <c r="U71" s="449">
        <v>70</v>
      </c>
      <c r="V71" s="449">
        <v>70</v>
      </c>
      <c r="W71" s="449">
        <v>70</v>
      </c>
      <c r="X71" s="449">
        <v>100</v>
      </c>
      <c r="Y71" s="449">
        <v>100</v>
      </c>
      <c r="Z71" s="449">
        <f>Z70*1</f>
        <v>130</v>
      </c>
      <c r="AA71" s="449">
        <f t="shared" ref="AA71:AE71" si="175">AA70*1</f>
        <v>130</v>
      </c>
      <c r="AB71" s="449">
        <f t="shared" si="175"/>
        <v>130</v>
      </c>
      <c r="AC71" s="449">
        <f t="shared" si="175"/>
        <v>130</v>
      </c>
      <c r="AD71" s="449">
        <f t="shared" si="175"/>
        <v>130</v>
      </c>
      <c r="AE71" s="449">
        <f t="shared" si="175"/>
        <v>130</v>
      </c>
      <c r="AF71" s="449">
        <v>130</v>
      </c>
      <c r="AG71" s="449">
        <v>130</v>
      </c>
      <c r="AH71" s="449">
        <v>130</v>
      </c>
      <c r="AI71" s="449">
        <v>130</v>
      </c>
      <c r="AJ71" s="449">
        <v>130</v>
      </c>
      <c r="AK71" s="449">
        <v>130</v>
      </c>
      <c r="AL71" s="449">
        <f>AL70*1</f>
        <v>150</v>
      </c>
      <c r="AM71" s="449">
        <f t="shared" ref="AM71:AQ71" si="176">AM70*1</f>
        <v>150</v>
      </c>
      <c r="AN71" s="449">
        <f t="shared" si="176"/>
        <v>150</v>
      </c>
      <c r="AO71" s="449">
        <f t="shared" si="176"/>
        <v>150</v>
      </c>
      <c r="AP71" s="449">
        <f t="shared" si="176"/>
        <v>150</v>
      </c>
      <c r="AQ71" s="449">
        <f t="shared" si="176"/>
        <v>150</v>
      </c>
      <c r="AR71" s="449">
        <v>150</v>
      </c>
      <c r="AS71" s="449">
        <v>150</v>
      </c>
      <c r="AT71" s="449">
        <v>150</v>
      </c>
      <c r="AU71" s="449">
        <v>150</v>
      </c>
      <c r="AV71" s="449">
        <v>150</v>
      </c>
      <c r="AW71" s="449">
        <v>150</v>
      </c>
      <c r="AX71" s="478">
        <f t="shared" ref="AX71:BI71" si="177">AX70*1.1</f>
        <v>170.5</v>
      </c>
      <c r="AY71" s="478">
        <f t="shared" si="177"/>
        <v>187.55</v>
      </c>
      <c r="AZ71" s="478">
        <f t="shared" si="177"/>
        <v>187.55</v>
      </c>
      <c r="BA71" s="478">
        <f t="shared" si="177"/>
        <v>187.55</v>
      </c>
      <c r="BB71" s="478">
        <f t="shared" si="177"/>
        <v>187.55</v>
      </c>
      <c r="BC71" s="478">
        <f t="shared" si="177"/>
        <v>187.55</v>
      </c>
      <c r="BD71" s="478">
        <f t="shared" si="177"/>
        <v>187.55</v>
      </c>
      <c r="BE71" s="478">
        <f t="shared" si="177"/>
        <v>187.55</v>
      </c>
      <c r="BF71" s="478">
        <f t="shared" si="177"/>
        <v>187.55</v>
      </c>
      <c r="BG71" s="478">
        <f t="shared" si="177"/>
        <v>187.55</v>
      </c>
      <c r="BH71" s="478">
        <f t="shared" si="177"/>
        <v>187.55</v>
      </c>
      <c r="BI71" s="478">
        <f t="shared" si="177"/>
        <v>187.55</v>
      </c>
      <c r="BJ71" s="478">
        <f>BJ70*1.1</f>
        <v>206.8</v>
      </c>
      <c r="BK71" s="478">
        <f t="shared" ref="BK71:BU71" si="178">BK70*1.1</f>
        <v>206.8</v>
      </c>
      <c r="BL71" s="478">
        <f t="shared" si="178"/>
        <v>206.8</v>
      </c>
      <c r="BM71" s="478">
        <f t="shared" si="178"/>
        <v>206.8</v>
      </c>
      <c r="BN71" s="478">
        <f t="shared" si="178"/>
        <v>206.8</v>
      </c>
      <c r="BO71" s="478">
        <f t="shared" si="178"/>
        <v>206.8</v>
      </c>
      <c r="BP71" s="478">
        <f t="shared" si="178"/>
        <v>227.70000000000002</v>
      </c>
      <c r="BQ71" s="478">
        <f t="shared" si="178"/>
        <v>227.70000000000002</v>
      </c>
      <c r="BR71" s="478">
        <f t="shared" si="178"/>
        <v>227.70000000000002</v>
      </c>
      <c r="BS71" s="478">
        <f t="shared" si="178"/>
        <v>227.70000000000002</v>
      </c>
      <c r="BT71" s="478">
        <f t="shared" si="178"/>
        <v>227.70000000000002</v>
      </c>
      <c r="BU71" s="478">
        <f t="shared" si="178"/>
        <v>227.70000000000002</v>
      </c>
      <c r="BV71" s="478">
        <f>BV70*1.01</f>
        <v>230.28</v>
      </c>
      <c r="BW71" s="478">
        <f t="shared" ref="BW71:CG71" si="179">BW70*1.01</f>
        <v>230.28</v>
      </c>
      <c r="BX71" s="478">
        <f t="shared" si="179"/>
        <v>230.28</v>
      </c>
      <c r="BY71" s="478">
        <f t="shared" si="179"/>
        <v>230.28</v>
      </c>
      <c r="BZ71" s="478">
        <f t="shared" si="179"/>
        <v>230.28</v>
      </c>
      <c r="CA71" s="478">
        <f t="shared" si="179"/>
        <v>230.28</v>
      </c>
      <c r="CB71" s="478">
        <f t="shared" si="179"/>
        <v>230.28</v>
      </c>
      <c r="CC71" s="478">
        <f t="shared" si="179"/>
        <v>241.79400000000001</v>
      </c>
      <c r="CD71" s="478">
        <f t="shared" si="179"/>
        <v>241.79400000000001</v>
      </c>
      <c r="CE71" s="478">
        <f t="shared" si="179"/>
        <v>241.79400000000001</v>
      </c>
      <c r="CF71" s="478">
        <f t="shared" si="179"/>
        <v>241.79400000000001</v>
      </c>
      <c r="CG71" s="478">
        <f t="shared" si="179"/>
        <v>241.79400000000001</v>
      </c>
      <c r="CH71" s="481">
        <f t="shared" ref="CH71:CZ71" si="180">CH70*0.9</f>
        <v>215.46</v>
      </c>
      <c r="CI71" s="481">
        <f t="shared" si="180"/>
        <v>226.233</v>
      </c>
      <c r="CJ71" s="481">
        <f t="shared" si="180"/>
        <v>226.233</v>
      </c>
      <c r="CK71" s="481">
        <f t="shared" si="180"/>
        <v>226.233</v>
      </c>
      <c r="CL71" s="481">
        <f t="shared" si="180"/>
        <v>226.233</v>
      </c>
      <c r="CM71" s="481">
        <f t="shared" si="180"/>
        <v>226.233</v>
      </c>
      <c r="CN71" s="481">
        <f t="shared" si="180"/>
        <v>226.233</v>
      </c>
      <c r="CO71" s="481">
        <f t="shared" si="180"/>
        <v>230.75766000000002</v>
      </c>
      <c r="CP71" s="481">
        <f t="shared" si="180"/>
        <v>230.75766000000002</v>
      </c>
      <c r="CQ71" s="481">
        <f t="shared" si="180"/>
        <v>230.75766000000002</v>
      </c>
      <c r="CR71" s="481">
        <f t="shared" si="180"/>
        <v>230.75766000000002</v>
      </c>
      <c r="CS71" s="481">
        <f t="shared" si="180"/>
        <v>230.75766000000002</v>
      </c>
      <c r="CT71" s="294">
        <f t="shared" si="180"/>
        <v>230.75766000000002</v>
      </c>
      <c r="CU71" s="294">
        <f t="shared" si="180"/>
        <v>230.75766000000002</v>
      </c>
      <c r="CV71" s="294">
        <f t="shared" si="180"/>
        <v>230.75766000000002</v>
      </c>
      <c r="CW71" s="294">
        <f t="shared" si="180"/>
        <v>230.75766000000002</v>
      </c>
      <c r="CX71" s="294">
        <f t="shared" si="180"/>
        <v>230.75766000000002</v>
      </c>
      <c r="CY71" s="294">
        <f t="shared" si="180"/>
        <v>230.75766000000002</v>
      </c>
      <c r="CZ71" s="295">
        <f t="shared" si="180"/>
        <v>230.75766000000002</v>
      </c>
    </row>
    <row r="72" spans="1:109" s="132" customFormat="1" ht="15" x14ac:dyDescent="0.25">
      <c r="A72" s="227" t="s">
        <v>6</v>
      </c>
      <c r="B72" s="450">
        <f>SUM(N73:X73)/SUM(N71:X71)</f>
        <v>0.63387096774193552</v>
      </c>
      <c r="C72" s="450">
        <f>SUM(Z73:AK73)/SUM(Z71:AK71)</f>
        <v>0.67333333333333334</v>
      </c>
      <c r="D72" s="450">
        <f>SUM(AL73:AW73)/SUM(AL71:AW71)</f>
        <v>0.66500000000000004</v>
      </c>
      <c r="E72" s="450">
        <f>AVERAGE(AX72:BI72)</f>
        <v>0.7454280468533333</v>
      </c>
      <c r="F72" s="450">
        <f>AVERAGE(BJ72:BU72)</f>
        <v>0.74890231352000003</v>
      </c>
      <c r="G72" s="450">
        <f>AVERAGE(BV72:CG72)</f>
        <v>0.75703886247676089</v>
      </c>
      <c r="H72" s="450">
        <f>AVERAGE(CH72:CS72)</f>
        <v>0.76453856747409066</v>
      </c>
      <c r="I72" s="450"/>
      <c r="J72" s="450"/>
      <c r="K72" s="450">
        <f t="shared" si="174"/>
        <v>6.2256149279050099E-2</v>
      </c>
      <c r="L72" s="450">
        <f t="shared" si="174"/>
        <v>-1.2376237623762387E-2</v>
      </c>
      <c r="M72" s="450"/>
      <c r="N72" s="450"/>
      <c r="O72" s="450"/>
      <c r="P72" s="450"/>
      <c r="Q72" s="450"/>
      <c r="R72" s="450"/>
      <c r="S72" s="450"/>
      <c r="T72" s="450"/>
      <c r="U72" s="450">
        <v>0.5</v>
      </c>
      <c r="V72" s="450">
        <v>0.7</v>
      </c>
      <c r="W72" s="450">
        <v>0.75</v>
      </c>
      <c r="X72" s="450">
        <v>0.6</v>
      </c>
      <c r="Y72" s="450">
        <v>0.75</v>
      </c>
      <c r="Z72" s="450">
        <v>0.65</v>
      </c>
      <c r="AA72" s="450">
        <v>0.5</v>
      </c>
      <c r="AB72" s="450">
        <v>0.68</v>
      </c>
      <c r="AC72" s="450">
        <v>0.65</v>
      </c>
      <c r="AD72" s="450">
        <v>0.7</v>
      </c>
      <c r="AE72" s="450">
        <v>0.75</v>
      </c>
      <c r="AF72" s="450">
        <v>0.65</v>
      </c>
      <c r="AG72" s="450">
        <v>0.7</v>
      </c>
      <c r="AH72" s="450">
        <v>0.7</v>
      </c>
      <c r="AI72" s="450">
        <v>0.65</v>
      </c>
      <c r="AJ72" s="450">
        <v>0.7</v>
      </c>
      <c r="AK72" s="450">
        <v>0.75</v>
      </c>
      <c r="AL72" s="450">
        <v>0.65</v>
      </c>
      <c r="AM72" s="450">
        <v>0.5</v>
      </c>
      <c r="AN72" s="450">
        <v>0.68</v>
      </c>
      <c r="AO72" s="450">
        <v>0.62</v>
      </c>
      <c r="AP72" s="450">
        <v>0.68</v>
      </c>
      <c r="AQ72" s="450">
        <v>0.75</v>
      </c>
      <c r="AR72" s="450">
        <v>0.65</v>
      </c>
      <c r="AS72" s="450">
        <v>0.68</v>
      </c>
      <c r="AT72" s="450">
        <v>0.7</v>
      </c>
      <c r="AU72" s="450">
        <v>0.65</v>
      </c>
      <c r="AV72" s="450">
        <v>0.7</v>
      </c>
      <c r="AW72" s="450">
        <v>0.72</v>
      </c>
      <c r="AX72" s="482">
        <v>0.77285656223999999</v>
      </c>
      <c r="AY72" s="482">
        <v>0.5</v>
      </c>
      <c r="AZ72" s="482">
        <v>0.8</v>
      </c>
      <c r="BA72" s="482">
        <v>0.7</v>
      </c>
      <c r="BB72" s="482">
        <f>BA72*1.02</f>
        <v>0.71399999999999997</v>
      </c>
      <c r="BC72" s="482">
        <v>0.8</v>
      </c>
      <c r="BD72" s="482">
        <v>0.75</v>
      </c>
      <c r="BE72" s="450">
        <v>0.78</v>
      </c>
      <c r="BF72" s="450">
        <v>0.8</v>
      </c>
      <c r="BG72" s="450">
        <v>0.72827999999999993</v>
      </c>
      <c r="BH72" s="450">
        <v>0.78</v>
      </c>
      <c r="BI72" s="450">
        <v>0.82</v>
      </c>
      <c r="BJ72" s="450">
        <v>0.77285656223999999</v>
      </c>
      <c r="BK72" s="450">
        <v>0.7</v>
      </c>
      <c r="BL72" s="450">
        <v>0.8</v>
      </c>
      <c r="BM72" s="450">
        <v>0.7</v>
      </c>
      <c r="BN72" s="450">
        <v>0.74284559999999988</v>
      </c>
      <c r="BO72" s="450">
        <v>0.8</v>
      </c>
      <c r="BP72" s="450">
        <v>0.7</v>
      </c>
      <c r="BQ72" s="482">
        <v>0.7</v>
      </c>
      <c r="BR72" s="482">
        <v>0.8</v>
      </c>
      <c r="BS72" s="482">
        <v>0.72827999999999993</v>
      </c>
      <c r="BT72" s="482">
        <v>0.74284559999999988</v>
      </c>
      <c r="BU72" s="482">
        <v>0.8</v>
      </c>
      <c r="BV72" s="482">
        <v>0.77285656223999999</v>
      </c>
      <c r="BW72" s="482">
        <v>0.78831369348479996</v>
      </c>
      <c r="BX72" s="482">
        <v>0.82</v>
      </c>
      <c r="BY72" s="482">
        <v>0.8</v>
      </c>
      <c r="BZ72" s="482">
        <v>0.75</v>
      </c>
      <c r="CA72" s="482">
        <v>0.85329609399633</v>
      </c>
      <c r="CB72" s="482">
        <v>0.65</v>
      </c>
      <c r="CC72" s="482">
        <v>0.7</v>
      </c>
      <c r="CD72" s="482">
        <v>0.8</v>
      </c>
      <c r="CE72" s="482">
        <v>0.65</v>
      </c>
      <c r="CF72" s="482">
        <v>0.7</v>
      </c>
      <c r="CG72" s="482">
        <v>0.8</v>
      </c>
      <c r="CH72" s="450">
        <v>0.77285656223999999</v>
      </c>
      <c r="CI72" s="450">
        <v>0.78831369348479996</v>
      </c>
      <c r="CJ72" s="450">
        <v>0.80407996735449594</v>
      </c>
      <c r="CK72" s="450">
        <v>0.82016156670158591</v>
      </c>
      <c r="CL72" s="450">
        <v>0.83656479803561767</v>
      </c>
      <c r="CM72" s="450">
        <v>0.85329609399633</v>
      </c>
      <c r="CN72" s="450">
        <v>0.87036201587625661</v>
      </c>
      <c r="CO72" s="450">
        <v>0.7</v>
      </c>
      <c r="CP72" s="450">
        <v>0.5</v>
      </c>
      <c r="CQ72" s="450">
        <v>0.72827999999999993</v>
      </c>
      <c r="CR72" s="450">
        <v>0.74284559999999988</v>
      </c>
      <c r="CS72" s="450">
        <v>0.75770251199999994</v>
      </c>
      <c r="CT72" s="291">
        <v>0.77285656223999999</v>
      </c>
      <c r="CU72" s="291">
        <v>0.78831369348479996</v>
      </c>
      <c r="CV72" s="291">
        <v>0.80407996735449594</v>
      </c>
      <c r="CW72" s="291">
        <v>0.82016156670158591</v>
      </c>
      <c r="CX72" s="291">
        <v>0.83656479803561767</v>
      </c>
      <c r="CY72" s="291">
        <v>0.85329609399633</v>
      </c>
      <c r="CZ72" s="292">
        <v>0.87036201587625661</v>
      </c>
    </row>
    <row r="73" spans="1:109" x14ac:dyDescent="0.2">
      <c r="A73" s="226" t="s">
        <v>7</v>
      </c>
      <c r="B73" s="449">
        <f>SUM(N73:X73)</f>
        <v>196.5</v>
      </c>
      <c r="C73" s="449">
        <f>SUM(Z73:AK73)</f>
        <v>1050.4000000000001</v>
      </c>
      <c r="D73" s="449">
        <f>SUM(AL73:AW73)</f>
        <v>1197</v>
      </c>
      <c r="E73" s="449">
        <f>SUM(AX73:BI73)</f>
        <v>1664.4831578619201</v>
      </c>
      <c r="F73" s="449">
        <f>SUM(BJ73:BU73)</f>
        <v>1951.9225062712324</v>
      </c>
      <c r="G73" s="449">
        <f>SUM(BV73:CG73)</f>
        <v>2133.9970110137815</v>
      </c>
      <c r="H73" s="449">
        <f>SUM(CH73:CS73)</f>
        <v>2082.7545424846212</v>
      </c>
      <c r="I73" s="449"/>
      <c r="J73" s="449"/>
      <c r="K73" s="450">
        <f t="shared" si="174"/>
        <v>4.3455470737913489</v>
      </c>
      <c r="L73" s="450">
        <f t="shared" si="174"/>
        <v>0.13956587966488954</v>
      </c>
      <c r="M73" s="449"/>
      <c r="N73" s="449"/>
      <c r="O73" s="449"/>
      <c r="P73" s="449"/>
      <c r="Q73" s="449"/>
      <c r="R73" s="449"/>
      <c r="S73" s="449"/>
      <c r="T73" s="449"/>
      <c r="U73" s="449">
        <f t="shared" ref="U73:CF73" si="181">U72*U71</f>
        <v>35</v>
      </c>
      <c r="V73" s="449">
        <f t="shared" si="181"/>
        <v>49</v>
      </c>
      <c r="W73" s="449">
        <f t="shared" si="181"/>
        <v>52.5</v>
      </c>
      <c r="X73" s="449">
        <f t="shared" si="181"/>
        <v>60</v>
      </c>
      <c r="Y73" s="449">
        <f t="shared" si="181"/>
        <v>75</v>
      </c>
      <c r="Z73" s="449">
        <f t="shared" si="181"/>
        <v>84.5</v>
      </c>
      <c r="AA73" s="449">
        <f t="shared" si="181"/>
        <v>65</v>
      </c>
      <c r="AB73" s="449">
        <f t="shared" si="181"/>
        <v>88.4</v>
      </c>
      <c r="AC73" s="449">
        <f t="shared" si="181"/>
        <v>84.5</v>
      </c>
      <c r="AD73" s="449">
        <f t="shared" si="181"/>
        <v>91</v>
      </c>
      <c r="AE73" s="449">
        <f t="shared" si="181"/>
        <v>97.5</v>
      </c>
      <c r="AF73" s="449">
        <f t="shared" si="181"/>
        <v>84.5</v>
      </c>
      <c r="AG73" s="449">
        <f t="shared" si="181"/>
        <v>91</v>
      </c>
      <c r="AH73" s="449">
        <f t="shared" si="181"/>
        <v>91</v>
      </c>
      <c r="AI73" s="449">
        <f t="shared" si="181"/>
        <v>84.5</v>
      </c>
      <c r="AJ73" s="449">
        <f t="shared" si="181"/>
        <v>91</v>
      </c>
      <c r="AK73" s="449">
        <f t="shared" si="181"/>
        <v>97.5</v>
      </c>
      <c r="AL73" s="449">
        <f t="shared" si="181"/>
        <v>97.5</v>
      </c>
      <c r="AM73" s="449">
        <f t="shared" si="181"/>
        <v>75</v>
      </c>
      <c r="AN73" s="449">
        <f t="shared" si="181"/>
        <v>102.00000000000001</v>
      </c>
      <c r="AO73" s="449">
        <f t="shared" si="181"/>
        <v>93</v>
      </c>
      <c r="AP73" s="449">
        <f t="shared" si="181"/>
        <v>102.00000000000001</v>
      </c>
      <c r="AQ73" s="449">
        <f t="shared" si="181"/>
        <v>112.5</v>
      </c>
      <c r="AR73" s="449">
        <f t="shared" si="181"/>
        <v>97.5</v>
      </c>
      <c r="AS73" s="449">
        <f t="shared" si="181"/>
        <v>102.00000000000001</v>
      </c>
      <c r="AT73" s="449">
        <f t="shared" si="181"/>
        <v>105</v>
      </c>
      <c r="AU73" s="449">
        <f t="shared" si="181"/>
        <v>97.5</v>
      </c>
      <c r="AV73" s="449">
        <f t="shared" si="181"/>
        <v>105</v>
      </c>
      <c r="AW73" s="449">
        <f t="shared" si="181"/>
        <v>108</v>
      </c>
      <c r="AX73" s="483">
        <f t="shared" si="181"/>
        <v>131.77204386192</v>
      </c>
      <c r="AY73" s="483">
        <f t="shared" si="181"/>
        <v>93.775000000000006</v>
      </c>
      <c r="AZ73" s="483">
        <f t="shared" si="181"/>
        <v>150.04000000000002</v>
      </c>
      <c r="BA73" s="483">
        <f t="shared" si="181"/>
        <v>131.285</v>
      </c>
      <c r="BB73" s="483">
        <f t="shared" si="181"/>
        <v>133.91069999999999</v>
      </c>
      <c r="BC73" s="483">
        <f t="shared" si="181"/>
        <v>150.04000000000002</v>
      </c>
      <c r="BD73" s="483">
        <f t="shared" si="181"/>
        <v>140.66250000000002</v>
      </c>
      <c r="BE73" s="483">
        <f t="shared" si="181"/>
        <v>146.28900000000002</v>
      </c>
      <c r="BF73" s="483">
        <f t="shared" si="181"/>
        <v>150.04000000000002</v>
      </c>
      <c r="BG73" s="483">
        <f t="shared" si="181"/>
        <v>136.58891399999999</v>
      </c>
      <c r="BH73" s="483">
        <f t="shared" si="181"/>
        <v>146.28900000000002</v>
      </c>
      <c r="BI73" s="483">
        <f t="shared" si="181"/>
        <v>153.791</v>
      </c>
      <c r="BJ73" s="484">
        <f t="shared" si="181"/>
        <v>159.826737071232</v>
      </c>
      <c r="BK73" s="484">
        <f t="shared" si="181"/>
        <v>144.76</v>
      </c>
      <c r="BL73" s="484">
        <f t="shared" si="181"/>
        <v>165.44000000000003</v>
      </c>
      <c r="BM73" s="484">
        <f t="shared" si="181"/>
        <v>144.76</v>
      </c>
      <c r="BN73" s="484">
        <f t="shared" si="181"/>
        <v>153.62047007999999</v>
      </c>
      <c r="BO73" s="484">
        <f t="shared" si="181"/>
        <v>165.44000000000003</v>
      </c>
      <c r="BP73" s="484">
        <f t="shared" si="181"/>
        <v>159.39000000000001</v>
      </c>
      <c r="BQ73" s="484">
        <f t="shared" si="181"/>
        <v>159.39000000000001</v>
      </c>
      <c r="BR73" s="484">
        <f t="shared" si="181"/>
        <v>182.16000000000003</v>
      </c>
      <c r="BS73" s="484">
        <f t="shared" si="181"/>
        <v>165.82935599999999</v>
      </c>
      <c r="BT73" s="484">
        <f t="shared" si="181"/>
        <v>169.14594312</v>
      </c>
      <c r="BU73" s="484">
        <f t="shared" si="181"/>
        <v>182.16000000000003</v>
      </c>
      <c r="BV73" s="484">
        <f t="shared" si="181"/>
        <v>177.9734091526272</v>
      </c>
      <c r="BW73" s="484">
        <f t="shared" si="181"/>
        <v>181.53287733567973</v>
      </c>
      <c r="BX73" s="484">
        <f t="shared" si="181"/>
        <v>188.8296</v>
      </c>
      <c r="BY73" s="484">
        <f t="shared" si="181"/>
        <v>184.22400000000002</v>
      </c>
      <c r="BZ73" s="484">
        <f t="shared" si="181"/>
        <v>172.71</v>
      </c>
      <c r="CA73" s="484">
        <f t="shared" si="181"/>
        <v>196.49702452547487</v>
      </c>
      <c r="CB73" s="484">
        <f t="shared" si="181"/>
        <v>149.68200000000002</v>
      </c>
      <c r="CC73" s="459">
        <f t="shared" si="181"/>
        <v>169.25579999999999</v>
      </c>
      <c r="CD73" s="459">
        <f t="shared" si="181"/>
        <v>193.43520000000001</v>
      </c>
      <c r="CE73" s="459">
        <f t="shared" si="181"/>
        <v>157.1661</v>
      </c>
      <c r="CF73" s="459">
        <f t="shared" si="181"/>
        <v>169.25579999999999</v>
      </c>
      <c r="CG73" s="459">
        <f t="shared" ref="CG73:CZ73" si="182">CG72*CG71</f>
        <v>193.43520000000001</v>
      </c>
      <c r="CH73" s="480">
        <f t="shared" si="182"/>
        <v>166.5196749002304</v>
      </c>
      <c r="CI73" s="480">
        <f t="shared" si="182"/>
        <v>178.34257181814675</v>
      </c>
      <c r="CJ73" s="480">
        <f t="shared" si="182"/>
        <v>181.90942325450968</v>
      </c>
      <c r="CK73" s="480">
        <f t="shared" si="182"/>
        <v>185.5476117195999</v>
      </c>
      <c r="CL73" s="480">
        <f t="shared" si="182"/>
        <v>189.25856395399191</v>
      </c>
      <c r="CM73" s="480">
        <f t="shared" si="182"/>
        <v>193.04373523307171</v>
      </c>
      <c r="CN73" s="480">
        <f t="shared" si="182"/>
        <v>196.90460993773317</v>
      </c>
      <c r="CO73" s="480">
        <f t="shared" si="182"/>
        <v>161.530362</v>
      </c>
      <c r="CP73" s="480">
        <f t="shared" si="182"/>
        <v>115.37883000000001</v>
      </c>
      <c r="CQ73" s="480">
        <f t="shared" si="182"/>
        <v>168.0561886248</v>
      </c>
      <c r="CR73" s="480">
        <f t="shared" si="182"/>
        <v>171.41731239729597</v>
      </c>
      <c r="CS73" s="480">
        <f t="shared" si="182"/>
        <v>174.84565864524191</v>
      </c>
      <c r="CT73" s="72">
        <f t="shared" si="182"/>
        <v>178.34257181814678</v>
      </c>
      <c r="CU73" s="72">
        <f t="shared" si="182"/>
        <v>181.9094232545097</v>
      </c>
      <c r="CV73" s="72">
        <f t="shared" si="182"/>
        <v>185.5476117195999</v>
      </c>
      <c r="CW73" s="72">
        <f t="shared" si="182"/>
        <v>189.25856395399188</v>
      </c>
      <c r="CX73" s="72">
        <f t="shared" si="182"/>
        <v>193.04373523307174</v>
      </c>
      <c r="CY73" s="72">
        <f t="shared" si="182"/>
        <v>196.90460993773317</v>
      </c>
      <c r="CZ73" s="72">
        <f t="shared" si="182"/>
        <v>200.84270213648784</v>
      </c>
    </row>
    <row r="74" spans="1:109" s="137" customFormat="1" x14ac:dyDescent="0.2">
      <c r="A74" s="228" t="s">
        <v>9</v>
      </c>
      <c r="B74" s="451">
        <f>B77/B73</f>
        <v>2.1759669211195929</v>
      </c>
      <c r="C74" s="451">
        <f t="shared" ref="C74:E74" si="183">C77/C73</f>
        <v>2.176361386138614</v>
      </c>
      <c r="D74" s="451">
        <f t="shared" si="183"/>
        <v>4.2817439571553839</v>
      </c>
      <c r="E74" s="451">
        <f t="shared" si="183"/>
        <v>4.6002366280647351</v>
      </c>
      <c r="F74" s="451">
        <f>F77/F73</f>
        <v>4.8165301350564889</v>
      </c>
      <c r="G74" s="451">
        <f>G77/G73</f>
        <v>5.1200854736046502</v>
      </c>
      <c r="H74" s="451">
        <f>H77/H73</f>
        <v>6.2374196413615026</v>
      </c>
      <c r="I74" s="451"/>
      <c r="J74" s="451"/>
      <c r="K74" s="450">
        <f>C74/B74-1</f>
        <v>1.8128263586758564E-4</v>
      </c>
      <c r="L74" s="450">
        <f t="shared" si="174"/>
        <v>0.96738647562214952</v>
      </c>
      <c r="M74" s="451"/>
      <c r="N74" s="451"/>
      <c r="O74" s="451"/>
      <c r="P74" s="451"/>
      <c r="Q74" s="451"/>
      <c r="R74" s="451"/>
      <c r="S74" s="451"/>
      <c r="T74" s="451"/>
      <c r="U74" s="451">
        <v>2</v>
      </c>
      <c r="V74" s="451">
        <f t="shared" ref="V74:Y74" si="184">U74*1.05</f>
        <v>2.1</v>
      </c>
      <c r="W74" s="451">
        <f t="shared" si="184"/>
        <v>2.2050000000000001</v>
      </c>
      <c r="X74" s="451">
        <f t="shared" si="184"/>
        <v>2.3152500000000003</v>
      </c>
      <c r="Y74" s="451">
        <f t="shared" si="184"/>
        <v>2.4310125000000005</v>
      </c>
      <c r="Z74" s="451">
        <v>2</v>
      </c>
      <c r="AA74" s="451">
        <v>1</v>
      </c>
      <c r="AB74" s="451">
        <v>2</v>
      </c>
      <c r="AC74" s="451">
        <v>2.1</v>
      </c>
      <c r="AD74" s="451">
        <v>2.2999999999999998</v>
      </c>
      <c r="AE74" s="451">
        <v>2.5</v>
      </c>
      <c r="AF74" s="451">
        <f t="shared" ref="AF74:AK74" si="185">AC74</f>
        <v>2.1</v>
      </c>
      <c r="AG74" s="451">
        <f t="shared" si="185"/>
        <v>2.2999999999999998</v>
      </c>
      <c r="AH74" s="451">
        <f t="shared" si="185"/>
        <v>2.5</v>
      </c>
      <c r="AI74" s="451">
        <f t="shared" si="185"/>
        <v>2.1</v>
      </c>
      <c r="AJ74" s="451">
        <f t="shared" si="185"/>
        <v>2.2999999999999998</v>
      </c>
      <c r="AK74" s="451">
        <f t="shared" si="185"/>
        <v>2.5</v>
      </c>
      <c r="AL74" s="451">
        <f>AK74*1.07</f>
        <v>2.6750000000000003</v>
      </c>
      <c r="AM74" s="451">
        <f>AL74*1.08</f>
        <v>2.8890000000000007</v>
      </c>
      <c r="AN74" s="451">
        <f t="shared" ref="AN74:AW74" si="186">AM74*1.08</f>
        <v>3.1201200000000009</v>
      </c>
      <c r="AO74" s="451">
        <f t="shared" si="186"/>
        <v>3.3697296000000012</v>
      </c>
      <c r="AP74" s="451">
        <f t="shared" si="186"/>
        <v>3.6393079680000016</v>
      </c>
      <c r="AQ74" s="451">
        <f t="shared" si="186"/>
        <v>3.930452605440002</v>
      </c>
      <c r="AR74" s="451">
        <f t="shared" si="186"/>
        <v>4.2448888138752023</v>
      </c>
      <c r="AS74" s="451">
        <f t="shared" si="186"/>
        <v>4.5844799189852186</v>
      </c>
      <c r="AT74" s="451">
        <f t="shared" si="186"/>
        <v>4.951238312504036</v>
      </c>
      <c r="AU74" s="451">
        <f t="shared" si="186"/>
        <v>5.3473373775043589</v>
      </c>
      <c r="AV74" s="451">
        <f t="shared" si="186"/>
        <v>5.7751243677047084</v>
      </c>
      <c r="AW74" s="451">
        <f t="shared" si="186"/>
        <v>6.2371343171210851</v>
      </c>
      <c r="AX74" s="451">
        <f>AL74*1.07</f>
        <v>2.8622500000000004</v>
      </c>
      <c r="AY74" s="451">
        <f t="shared" ref="AY74:BI74" si="187">AM74*1.07</f>
        <v>3.0912300000000008</v>
      </c>
      <c r="AZ74" s="451">
        <f t="shared" si="187"/>
        <v>3.3385284000000013</v>
      </c>
      <c r="BA74" s="451">
        <f t="shared" si="187"/>
        <v>3.6056106720000014</v>
      </c>
      <c r="BB74" s="451">
        <f t="shared" si="187"/>
        <v>3.8940595257600017</v>
      </c>
      <c r="BC74" s="451">
        <f t="shared" si="187"/>
        <v>4.2055842878208027</v>
      </c>
      <c r="BD74" s="451">
        <f t="shared" si="187"/>
        <v>4.5420310308464664</v>
      </c>
      <c r="BE74" s="451">
        <f t="shared" si="187"/>
        <v>4.9053935133141842</v>
      </c>
      <c r="BF74" s="451">
        <f t="shared" si="187"/>
        <v>5.2978249943793188</v>
      </c>
      <c r="BG74" s="451">
        <f t="shared" si="187"/>
        <v>5.7216509939296643</v>
      </c>
      <c r="BH74" s="451">
        <f t="shared" si="187"/>
        <v>6.179383073444038</v>
      </c>
      <c r="BI74" s="451">
        <f t="shared" si="187"/>
        <v>6.6737337193195616</v>
      </c>
      <c r="BJ74" s="485">
        <f>AX74*1.05</f>
        <v>3.0053625000000004</v>
      </c>
      <c r="BK74" s="485">
        <f t="shared" ref="BK74:BU74" si="188">AY74*1.05</f>
        <v>3.2457915000000011</v>
      </c>
      <c r="BL74" s="485">
        <f t="shared" si="188"/>
        <v>3.5054548200000015</v>
      </c>
      <c r="BM74" s="485">
        <f t="shared" si="188"/>
        <v>3.7858912056000018</v>
      </c>
      <c r="BN74" s="485">
        <f t="shared" si="188"/>
        <v>4.0887625020480023</v>
      </c>
      <c r="BO74" s="485">
        <f t="shared" si="188"/>
        <v>4.4158635022118427</v>
      </c>
      <c r="BP74" s="485">
        <f t="shared" si="188"/>
        <v>4.7691325823887896</v>
      </c>
      <c r="BQ74" s="485">
        <f t="shared" si="188"/>
        <v>5.1506631889798937</v>
      </c>
      <c r="BR74" s="485">
        <f t="shared" si="188"/>
        <v>5.5627162440982847</v>
      </c>
      <c r="BS74" s="485">
        <f t="shared" si="188"/>
        <v>6.0077335436261476</v>
      </c>
      <c r="BT74" s="485">
        <f t="shared" si="188"/>
        <v>6.4883522271162404</v>
      </c>
      <c r="BU74" s="485">
        <f t="shared" si="188"/>
        <v>7.00742040528554</v>
      </c>
      <c r="BV74" s="451">
        <f>BJ74*1.08</f>
        <v>3.2457915000000006</v>
      </c>
      <c r="BW74" s="451">
        <f t="shared" ref="BW74:CG74" si="189">BK74*1.08</f>
        <v>3.5054548200000015</v>
      </c>
      <c r="BX74" s="451">
        <f t="shared" si="189"/>
        <v>3.7858912056000018</v>
      </c>
      <c r="BY74" s="451">
        <f t="shared" si="189"/>
        <v>4.0887625020480023</v>
      </c>
      <c r="BZ74" s="451">
        <f t="shared" si="189"/>
        <v>4.4158635022118427</v>
      </c>
      <c r="CA74" s="451">
        <f t="shared" si="189"/>
        <v>4.7691325823887905</v>
      </c>
      <c r="CB74" s="451">
        <f t="shared" si="189"/>
        <v>5.1506631889798928</v>
      </c>
      <c r="CC74" s="451">
        <f t="shared" si="189"/>
        <v>5.5627162440982856</v>
      </c>
      <c r="CD74" s="451">
        <f t="shared" si="189"/>
        <v>6.0077335436261476</v>
      </c>
      <c r="CE74" s="451">
        <f t="shared" si="189"/>
        <v>6.4883522271162395</v>
      </c>
      <c r="CF74" s="451">
        <f t="shared" si="189"/>
        <v>7.00742040528554</v>
      </c>
      <c r="CG74" s="451">
        <f t="shared" si="189"/>
        <v>7.5680140377083838</v>
      </c>
      <c r="CH74" s="486">
        <v>5.488208698721996</v>
      </c>
      <c r="CI74" s="486">
        <v>5.7626191336580961</v>
      </c>
      <c r="CJ74" s="486">
        <v>6.0507500903410012</v>
      </c>
      <c r="CK74" s="486">
        <v>6.3532875948580516</v>
      </c>
      <c r="CL74" s="486">
        <v>6.6709519746009542</v>
      </c>
      <c r="CM74" s="486">
        <v>7.0044995733310023</v>
      </c>
      <c r="CN74" s="486">
        <v>7.3547245519975526</v>
      </c>
      <c r="CO74" s="486">
        <v>5.7038427618482226</v>
      </c>
      <c r="CP74" s="486">
        <v>5.8179196170851872</v>
      </c>
      <c r="CQ74" s="486">
        <v>5.9342780094268912</v>
      </c>
      <c r="CR74" s="486">
        <v>6.0529635696154287</v>
      </c>
      <c r="CS74" s="486">
        <v>6.1740228410077371</v>
      </c>
      <c r="CT74" s="293">
        <v>6.297503297827892</v>
      </c>
      <c r="CU74" s="293">
        <v>6.42345336378445</v>
      </c>
      <c r="CV74" s="293">
        <v>6.5519224310601389</v>
      </c>
      <c r="CW74" s="293">
        <v>6.6829608796813416</v>
      </c>
      <c r="CX74" s="293">
        <v>6.8166200972749689</v>
      </c>
      <c r="CY74" s="293">
        <v>6.9529524992204683</v>
      </c>
      <c r="CZ74" s="293">
        <v>7.0920115492048774</v>
      </c>
    </row>
    <row r="75" spans="1:109" s="125" customFormat="1" x14ac:dyDescent="0.2">
      <c r="A75" s="226" t="s">
        <v>10</v>
      </c>
      <c r="B75" s="451">
        <f>B78/B77</f>
        <v>16.485081651864281</v>
      </c>
      <c r="C75" s="451">
        <f t="shared" ref="C75:E75" si="190">C78/C77</f>
        <v>16.551179982940003</v>
      </c>
      <c r="D75" s="451">
        <f t="shared" si="190"/>
        <v>17.483792790092199</v>
      </c>
      <c r="E75" s="451">
        <f t="shared" si="190"/>
        <v>18.3855</v>
      </c>
      <c r="F75" s="451">
        <f>F78/F77</f>
        <v>19.304775000000006</v>
      </c>
      <c r="G75" s="451">
        <f>G78/G77</f>
        <v>20.076966000000006</v>
      </c>
      <c r="H75" s="451">
        <f>H78/H77</f>
        <v>20.076965999999999</v>
      </c>
      <c r="I75" s="451"/>
      <c r="J75" s="449"/>
      <c r="K75" s="450">
        <f t="shared" si="174"/>
        <v>4.0095846943073443E-3</v>
      </c>
      <c r="L75" s="450">
        <f t="shared" si="174"/>
        <v>5.6347209571370627E-2</v>
      </c>
      <c r="M75" s="449"/>
      <c r="N75" s="449"/>
      <c r="O75" s="449"/>
      <c r="P75" s="449"/>
      <c r="Q75" s="449"/>
      <c r="R75" s="449"/>
      <c r="S75" s="449"/>
      <c r="T75" s="449"/>
      <c r="U75" s="449">
        <v>19</v>
      </c>
      <c r="V75" s="449">
        <v>19</v>
      </c>
      <c r="W75" s="449">
        <v>20</v>
      </c>
      <c r="X75" s="449">
        <v>20</v>
      </c>
      <c r="Y75" s="449">
        <v>20</v>
      </c>
      <c r="Z75" s="451">
        <v>17</v>
      </c>
      <c r="AA75" s="451">
        <v>17</v>
      </c>
      <c r="AB75" s="451">
        <f t="shared" ref="AB75:AK75" si="191">AB62</f>
        <v>16.5</v>
      </c>
      <c r="AC75" s="451">
        <f t="shared" si="191"/>
        <v>16.5</v>
      </c>
      <c r="AD75" s="451">
        <f t="shared" si="191"/>
        <v>16.5</v>
      </c>
      <c r="AE75" s="451">
        <f t="shared" si="191"/>
        <v>16.5</v>
      </c>
      <c r="AF75" s="451">
        <f t="shared" si="191"/>
        <v>16.5</v>
      </c>
      <c r="AG75" s="451">
        <f t="shared" si="191"/>
        <v>16.5</v>
      </c>
      <c r="AH75" s="451">
        <f t="shared" si="191"/>
        <v>16.5</v>
      </c>
      <c r="AI75" s="451">
        <f t="shared" si="191"/>
        <v>16.5</v>
      </c>
      <c r="AJ75" s="451">
        <f t="shared" si="191"/>
        <v>16.5</v>
      </c>
      <c r="AK75" s="451">
        <f t="shared" si="191"/>
        <v>16.5</v>
      </c>
      <c r="AL75" s="449">
        <f>AK75*1.03</f>
        <v>16.995000000000001</v>
      </c>
      <c r="AM75" s="449">
        <v>17.510000000000002</v>
      </c>
      <c r="AN75" s="449">
        <v>17.510000000000002</v>
      </c>
      <c r="AO75" s="449">
        <v>17.510000000000002</v>
      </c>
      <c r="AP75" s="449">
        <v>17.510000000000002</v>
      </c>
      <c r="AQ75" s="449">
        <v>17.510000000000002</v>
      </c>
      <c r="AR75" s="449">
        <v>17.510000000000002</v>
      </c>
      <c r="AS75" s="449">
        <v>17.510000000000002</v>
      </c>
      <c r="AT75" s="449">
        <v>17.510000000000002</v>
      </c>
      <c r="AU75" s="449">
        <v>17.510000000000002</v>
      </c>
      <c r="AV75" s="449">
        <v>17.510000000000002</v>
      </c>
      <c r="AW75" s="449">
        <v>17.510000000000002</v>
      </c>
      <c r="AX75" s="487">
        <f>AW75*1.05</f>
        <v>18.385500000000004</v>
      </c>
      <c r="AY75" s="487">
        <f>AX75</f>
        <v>18.385500000000004</v>
      </c>
      <c r="AZ75" s="487">
        <f t="shared" ref="AZ75:BI75" si="192">AY75</f>
        <v>18.385500000000004</v>
      </c>
      <c r="BA75" s="487">
        <f t="shared" si="192"/>
        <v>18.385500000000004</v>
      </c>
      <c r="BB75" s="487">
        <f t="shared" si="192"/>
        <v>18.385500000000004</v>
      </c>
      <c r="BC75" s="487">
        <f t="shared" si="192"/>
        <v>18.385500000000004</v>
      </c>
      <c r="BD75" s="487">
        <f t="shared" si="192"/>
        <v>18.385500000000004</v>
      </c>
      <c r="BE75" s="487">
        <f t="shared" si="192"/>
        <v>18.385500000000004</v>
      </c>
      <c r="BF75" s="487">
        <f t="shared" si="192"/>
        <v>18.385500000000004</v>
      </c>
      <c r="BG75" s="487">
        <f t="shared" si="192"/>
        <v>18.385500000000004</v>
      </c>
      <c r="BH75" s="487">
        <f t="shared" si="192"/>
        <v>18.385500000000004</v>
      </c>
      <c r="BI75" s="487">
        <f t="shared" si="192"/>
        <v>18.385500000000004</v>
      </c>
      <c r="BJ75" s="480">
        <f>BI75*1.05</f>
        <v>19.304775000000006</v>
      </c>
      <c r="BK75" s="480">
        <f>BJ75</f>
        <v>19.304775000000006</v>
      </c>
      <c r="BL75" s="480">
        <f t="shared" ref="BL75:BU75" si="193">BK75</f>
        <v>19.304775000000006</v>
      </c>
      <c r="BM75" s="480">
        <f t="shared" si="193"/>
        <v>19.304775000000006</v>
      </c>
      <c r="BN75" s="480">
        <f t="shared" si="193"/>
        <v>19.304775000000006</v>
      </c>
      <c r="BO75" s="480">
        <f t="shared" si="193"/>
        <v>19.304775000000006</v>
      </c>
      <c r="BP75" s="480">
        <f t="shared" si="193"/>
        <v>19.304775000000006</v>
      </c>
      <c r="BQ75" s="480">
        <f t="shared" si="193"/>
        <v>19.304775000000006</v>
      </c>
      <c r="BR75" s="480">
        <f t="shared" si="193"/>
        <v>19.304775000000006</v>
      </c>
      <c r="BS75" s="480">
        <f t="shared" si="193"/>
        <v>19.304775000000006</v>
      </c>
      <c r="BT75" s="480">
        <f t="shared" si="193"/>
        <v>19.304775000000006</v>
      </c>
      <c r="BU75" s="480">
        <f t="shared" si="193"/>
        <v>19.304775000000006</v>
      </c>
      <c r="BV75" s="488">
        <f>BU75*1.04</f>
        <v>20.076966000000006</v>
      </c>
      <c r="BW75" s="488">
        <f>BV75</f>
        <v>20.076966000000006</v>
      </c>
      <c r="BX75" s="488">
        <f t="shared" ref="BX75:CG75" si="194">BW75</f>
        <v>20.076966000000006</v>
      </c>
      <c r="BY75" s="488">
        <f t="shared" si="194"/>
        <v>20.076966000000006</v>
      </c>
      <c r="BZ75" s="488">
        <f t="shared" si="194"/>
        <v>20.076966000000006</v>
      </c>
      <c r="CA75" s="488">
        <f t="shared" si="194"/>
        <v>20.076966000000006</v>
      </c>
      <c r="CB75" s="488">
        <f t="shared" si="194"/>
        <v>20.076966000000006</v>
      </c>
      <c r="CC75" s="488">
        <f t="shared" si="194"/>
        <v>20.076966000000006</v>
      </c>
      <c r="CD75" s="488">
        <f t="shared" si="194"/>
        <v>20.076966000000006</v>
      </c>
      <c r="CE75" s="488">
        <f t="shared" si="194"/>
        <v>20.076966000000006</v>
      </c>
      <c r="CF75" s="488">
        <f t="shared" si="194"/>
        <v>20.076966000000006</v>
      </c>
      <c r="CG75" s="488">
        <f t="shared" si="194"/>
        <v>20.076966000000006</v>
      </c>
      <c r="CH75" s="480">
        <f>CG75</f>
        <v>20.076966000000006</v>
      </c>
      <c r="CI75" s="480">
        <f t="shared" ref="CI75:CS75" si="195">CH75</f>
        <v>20.076966000000006</v>
      </c>
      <c r="CJ75" s="480">
        <f t="shared" si="195"/>
        <v>20.076966000000006</v>
      </c>
      <c r="CK75" s="480">
        <f t="shared" si="195"/>
        <v>20.076966000000006</v>
      </c>
      <c r="CL75" s="480">
        <f t="shared" si="195"/>
        <v>20.076966000000006</v>
      </c>
      <c r="CM75" s="480">
        <f t="shared" si="195"/>
        <v>20.076966000000006</v>
      </c>
      <c r="CN75" s="480">
        <f t="shared" si="195"/>
        <v>20.076966000000006</v>
      </c>
      <c r="CO75" s="480">
        <f t="shared" si="195"/>
        <v>20.076966000000006</v>
      </c>
      <c r="CP75" s="480">
        <f t="shared" si="195"/>
        <v>20.076966000000006</v>
      </c>
      <c r="CQ75" s="480">
        <f t="shared" si="195"/>
        <v>20.076966000000006</v>
      </c>
      <c r="CR75" s="480">
        <f t="shared" si="195"/>
        <v>20.076966000000006</v>
      </c>
      <c r="CS75" s="480">
        <f t="shared" si="195"/>
        <v>20.076966000000006</v>
      </c>
      <c r="CT75" s="290">
        <v>18.427213665000004</v>
      </c>
      <c r="CU75" s="290">
        <v>18.427213665000004</v>
      </c>
      <c r="CV75" s="290">
        <v>18.427213665000004</v>
      </c>
      <c r="CW75" s="290">
        <v>18.427213665000004</v>
      </c>
      <c r="CX75" s="290">
        <v>18.427213665000004</v>
      </c>
      <c r="CY75" s="290">
        <v>18.427213665000004</v>
      </c>
      <c r="CZ75" s="290">
        <v>18.427213665000004</v>
      </c>
    </row>
    <row r="76" spans="1:109" x14ac:dyDescent="0.2">
      <c r="A76" s="226"/>
      <c r="B76" s="449"/>
      <c r="C76" s="449"/>
      <c r="D76" s="449"/>
      <c r="E76" s="449">
        <f>SUM(AX76:BI76)</f>
        <v>0</v>
      </c>
      <c r="F76" s="449">
        <f t="shared" ref="F76:H76" si="196">SUM(AY76:BJ76)</f>
        <v>0</v>
      </c>
      <c r="G76" s="449">
        <f t="shared" si="196"/>
        <v>0</v>
      </c>
      <c r="H76" s="449">
        <f t="shared" si="196"/>
        <v>0</v>
      </c>
      <c r="I76" s="449"/>
      <c r="J76" s="449"/>
      <c r="K76" s="450"/>
      <c r="L76" s="450"/>
      <c r="M76" s="449"/>
      <c r="N76" s="449"/>
      <c r="O76" s="449"/>
      <c r="P76" s="449"/>
      <c r="Q76" s="449"/>
      <c r="R76" s="449"/>
      <c r="S76" s="449"/>
      <c r="T76" s="449"/>
      <c r="U76" s="449"/>
      <c r="V76" s="449"/>
      <c r="W76" s="449"/>
      <c r="X76" s="449"/>
      <c r="Y76" s="449"/>
      <c r="Z76" s="449"/>
      <c r="AA76" s="449"/>
      <c r="AB76" s="449"/>
      <c r="AC76" s="449"/>
      <c r="AD76" s="449"/>
      <c r="AE76" s="449"/>
      <c r="AF76" s="449"/>
      <c r="AG76" s="449"/>
      <c r="AH76" s="449"/>
      <c r="AI76" s="449"/>
      <c r="AJ76" s="449"/>
      <c r="AK76" s="449"/>
      <c r="AL76" s="449"/>
      <c r="AM76" s="449"/>
      <c r="AN76" s="449"/>
      <c r="AO76" s="449"/>
      <c r="AP76" s="449"/>
      <c r="AQ76" s="449"/>
      <c r="AR76" s="449"/>
      <c r="AS76" s="449"/>
      <c r="AT76" s="449"/>
      <c r="AU76" s="449"/>
      <c r="AV76" s="449"/>
      <c r="AW76" s="449"/>
      <c r="AX76" s="459"/>
      <c r="AY76" s="459"/>
      <c r="AZ76" s="459"/>
      <c r="BA76" s="459"/>
      <c r="BB76" s="459"/>
      <c r="BC76" s="459"/>
      <c r="BD76" s="459"/>
      <c r="BE76" s="459"/>
      <c r="BF76" s="459"/>
      <c r="BG76" s="459"/>
      <c r="BH76" s="459"/>
      <c r="BI76" s="459"/>
      <c r="BJ76" s="459"/>
      <c r="BK76" s="459"/>
      <c r="BL76" s="459"/>
      <c r="BM76" s="459"/>
      <c r="BN76" s="459"/>
      <c r="BO76" s="459"/>
      <c r="BP76" s="459"/>
      <c r="BQ76" s="459"/>
      <c r="BR76" s="459"/>
      <c r="BS76" s="459"/>
      <c r="BT76" s="459"/>
      <c r="BU76" s="459"/>
      <c r="BV76" s="459"/>
      <c r="BW76" s="459"/>
      <c r="BX76" s="459"/>
      <c r="BY76" s="459"/>
      <c r="BZ76" s="459"/>
      <c r="CA76" s="459"/>
      <c r="CB76" s="459"/>
      <c r="CC76" s="459"/>
      <c r="CD76" s="459"/>
      <c r="CE76" s="459"/>
      <c r="CF76" s="459"/>
      <c r="CG76" s="459"/>
      <c r="CH76" s="480"/>
      <c r="CI76" s="480"/>
      <c r="CJ76" s="480"/>
      <c r="CK76" s="480"/>
      <c r="CL76" s="480"/>
      <c r="CM76" s="480"/>
      <c r="CN76" s="480"/>
      <c r="CO76" s="480"/>
      <c r="CP76" s="480"/>
      <c r="CQ76" s="480"/>
      <c r="CR76" s="480"/>
      <c r="CS76" s="480"/>
    </row>
    <row r="77" spans="1:109" x14ac:dyDescent="0.2">
      <c r="A77" s="226" t="s">
        <v>15</v>
      </c>
      <c r="B77" s="449">
        <f>SUM(N77:X77)</f>
        <v>427.57750000000004</v>
      </c>
      <c r="C77" s="449">
        <f>SUM(Z77:AK77)</f>
        <v>2286.0500000000002</v>
      </c>
      <c r="D77" s="449">
        <f>SUM(AL77:AW77)</f>
        <v>5125.2475167149951</v>
      </c>
      <c r="E77" s="449">
        <f>SUM(AX77:BI77)</f>
        <v>7657.016389593261</v>
      </c>
      <c r="F77" s="449">
        <f>SUM(BJ77:BU77)</f>
        <v>9401.4935727503798</v>
      </c>
      <c r="G77" s="452">
        <f>SUM(BV77:CG77)</f>
        <v>10926.247096807405</v>
      </c>
      <c r="H77" s="452">
        <f>SUM(CH77:CS77)</f>
        <v>12991.014091428466</v>
      </c>
      <c r="I77" s="449"/>
      <c r="J77" s="449"/>
      <c r="K77" s="450">
        <f t="shared" si="174"/>
        <v>4.3465161286550389</v>
      </c>
      <c r="L77" s="450">
        <f t="shared" si="174"/>
        <v>1.2419664997331616</v>
      </c>
      <c r="M77" s="449"/>
      <c r="N77" s="449"/>
      <c r="O77" s="449"/>
      <c r="P77" s="449"/>
      <c r="Q77" s="449"/>
      <c r="R77" s="449"/>
      <c r="S77" s="449"/>
      <c r="T77" s="449"/>
      <c r="U77" s="449">
        <f t="shared" ref="U77:AW77" si="197">U73*U74</f>
        <v>70</v>
      </c>
      <c r="V77" s="449">
        <f t="shared" si="197"/>
        <v>102.9</v>
      </c>
      <c r="W77" s="449">
        <f t="shared" si="197"/>
        <v>115.7625</v>
      </c>
      <c r="X77" s="449">
        <f t="shared" si="197"/>
        <v>138.91500000000002</v>
      </c>
      <c r="Y77" s="449">
        <f t="shared" si="197"/>
        <v>182.32593750000004</v>
      </c>
      <c r="Z77" s="449">
        <f t="shared" si="197"/>
        <v>169</v>
      </c>
      <c r="AA77" s="449">
        <f t="shared" si="197"/>
        <v>65</v>
      </c>
      <c r="AB77" s="449">
        <f t="shared" si="197"/>
        <v>176.8</v>
      </c>
      <c r="AC77" s="449">
        <f t="shared" si="197"/>
        <v>177.45000000000002</v>
      </c>
      <c r="AD77" s="449">
        <f t="shared" si="197"/>
        <v>209.29999999999998</v>
      </c>
      <c r="AE77" s="449">
        <f t="shared" si="197"/>
        <v>243.75</v>
      </c>
      <c r="AF77" s="449">
        <f t="shared" si="197"/>
        <v>177.45000000000002</v>
      </c>
      <c r="AG77" s="449">
        <f t="shared" si="197"/>
        <v>209.29999999999998</v>
      </c>
      <c r="AH77" s="449">
        <f t="shared" si="197"/>
        <v>227.5</v>
      </c>
      <c r="AI77" s="449">
        <f t="shared" si="197"/>
        <v>177.45000000000002</v>
      </c>
      <c r="AJ77" s="449">
        <f t="shared" si="197"/>
        <v>209.29999999999998</v>
      </c>
      <c r="AK77" s="449">
        <f t="shared" si="197"/>
        <v>243.75</v>
      </c>
      <c r="AL77" s="449">
        <f t="shared" si="197"/>
        <v>260.8125</v>
      </c>
      <c r="AM77" s="449">
        <f t="shared" si="197"/>
        <v>216.67500000000004</v>
      </c>
      <c r="AN77" s="449">
        <f t="shared" si="197"/>
        <v>318.25224000000014</v>
      </c>
      <c r="AO77" s="449">
        <f t="shared" si="197"/>
        <v>313.38485280000009</v>
      </c>
      <c r="AP77" s="449">
        <f t="shared" si="197"/>
        <v>371.20941273600022</v>
      </c>
      <c r="AQ77" s="449">
        <f t="shared" si="197"/>
        <v>442.1759181120002</v>
      </c>
      <c r="AR77" s="449">
        <f t="shared" si="197"/>
        <v>413.87665935283223</v>
      </c>
      <c r="AS77" s="449">
        <f t="shared" si="197"/>
        <v>467.61695173649235</v>
      </c>
      <c r="AT77" s="449">
        <f t="shared" si="197"/>
        <v>519.88002281292381</v>
      </c>
      <c r="AU77" s="449">
        <f t="shared" si="197"/>
        <v>521.36539430667494</v>
      </c>
      <c r="AV77" s="449">
        <f t="shared" si="197"/>
        <v>606.38805860899436</v>
      </c>
      <c r="AW77" s="449">
        <f t="shared" si="197"/>
        <v>673.61050624907716</v>
      </c>
      <c r="AX77" s="484">
        <f t="shared" ref="AX77:CB77" si="198">AX74*AX73</f>
        <v>377.16453254378058</v>
      </c>
      <c r="AY77" s="484">
        <f t="shared" si="198"/>
        <v>289.88009325000007</v>
      </c>
      <c r="AZ77" s="484">
        <f t="shared" si="198"/>
        <v>500.91280113600027</v>
      </c>
      <c r="BA77" s="484">
        <f t="shared" si="198"/>
        <v>473.36259707352019</v>
      </c>
      <c r="BB77" s="484">
        <f t="shared" si="198"/>
        <v>521.45623693618984</v>
      </c>
      <c r="BC77" s="484">
        <f t="shared" si="198"/>
        <v>631.00586654463336</v>
      </c>
      <c r="BD77" s="484">
        <f t="shared" si="198"/>
        <v>638.89343987644122</v>
      </c>
      <c r="BE77" s="484">
        <f t="shared" si="198"/>
        <v>717.60511166921879</v>
      </c>
      <c r="BF77" s="484">
        <f t="shared" si="198"/>
        <v>794.88566215667311</v>
      </c>
      <c r="BG77" s="484">
        <f t="shared" si="198"/>
        <v>781.51409554787335</v>
      </c>
      <c r="BH77" s="484">
        <f t="shared" si="198"/>
        <v>903.97577043105503</v>
      </c>
      <c r="BI77" s="484">
        <f t="shared" si="198"/>
        <v>1026.3601824278746</v>
      </c>
      <c r="BJ77" s="484">
        <f t="shared" si="198"/>
        <v>480.33728209124052</v>
      </c>
      <c r="BK77" s="484">
        <f t="shared" si="198"/>
        <v>469.86077754000013</v>
      </c>
      <c r="BL77" s="484">
        <f t="shared" si="198"/>
        <v>579.94244542080037</v>
      </c>
      <c r="BM77" s="484">
        <f t="shared" si="198"/>
        <v>548.04561092265624</v>
      </c>
      <c r="BN77" s="484">
        <f t="shared" si="198"/>
        <v>628.11761761009109</v>
      </c>
      <c r="BO77" s="484">
        <f t="shared" si="198"/>
        <v>730.5604578059274</v>
      </c>
      <c r="BP77" s="484">
        <f t="shared" si="198"/>
        <v>760.15204230694928</v>
      </c>
      <c r="BQ77" s="484">
        <f t="shared" si="198"/>
        <v>820.9642056915053</v>
      </c>
      <c r="BR77" s="484">
        <f t="shared" si="198"/>
        <v>1013.3043910249437</v>
      </c>
      <c r="BS77" s="484">
        <f t="shared" si="198"/>
        <v>996.25858455912191</v>
      </c>
      <c r="BT77" s="484">
        <f t="shared" si="198"/>
        <v>1097.4784567503289</v>
      </c>
      <c r="BU77" s="484">
        <f t="shared" si="198"/>
        <v>1276.4717010268141</v>
      </c>
      <c r="BV77" s="484">
        <f t="shared" si="198"/>
        <v>577.66457865361963</v>
      </c>
      <c r="BW77" s="484">
        <f t="shared" si="198"/>
        <v>636.35529984482753</v>
      </c>
      <c r="BX77" s="484">
        <f t="shared" si="198"/>
        <v>714.88832199696606</v>
      </c>
      <c r="BY77" s="484">
        <f t="shared" si="198"/>
        <v>753.24818317729125</v>
      </c>
      <c r="BZ77" s="484">
        <f t="shared" si="198"/>
        <v>762.66378546700741</v>
      </c>
      <c r="CA77" s="484">
        <f t="shared" si="198"/>
        <v>937.12036200689147</v>
      </c>
      <c r="CB77" s="484">
        <f t="shared" si="198"/>
        <v>770.9615674528884</v>
      </c>
      <c r="CC77" s="484">
        <f>CC74*CC73</f>
        <v>941.52198806785054</v>
      </c>
      <c r="CD77" s="484">
        <f t="shared" ref="CD77:CZ77" si="199">CD74*CD73</f>
        <v>1162.1071395580327</v>
      </c>
      <c r="CE77" s="484">
        <f t="shared" si="199"/>
        <v>1019.7490149621736</v>
      </c>
      <c r="CF77" s="484">
        <f t="shared" si="199"/>
        <v>1186.0465466329283</v>
      </c>
      <c r="CG77" s="484">
        <f t="shared" si="199"/>
        <v>1463.9203089869288</v>
      </c>
      <c r="CH77" s="480">
        <f t="shared" si="199"/>
        <v>913.89472829580325</v>
      </c>
      <c r="CI77" s="480">
        <f t="shared" si="199"/>
        <v>1027.7203167050457</v>
      </c>
      <c r="CJ77" s="480">
        <f t="shared" si="199"/>
        <v>1100.6884591911039</v>
      </c>
      <c r="CK77" s="480">
        <f t="shared" si="199"/>
        <v>1178.8373397936725</v>
      </c>
      <c r="CL77" s="480">
        <f t="shared" si="199"/>
        <v>1262.5347909190234</v>
      </c>
      <c r="CM77" s="480">
        <f t="shared" si="199"/>
        <v>1352.1747610742739</v>
      </c>
      <c r="CN77" s="480">
        <f t="shared" si="199"/>
        <v>1448.1791691105475</v>
      </c>
      <c r="CO77" s="480">
        <f t="shared" si="199"/>
        <v>921.34378611242312</v>
      </c>
      <c r="CP77" s="480">
        <f t="shared" si="199"/>
        <v>671.26475845333698</v>
      </c>
      <c r="CQ77" s="480">
        <f t="shared" si="199"/>
        <v>997.29214450424831</v>
      </c>
      <c r="CR77" s="480">
        <f t="shared" si="199"/>
        <v>1037.5827471422197</v>
      </c>
      <c r="CS77" s="480">
        <f t="shared" si="199"/>
        <v>1079.5010901267656</v>
      </c>
      <c r="CT77" s="296">
        <f t="shared" si="199"/>
        <v>1123.112934167887</v>
      </c>
      <c r="CU77" s="296">
        <f t="shared" si="199"/>
        <v>1168.4866967082696</v>
      </c>
      <c r="CV77" s="296">
        <f t="shared" si="199"/>
        <v>1215.6935592552836</v>
      </c>
      <c r="CW77" s="296">
        <f t="shared" si="199"/>
        <v>1264.8075790491971</v>
      </c>
      <c r="CX77" s="296">
        <f t="shared" si="199"/>
        <v>1315.9058052427849</v>
      </c>
      <c r="CY77" s="296">
        <f t="shared" si="199"/>
        <v>1369.0683997745932</v>
      </c>
      <c r="CZ77" s="296">
        <f t="shared" si="199"/>
        <v>1424.378763125487</v>
      </c>
    </row>
    <row r="78" spans="1:109" s="448" customFormat="1" x14ac:dyDescent="0.2">
      <c r="A78" s="446" t="s">
        <v>11</v>
      </c>
      <c r="B78" s="452">
        <f>SUM(N78:X78)</f>
        <v>7048.6500000000005</v>
      </c>
      <c r="C78" s="452">
        <f>SUM(Z78:AK78)</f>
        <v>37836.824999999997</v>
      </c>
      <c r="D78" s="452">
        <f>SUM(AL78:AW78)</f>
        <v>89608.765580179577</v>
      </c>
      <c r="E78" s="452">
        <f>SUM(AX78:BI78)</f>
        <v>140778.07483086691</v>
      </c>
      <c r="F78" s="452">
        <f>SUM(BJ78:BU78)</f>
        <v>181493.71808589227</v>
      </c>
      <c r="G78" s="452">
        <f>SUM(BV78:CG78)</f>
        <v>219365.89147020105</v>
      </c>
      <c r="H78" s="452">
        <f>SUM(CH78:CS78)</f>
        <v>260820.14821913018</v>
      </c>
      <c r="I78" s="452"/>
      <c r="J78" s="452"/>
      <c r="K78" s="472">
        <f t="shared" si="174"/>
        <v>4.3679534378923615</v>
      </c>
      <c r="L78" s="472">
        <f t="shared" si="174"/>
        <v>1.3682950559456186</v>
      </c>
      <c r="M78" s="452"/>
      <c r="N78" s="452"/>
      <c r="O78" s="452"/>
      <c r="P78" s="452"/>
      <c r="Q78" s="452"/>
      <c r="R78" s="452"/>
      <c r="S78" s="452"/>
      <c r="T78" s="452"/>
      <c r="U78" s="452"/>
      <c r="V78" s="452">
        <f t="shared" ref="V78:CB78" si="200">V77*V75</f>
        <v>1955.1000000000001</v>
      </c>
      <c r="W78" s="452">
        <f t="shared" si="200"/>
        <v>2315.25</v>
      </c>
      <c r="X78" s="452">
        <f t="shared" si="200"/>
        <v>2778.3</v>
      </c>
      <c r="Y78" s="452">
        <f t="shared" si="200"/>
        <v>3646.5187500000006</v>
      </c>
      <c r="Z78" s="452">
        <f t="shared" si="200"/>
        <v>2873</v>
      </c>
      <c r="AA78" s="452">
        <f t="shared" si="200"/>
        <v>1105</v>
      </c>
      <c r="AB78" s="452">
        <f t="shared" si="200"/>
        <v>2917.2000000000003</v>
      </c>
      <c r="AC78" s="452">
        <f t="shared" si="200"/>
        <v>2927.9250000000002</v>
      </c>
      <c r="AD78" s="452">
        <f t="shared" si="200"/>
        <v>3453.45</v>
      </c>
      <c r="AE78" s="452">
        <f t="shared" si="200"/>
        <v>4021.875</v>
      </c>
      <c r="AF78" s="452">
        <f t="shared" si="200"/>
        <v>2927.9250000000002</v>
      </c>
      <c r="AG78" s="452">
        <f t="shared" si="200"/>
        <v>3453.45</v>
      </c>
      <c r="AH78" s="452">
        <f t="shared" si="200"/>
        <v>3753.75</v>
      </c>
      <c r="AI78" s="452">
        <f t="shared" si="200"/>
        <v>2927.9250000000002</v>
      </c>
      <c r="AJ78" s="452">
        <f t="shared" si="200"/>
        <v>3453.45</v>
      </c>
      <c r="AK78" s="452">
        <f t="shared" si="200"/>
        <v>4021.875</v>
      </c>
      <c r="AL78" s="452">
        <f t="shared" si="200"/>
        <v>4432.5084375000006</v>
      </c>
      <c r="AM78" s="452">
        <f t="shared" si="200"/>
        <v>3793.9792500000012</v>
      </c>
      <c r="AN78" s="452">
        <f t="shared" si="200"/>
        <v>5572.5967224000033</v>
      </c>
      <c r="AO78" s="452">
        <f t="shared" si="200"/>
        <v>5487.3687725280024</v>
      </c>
      <c r="AP78" s="452">
        <f t="shared" si="200"/>
        <v>6499.8768170073645</v>
      </c>
      <c r="AQ78" s="452">
        <f t="shared" si="200"/>
        <v>7742.5003261411239</v>
      </c>
      <c r="AR78" s="452">
        <f t="shared" si="200"/>
        <v>7246.9803052680927</v>
      </c>
      <c r="AS78" s="452">
        <f t="shared" si="200"/>
        <v>8187.9728249059817</v>
      </c>
      <c r="AT78" s="452">
        <f t="shared" si="200"/>
        <v>9103.0991994542965</v>
      </c>
      <c r="AU78" s="452">
        <f t="shared" si="200"/>
        <v>9129.1080543098797</v>
      </c>
      <c r="AV78" s="452">
        <f t="shared" si="200"/>
        <v>10617.854906243492</v>
      </c>
      <c r="AW78" s="452">
        <f t="shared" si="200"/>
        <v>11794.919964421342</v>
      </c>
      <c r="AX78" s="489">
        <f t="shared" si="200"/>
        <v>6934.3585130836791</v>
      </c>
      <c r="AY78" s="489">
        <f t="shared" si="200"/>
        <v>5329.5904544478772</v>
      </c>
      <c r="AZ78" s="489">
        <f t="shared" si="200"/>
        <v>9209.5323052859349</v>
      </c>
      <c r="BA78" s="489">
        <f t="shared" si="200"/>
        <v>8703.0080284952073</v>
      </c>
      <c r="BB78" s="489">
        <f t="shared" si="200"/>
        <v>9587.2336441903208</v>
      </c>
      <c r="BC78" s="489">
        <f t="shared" si="200"/>
        <v>11601.35835935636</v>
      </c>
      <c r="BD78" s="489">
        <f t="shared" si="200"/>
        <v>11746.375338848313</v>
      </c>
      <c r="BE78" s="489">
        <f t="shared" si="200"/>
        <v>13193.528780594424</v>
      </c>
      <c r="BF78" s="489">
        <f t="shared" si="200"/>
        <v>14614.370341581516</v>
      </c>
      <c r="BG78" s="489">
        <f t="shared" si="200"/>
        <v>14368.527403695429</v>
      </c>
      <c r="BH78" s="489">
        <f t="shared" si="200"/>
        <v>16620.046527260165</v>
      </c>
      <c r="BI78" s="489">
        <f t="shared" si="200"/>
        <v>18870.145134027694</v>
      </c>
      <c r="BJ78" s="490">
        <f t="shared" si="200"/>
        <v>9272.8031548829313</v>
      </c>
      <c r="BK78" s="490">
        <f t="shared" si="200"/>
        <v>9070.5565917347594</v>
      </c>
      <c r="BL78" s="490">
        <f t="shared" si="200"/>
        <v>11195.658421798335</v>
      </c>
      <c r="BM78" s="490">
        <f t="shared" si="200"/>
        <v>10579.897208599425</v>
      </c>
      <c r="BN78" s="490">
        <f t="shared" si="200"/>
        <v>12125.669281498851</v>
      </c>
      <c r="BO78" s="490">
        <f t="shared" si="200"/>
        <v>14103.305261840427</v>
      </c>
      <c r="BP78" s="490">
        <f t="shared" si="200"/>
        <v>14674.564142526142</v>
      </c>
      <c r="BQ78" s="490">
        <f t="shared" si="200"/>
        <v>15848.529273928234</v>
      </c>
      <c r="BR78" s="490">
        <f t="shared" si="200"/>
        <v>19561.613275248565</v>
      </c>
      <c r="BS78" s="490">
        <f t="shared" si="200"/>
        <v>19232.547816732331</v>
      </c>
      <c r="BT78" s="490">
        <f t="shared" si="200"/>
        <v>21186.574674912335</v>
      </c>
      <c r="BU78" s="490">
        <f t="shared" si="200"/>
        <v>24641.998982189925</v>
      </c>
      <c r="BV78" s="490">
        <f t="shared" si="200"/>
        <v>11597.752105033051</v>
      </c>
      <c r="BW78" s="490">
        <f t="shared" si="200"/>
        <v>12776.08371890441</v>
      </c>
      <c r="BX78" s="490">
        <f t="shared" si="200"/>
        <v>14352.788534530144</v>
      </c>
      <c r="BY78" s="490">
        <f t="shared" si="200"/>
        <v>15122.938163212253</v>
      </c>
      <c r="BZ78" s="490">
        <f t="shared" si="200"/>
        <v>15311.974890252406</v>
      </c>
      <c r="CA78" s="490">
        <f t="shared" si="200"/>
        <v>18814.533645920059</v>
      </c>
      <c r="CB78" s="490">
        <f t="shared" si="200"/>
        <v>15478.569177058351</v>
      </c>
      <c r="CC78" s="490">
        <f>CC77*CC75</f>
        <v>18902.904942690646</v>
      </c>
      <c r="CD78" s="490">
        <f t="shared" ref="CD78:CZ78" si="201">CD77*CD75</f>
        <v>23331.585529263884</v>
      </c>
      <c r="CE78" s="490">
        <f t="shared" si="201"/>
        <v>20473.466301929056</v>
      </c>
      <c r="CF78" s="490">
        <f t="shared" si="201"/>
        <v>23812.216191166724</v>
      </c>
      <c r="CG78" s="490">
        <f t="shared" si="201"/>
        <v>29391.078270240072</v>
      </c>
      <c r="CH78" s="491">
        <f t="shared" si="201"/>
        <v>18348.233387574084</v>
      </c>
      <c r="CI78" s="491">
        <f t="shared" si="201"/>
        <v>20633.505855996438</v>
      </c>
      <c r="CJ78" s="491">
        <f t="shared" si="201"/>
        <v>22098.484771772186</v>
      </c>
      <c r="CK78" s="491">
        <f t="shared" si="201"/>
        <v>23667.477190568017</v>
      </c>
      <c r="CL78" s="491">
        <f t="shared" si="201"/>
        <v>25347.86807109835</v>
      </c>
      <c r="CM78" s="491">
        <f t="shared" si="201"/>
        <v>27147.566704146328</v>
      </c>
      <c r="CN78" s="491">
        <f t="shared" si="201"/>
        <v>29075.04394014072</v>
      </c>
      <c r="CO78" s="491">
        <f t="shared" si="201"/>
        <v>18497.787868090396</v>
      </c>
      <c r="CP78" s="491">
        <f t="shared" si="201"/>
        <v>13476.959732465863</v>
      </c>
      <c r="CQ78" s="491">
        <f t="shared" si="201"/>
        <v>20022.600477278887</v>
      </c>
      <c r="CR78" s="491">
        <f t="shared" si="201"/>
        <v>20831.513536560946</v>
      </c>
      <c r="CS78" s="491">
        <f t="shared" si="201"/>
        <v>21673.106683438014</v>
      </c>
      <c r="CT78" s="447">
        <f t="shared" si="201"/>
        <v>20695.842007836738</v>
      </c>
      <c r="CU78" s="447">
        <f t="shared" si="201"/>
        <v>21531.954024953342</v>
      </c>
      <c r="CV78" s="447">
        <f t="shared" si="201"/>
        <v>22401.844967561454</v>
      </c>
      <c r="CW78" s="447">
        <f t="shared" si="201"/>
        <v>23306.879504250937</v>
      </c>
      <c r="CX78" s="447">
        <f t="shared" si="201"/>
        <v>24248.477436222682</v>
      </c>
      <c r="CY78" s="447">
        <f t="shared" si="201"/>
        <v>25228.11592464607</v>
      </c>
      <c r="CZ78" s="447">
        <f t="shared" si="201"/>
        <v>26247.331808001778</v>
      </c>
    </row>
    <row r="79" spans="1:109" x14ac:dyDescent="0.2">
      <c r="A79" s="226" t="s">
        <v>12</v>
      </c>
      <c r="B79" s="449">
        <f>B78/B73</f>
        <v>35.870992366412217</v>
      </c>
      <c r="C79" s="449">
        <f t="shared" ref="C79:D79" si="202">C78/C73</f>
        <v>36.021349009900987</v>
      </c>
      <c r="D79" s="449">
        <f t="shared" si="202"/>
        <v>74.861124127134147</v>
      </c>
      <c r="E79" s="449">
        <f>SUM(AX78:BI78)/SUM(AX73:BI73)</f>
        <v>84.577650525284199</v>
      </c>
      <c r="F79" s="449">
        <f>SUM(BJ78:BU78)/SUM(BJ73:BU73)</f>
        <v>92.982030537985167</v>
      </c>
      <c r="G79" s="451">
        <f>SUM(BV78:CG78)/SUM(BV73:CG73)</f>
        <v>102.79578197065449</v>
      </c>
      <c r="H79" s="451">
        <f>SUM(BW78:CH78)/SUM(CH73:CS73)</f>
        <v>108.56602069055945</v>
      </c>
      <c r="I79" s="449"/>
      <c r="J79" s="449"/>
      <c r="K79" s="450">
        <f t="shared" si="174"/>
        <v>4.1915941982568761E-3</v>
      </c>
      <c r="L79" s="450">
        <f t="shared" si="174"/>
        <v>1.0782432136719113</v>
      </c>
      <c r="M79" s="449"/>
      <c r="N79" s="449"/>
      <c r="O79" s="449"/>
      <c r="P79" s="449"/>
      <c r="Q79" s="449"/>
      <c r="R79" s="449"/>
      <c r="S79" s="449"/>
      <c r="T79" s="449"/>
      <c r="U79" s="449">
        <f t="shared" ref="U79:AW79" si="203">U78/U73</f>
        <v>0</v>
      </c>
      <c r="V79" s="449">
        <f t="shared" si="203"/>
        <v>39.900000000000006</v>
      </c>
      <c r="W79" s="449">
        <f t="shared" si="203"/>
        <v>44.1</v>
      </c>
      <c r="X79" s="449">
        <f t="shared" si="203"/>
        <v>46.305</v>
      </c>
      <c r="Y79" s="449">
        <f t="shared" si="203"/>
        <v>48.620250000000006</v>
      </c>
      <c r="Z79" s="449">
        <f t="shared" si="203"/>
        <v>34</v>
      </c>
      <c r="AA79" s="449">
        <f t="shared" si="203"/>
        <v>17</v>
      </c>
      <c r="AB79" s="449">
        <f t="shared" si="203"/>
        <v>33</v>
      </c>
      <c r="AC79" s="449">
        <f t="shared" si="203"/>
        <v>34.650000000000006</v>
      </c>
      <c r="AD79" s="449">
        <f t="shared" si="203"/>
        <v>37.949999999999996</v>
      </c>
      <c r="AE79" s="449">
        <f t="shared" si="203"/>
        <v>41.25</v>
      </c>
      <c r="AF79" s="449">
        <f t="shared" si="203"/>
        <v>34.650000000000006</v>
      </c>
      <c r="AG79" s="449">
        <f t="shared" si="203"/>
        <v>37.949999999999996</v>
      </c>
      <c r="AH79" s="449">
        <f t="shared" si="203"/>
        <v>41.25</v>
      </c>
      <c r="AI79" s="449">
        <f t="shared" si="203"/>
        <v>34.650000000000006</v>
      </c>
      <c r="AJ79" s="449">
        <f t="shared" si="203"/>
        <v>37.949999999999996</v>
      </c>
      <c r="AK79" s="449">
        <f t="shared" si="203"/>
        <v>41.25</v>
      </c>
      <c r="AL79" s="449">
        <f t="shared" si="203"/>
        <v>45.461625000000005</v>
      </c>
      <c r="AM79" s="449">
        <f t="shared" si="203"/>
        <v>50.586390000000016</v>
      </c>
      <c r="AN79" s="449">
        <f t="shared" si="203"/>
        <v>54.633301200000027</v>
      </c>
      <c r="AO79" s="449">
        <f t="shared" si="203"/>
        <v>59.003965296000025</v>
      </c>
      <c r="AP79" s="449">
        <f t="shared" si="203"/>
        <v>63.724282519680038</v>
      </c>
      <c r="AQ79" s="449">
        <f t="shared" si="203"/>
        <v>68.822225121254434</v>
      </c>
      <c r="AR79" s="449">
        <f t="shared" si="203"/>
        <v>74.328003130954798</v>
      </c>
      <c r="AS79" s="449">
        <f t="shared" si="203"/>
        <v>80.274243381431177</v>
      </c>
      <c r="AT79" s="449">
        <f t="shared" si="203"/>
        <v>86.696182851945679</v>
      </c>
      <c r="AU79" s="449">
        <f t="shared" si="203"/>
        <v>93.631877480101323</v>
      </c>
      <c r="AV79" s="449">
        <f t="shared" si="203"/>
        <v>101.12242767850945</v>
      </c>
      <c r="AW79" s="449">
        <f t="shared" si="203"/>
        <v>109.21222189279021</v>
      </c>
      <c r="AX79" s="449">
        <f t="shared" ref="AX79:BI79" si="204">AX78/AX73</f>
        <v>52.62389737500002</v>
      </c>
      <c r="AY79" s="449">
        <f t="shared" si="204"/>
        <v>56.833809165000019</v>
      </c>
      <c r="AZ79" s="449">
        <f t="shared" si="204"/>
        <v>61.380513898200036</v>
      </c>
      <c r="BA79" s="449">
        <f t="shared" si="204"/>
        <v>66.290955010056038</v>
      </c>
      <c r="BB79" s="449">
        <f t="shared" si="204"/>
        <v>71.59423141086053</v>
      </c>
      <c r="BC79" s="449">
        <f t="shared" si="204"/>
        <v>77.321769923729391</v>
      </c>
      <c r="BD79" s="449">
        <f t="shared" si="204"/>
        <v>83.507511517627734</v>
      </c>
      <c r="BE79" s="449">
        <f t="shared" si="204"/>
        <v>90.188112439037951</v>
      </c>
      <c r="BF79" s="449">
        <f t="shared" si="204"/>
        <v>97.403161434160978</v>
      </c>
      <c r="BG79" s="449">
        <f t="shared" si="204"/>
        <v>105.19541434889386</v>
      </c>
      <c r="BH79" s="449">
        <f t="shared" si="204"/>
        <v>113.61104749680538</v>
      </c>
      <c r="BI79" s="449">
        <f t="shared" si="204"/>
        <v>122.69993129654983</v>
      </c>
      <c r="BJ79" s="459"/>
      <c r="BK79" s="459"/>
      <c r="BL79" s="459"/>
      <c r="BM79" s="459"/>
      <c r="BN79" s="459"/>
      <c r="BO79" s="459"/>
      <c r="BP79" s="459"/>
      <c r="BQ79" s="459"/>
      <c r="BR79" s="459"/>
      <c r="BS79" s="459"/>
      <c r="BT79" s="459"/>
      <c r="BU79" s="459"/>
      <c r="BV79" s="459"/>
      <c r="BW79" s="459"/>
      <c r="BX79" s="459"/>
      <c r="BY79" s="459"/>
      <c r="BZ79" s="459"/>
      <c r="CA79" s="459"/>
      <c r="CB79" s="459"/>
      <c r="CC79" s="459"/>
      <c r="CD79" s="459"/>
      <c r="CE79" s="459"/>
      <c r="CF79" s="459"/>
      <c r="CG79" s="459"/>
      <c r="CH79" s="480"/>
      <c r="CI79" s="480"/>
      <c r="CJ79" s="480"/>
      <c r="CK79" s="480"/>
      <c r="CL79" s="480"/>
      <c r="CM79" s="480"/>
      <c r="CN79" s="480"/>
      <c r="CO79" s="480"/>
      <c r="CP79" s="480"/>
      <c r="CQ79" s="480"/>
      <c r="CR79" s="480"/>
      <c r="CS79" s="480"/>
    </row>
    <row r="80" spans="1:109" x14ac:dyDescent="0.2">
      <c r="A80" s="226" t="s">
        <v>13</v>
      </c>
      <c r="B80" s="449">
        <f>SUM(N78:X78)/SUM(N71:X71)</f>
        <v>22.737580645161291</v>
      </c>
      <c r="C80" s="449">
        <f>SUM(Z78:AK78)/SUM(Z71:AK71)</f>
        <v>24.254375</v>
      </c>
      <c r="D80" s="449">
        <f>SUM(AL78:AW78)/SUM(AL71:AW71)</f>
        <v>49.782647544544211</v>
      </c>
      <c r="E80" s="449">
        <f>SUM(AX78:BH78)/SUM(AX71:BH71)</f>
        <v>59.583543351338818</v>
      </c>
      <c r="F80" s="449">
        <f>SUM(BJ78:BT78)/SUM(BJ71:BT71)</f>
        <v>65.923472913757138</v>
      </c>
      <c r="G80" s="449">
        <f>SUM(BK78:BU78)/SUM(BK71:BU71)</f>
        <v>71.75273515999055</v>
      </c>
      <c r="H80" s="449">
        <f>SUM(CH78:CS78)/SUM(CH71:CS71)</f>
        <v>95.656025579529754</v>
      </c>
      <c r="I80" s="449"/>
      <c r="J80" s="449"/>
      <c r="K80" s="450">
        <f t="shared" si="174"/>
        <v>6.6708695991430922E-2</v>
      </c>
      <c r="L80" s="450">
        <f t="shared" si="174"/>
        <v>1.0525223818195362</v>
      </c>
      <c r="M80" s="449"/>
      <c r="N80" s="449"/>
      <c r="O80" s="449"/>
      <c r="P80" s="449"/>
      <c r="Q80" s="449"/>
      <c r="R80" s="449"/>
      <c r="S80" s="449"/>
      <c r="T80" s="449"/>
      <c r="U80" s="449">
        <f t="shared" ref="U80:AW80" si="205">U78/U71</f>
        <v>0</v>
      </c>
      <c r="V80" s="449">
        <f t="shared" si="205"/>
        <v>27.930000000000003</v>
      </c>
      <c r="W80" s="449">
        <f t="shared" si="205"/>
        <v>33.075000000000003</v>
      </c>
      <c r="X80" s="449">
        <f t="shared" si="205"/>
        <v>27.783000000000001</v>
      </c>
      <c r="Y80" s="449">
        <f t="shared" si="205"/>
        <v>36.465187500000006</v>
      </c>
      <c r="Z80" s="449">
        <f t="shared" si="205"/>
        <v>22.1</v>
      </c>
      <c r="AA80" s="449">
        <f t="shared" si="205"/>
        <v>8.5</v>
      </c>
      <c r="AB80" s="449">
        <f t="shared" si="205"/>
        <v>22.44</v>
      </c>
      <c r="AC80" s="449">
        <f t="shared" si="205"/>
        <v>22.522500000000001</v>
      </c>
      <c r="AD80" s="449">
        <f t="shared" si="205"/>
        <v>26.564999999999998</v>
      </c>
      <c r="AE80" s="449">
        <f t="shared" si="205"/>
        <v>30.9375</v>
      </c>
      <c r="AF80" s="449">
        <f t="shared" si="205"/>
        <v>22.522500000000001</v>
      </c>
      <c r="AG80" s="449">
        <f t="shared" si="205"/>
        <v>26.564999999999998</v>
      </c>
      <c r="AH80" s="449">
        <f t="shared" si="205"/>
        <v>28.875</v>
      </c>
      <c r="AI80" s="449">
        <f t="shared" si="205"/>
        <v>22.522500000000001</v>
      </c>
      <c r="AJ80" s="449">
        <f t="shared" si="205"/>
        <v>26.564999999999998</v>
      </c>
      <c r="AK80" s="449">
        <f t="shared" si="205"/>
        <v>30.9375</v>
      </c>
      <c r="AL80" s="449">
        <f t="shared" si="205"/>
        <v>29.550056250000004</v>
      </c>
      <c r="AM80" s="449">
        <f t="shared" si="205"/>
        <v>25.293195000000008</v>
      </c>
      <c r="AN80" s="449">
        <f t="shared" si="205"/>
        <v>37.150644816000025</v>
      </c>
      <c r="AO80" s="449">
        <f t="shared" si="205"/>
        <v>36.582458483520014</v>
      </c>
      <c r="AP80" s="449">
        <f t="shared" si="205"/>
        <v>43.332512113382428</v>
      </c>
      <c r="AQ80" s="449">
        <f t="shared" si="205"/>
        <v>51.616668840940825</v>
      </c>
      <c r="AR80" s="449">
        <f t="shared" si="205"/>
        <v>48.313202035120618</v>
      </c>
      <c r="AS80" s="449">
        <f t="shared" si="205"/>
        <v>54.586485499373211</v>
      </c>
      <c r="AT80" s="449">
        <f t="shared" si="205"/>
        <v>60.687327996361979</v>
      </c>
      <c r="AU80" s="449">
        <f t="shared" si="205"/>
        <v>60.860720362065862</v>
      </c>
      <c r="AV80" s="449">
        <f t="shared" si="205"/>
        <v>70.785699374956621</v>
      </c>
      <c r="AW80" s="449">
        <f t="shared" si="205"/>
        <v>78.632799762808943</v>
      </c>
      <c r="AX80" s="449">
        <f t="shared" ref="AX80:BI80" si="206">AX78/AX71</f>
        <v>40.670724416913075</v>
      </c>
      <c r="AY80" s="449">
        <f t="shared" si="206"/>
        <v>28.41690458250001</v>
      </c>
      <c r="AZ80" s="449">
        <f t="shared" si="206"/>
        <v>49.10441111856003</v>
      </c>
      <c r="BA80" s="449">
        <f t="shared" si="206"/>
        <v>46.403668507039228</v>
      </c>
      <c r="BB80" s="449">
        <f t="shared" si="206"/>
        <v>51.118281227354416</v>
      </c>
      <c r="BC80" s="449">
        <f t="shared" si="206"/>
        <v>61.857415938983522</v>
      </c>
      <c r="BD80" s="449">
        <f t="shared" si="206"/>
        <v>62.630633638220807</v>
      </c>
      <c r="BE80" s="449">
        <f t="shared" si="206"/>
        <v>70.346727702449613</v>
      </c>
      <c r="BF80" s="449">
        <f t="shared" si="206"/>
        <v>77.922529147328788</v>
      </c>
      <c r="BG80" s="449">
        <f t="shared" si="206"/>
        <v>76.611716362012416</v>
      </c>
      <c r="BH80" s="449">
        <f t="shared" si="206"/>
        <v>88.6166170475082</v>
      </c>
      <c r="BI80" s="449">
        <f t="shared" si="206"/>
        <v>100.61394366317086</v>
      </c>
      <c r="BJ80" s="459"/>
      <c r="BK80" s="459"/>
      <c r="BL80" s="459"/>
      <c r="BM80" s="459"/>
      <c r="BN80" s="459"/>
      <c r="BO80" s="459"/>
      <c r="BP80" s="459"/>
      <c r="BQ80" s="459"/>
      <c r="BR80" s="459"/>
      <c r="BS80" s="459"/>
      <c r="BT80" s="459"/>
      <c r="BU80" s="459"/>
      <c r="BV80" s="459"/>
      <c r="BW80" s="459"/>
      <c r="BX80" s="459"/>
      <c r="BY80" s="459"/>
      <c r="BZ80" s="459"/>
      <c r="CA80" s="459"/>
      <c r="CB80" s="459"/>
      <c r="CC80" s="459"/>
      <c r="CD80" s="459"/>
      <c r="CE80" s="459"/>
      <c r="CF80" s="459"/>
      <c r="CG80" s="459"/>
      <c r="CH80" s="480"/>
      <c r="CI80" s="480"/>
      <c r="CJ80" s="480"/>
      <c r="CK80" s="480"/>
      <c r="CL80" s="480"/>
      <c r="CM80" s="480"/>
      <c r="CN80" s="480"/>
      <c r="CO80" s="480"/>
      <c r="CP80" s="480"/>
      <c r="CQ80" s="480"/>
      <c r="CR80" s="480"/>
      <c r="CS80" s="480"/>
    </row>
    <row r="81" spans="1:97" x14ac:dyDescent="0.2">
      <c r="A81" s="109" t="s">
        <v>147</v>
      </c>
      <c r="B81" s="449"/>
      <c r="C81" s="450">
        <f t="shared" ref="C81:G81" si="207">(C78-B78)/B78</f>
        <v>4.3679534378923615</v>
      </c>
      <c r="D81" s="450">
        <f t="shared" si="207"/>
        <v>1.3682950559456186</v>
      </c>
      <c r="E81" s="450">
        <f t="shared" si="207"/>
        <v>0.57103017678446177</v>
      </c>
      <c r="F81" s="450">
        <f t="shared" si="207"/>
        <v>0.28921863936512693</v>
      </c>
      <c r="G81" s="450">
        <f t="shared" si="207"/>
        <v>0.20866933458482406</v>
      </c>
      <c r="H81" s="450">
        <f>(H78-G78)/G78</f>
        <v>0.18897311916223916</v>
      </c>
      <c r="I81" s="449"/>
      <c r="J81" s="449"/>
      <c r="K81" s="450"/>
      <c r="L81" s="450"/>
      <c r="M81" s="449"/>
      <c r="N81" s="449"/>
      <c r="O81" s="449"/>
      <c r="P81" s="449"/>
      <c r="Q81" s="449"/>
      <c r="R81" s="449"/>
      <c r="S81" s="449"/>
      <c r="T81" s="449"/>
      <c r="U81" s="449"/>
      <c r="V81" s="449"/>
      <c r="W81" s="449"/>
      <c r="X81" s="449"/>
      <c r="Y81" s="449"/>
      <c r="Z81" s="449"/>
      <c r="AA81" s="449"/>
      <c r="AB81" s="449"/>
      <c r="AC81" s="449"/>
      <c r="AD81" s="449"/>
      <c r="AE81" s="449"/>
      <c r="AF81" s="449"/>
      <c r="AG81" s="449"/>
      <c r="AH81" s="449"/>
      <c r="AI81" s="449"/>
      <c r="AJ81" s="449"/>
      <c r="AK81" s="449"/>
      <c r="AL81" s="449"/>
      <c r="AM81" s="449"/>
      <c r="AN81" s="449"/>
      <c r="AO81" s="449"/>
      <c r="AP81" s="449"/>
      <c r="AQ81" s="449"/>
      <c r="AR81" s="449"/>
      <c r="AS81" s="449"/>
      <c r="AT81" s="449"/>
      <c r="AU81" s="449"/>
      <c r="AV81" s="449"/>
      <c r="AW81" s="449"/>
      <c r="AX81" s="459"/>
      <c r="AY81" s="459"/>
      <c r="AZ81" s="459"/>
      <c r="BA81" s="459"/>
      <c r="BB81" s="459"/>
      <c r="BC81" s="459"/>
      <c r="BD81" s="459"/>
      <c r="BE81" s="459"/>
      <c r="BF81" s="459"/>
      <c r="BG81" s="459"/>
      <c r="BH81" s="459"/>
      <c r="BI81" s="459"/>
      <c r="BJ81" s="459"/>
      <c r="BK81" s="459"/>
      <c r="BL81" s="459"/>
      <c r="BM81" s="459"/>
      <c r="BN81" s="459"/>
      <c r="BO81" s="459"/>
      <c r="BP81" s="459"/>
      <c r="BQ81" s="459"/>
      <c r="BR81" s="459"/>
      <c r="BS81" s="459"/>
      <c r="BT81" s="459"/>
      <c r="BU81" s="459"/>
      <c r="BV81" s="459"/>
      <c r="BW81" s="459"/>
      <c r="BX81" s="459"/>
      <c r="BY81" s="459"/>
      <c r="BZ81" s="459"/>
      <c r="CA81" s="459"/>
      <c r="CB81" s="459"/>
      <c r="CC81" s="459"/>
      <c r="CD81" s="459"/>
      <c r="CE81" s="459"/>
      <c r="CF81" s="459"/>
      <c r="CG81" s="459"/>
      <c r="CH81" s="480"/>
      <c r="CI81" s="480"/>
      <c r="CJ81" s="480"/>
      <c r="CK81" s="480"/>
      <c r="CL81" s="480"/>
      <c r="CM81" s="480"/>
      <c r="CN81" s="480"/>
      <c r="CO81" s="480"/>
      <c r="CP81" s="480"/>
      <c r="CQ81" s="480"/>
      <c r="CR81" s="480"/>
      <c r="CS81" s="480"/>
    </row>
    <row r="82" spans="1:97" s="119" customFormat="1" x14ac:dyDescent="0.2">
      <c r="A82" s="312" t="s">
        <v>152</v>
      </c>
      <c r="B82" s="460">
        <v>2016</v>
      </c>
      <c r="C82" s="460">
        <v>2017</v>
      </c>
      <c r="D82" s="460">
        <v>2018</v>
      </c>
      <c r="E82" s="460">
        <v>2019</v>
      </c>
      <c r="F82" s="460">
        <v>2020</v>
      </c>
      <c r="G82" s="460">
        <v>2021</v>
      </c>
      <c r="H82" s="460">
        <v>2022</v>
      </c>
      <c r="I82" s="460"/>
      <c r="J82" s="461"/>
      <c r="K82" s="462"/>
      <c r="L82" s="462"/>
      <c r="M82" s="461"/>
      <c r="N82" s="463">
        <v>42385</v>
      </c>
      <c r="O82" s="463">
        <v>42416</v>
      </c>
      <c r="P82" s="463">
        <v>42445</v>
      </c>
      <c r="Q82" s="463">
        <v>42476</v>
      </c>
      <c r="R82" s="463">
        <v>42506</v>
      </c>
      <c r="S82" s="463">
        <v>42537</v>
      </c>
      <c r="T82" s="463">
        <v>42567</v>
      </c>
      <c r="U82" s="463">
        <v>42598</v>
      </c>
      <c r="V82" s="463">
        <v>42629</v>
      </c>
      <c r="W82" s="463">
        <v>42659</v>
      </c>
      <c r="X82" s="463">
        <v>42690</v>
      </c>
      <c r="Y82" s="463">
        <v>42720</v>
      </c>
      <c r="Z82" s="463">
        <v>42752</v>
      </c>
      <c r="AA82" s="463">
        <v>42783</v>
      </c>
      <c r="AB82" s="463">
        <v>42811</v>
      </c>
      <c r="AC82" s="463">
        <v>42842</v>
      </c>
      <c r="AD82" s="463">
        <v>42872</v>
      </c>
      <c r="AE82" s="463">
        <v>42903</v>
      </c>
      <c r="AF82" s="463">
        <v>42933</v>
      </c>
      <c r="AG82" s="463">
        <v>42964</v>
      </c>
      <c r="AH82" s="463">
        <v>42995</v>
      </c>
      <c r="AI82" s="463">
        <v>43025</v>
      </c>
      <c r="AJ82" s="463">
        <v>43056</v>
      </c>
      <c r="AK82" s="463">
        <v>43086</v>
      </c>
      <c r="AL82" s="463">
        <v>43118</v>
      </c>
      <c r="AM82" s="463">
        <v>43149</v>
      </c>
      <c r="AN82" s="463">
        <v>43177</v>
      </c>
      <c r="AO82" s="463">
        <v>43208</v>
      </c>
      <c r="AP82" s="463">
        <v>43238</v>
      </c>
      <c r="AQ82" s="463">
        <v>43269</v>
      </c>
      <c r="AR82" s="463">
        <v>43299</v>
      </c>
      <c r="AS82" s="463">
        <v>43330</v>
      </c>
      <c r="AT82" s="463">
        <v>43361</v>
      </c>
      <c r="AU82" s="463">
        <v>43391</v>
      </c>
      <c r="AV82" s="463">
        <v>43422</v>
      </c>
      <c r="AW82" s="463">
        <v>43452</v>
      </c>
      <c r="AX82" s="463">
        <v>43483</v>
      </c>
      <c r="AY82" s="463">
        <v>43514</v>
      </c>
      <c r="AZ82" s="463">
        <v>43542</v>
      </c>
      <c r="BA82" s="463">
        <v>43573</v>
      </c>
      <c r="BB82" s="463">
        <v>43603</v>
      </c>
      <c r="BC82" s="463">
        <v>43634</v>
      </c>
      <c r="BD82" s="463">
        <v>43664</v>
      </c>
      <c r="BE82" s="463">
        <v>43695</v>
      </c>
      <c r="BF82" s="463">
        <v>43726</v>
      </c>
      <c r="BG82" s="463">
        <v>43756</v>
      </c>
      <c r="BH82" s="463">
        <v>43787</v>
      </c>
      <c r="BI82" s="463">
        <v>43817</v>
      </c>
      <c r="BJ82" s="463">
        <v>43848</v>
      </c>
      <c r="BK82" s="463">
        <v>43879</v>
      </c>
      <c r="BL82" s="463">
        <v>43908</v>
      </c>
      <c r="BM82" s="463">
        <v>43939</v>
      </c>
      <c r="BN82" s="463">
        <v>43969</v>
      </c>
      <c r="BO82" s="463">
        <v>44000</v>
      </c>
      <c r="BP82" s="463">
        <v>44030</v>
      </c>
      <c r="BQ82" s="463">
        <v>44061</v>
      </c>
      <c r="BR82" s="463">
        <v>44092</v>
      </c>
      <c r="BS82" s="463">
        <v>44122</v>
      </c>
      <c r="BT82" s="463">
        <v>44153</v>
      </c>
      <c r="BU82" s="463">
        <v>44183</v>
      </c>
      <c r="BV82" s="463">
        <v>44214</v>
      </c>
      <c r="BW82" s="463">
        <v>44245</v>
      </c>
      <c r="BX82" s="463">
        <v>44273</v>
      </c>
      <c r="BY82" s="463">
        <v>44304</v>
      </c>
      <c r="BZ82" s="463">
        <v>44334</v>
      </c>
      <c r="CA82" s="463">
        <v>44365</v>
      </c>
      <c r="CB82" s="463">
        <v>44395</v>
      </c>
      <c r="CC82" s="463">
        <v>44426</v>
      </c>
      <c r="CD82" s="463">
        <v>44457</v>
      </c>
      <c r="CE82" s="463">
        <v>44487</v>
      </c>
      <c r="CF82" s="463">
        <v>44518</v>
      </c>
      <c r="CG82" s="463">
        <v>44548</v>
      </c>
      <c r="CH82" s="463">
        <v>44579</v>
      </c>
      <c r="CI82" s="463">
        <v>44610</v>
      </c>
      <c r="CJ82" s="463">
        <v>44638</v>
      </c>
      <c r="CK82" s="463">
        <v>44669</v>
      </c>
      <c r="CL82" s="463">
        <v>44699</v>
      </c>
      <c r="CM82" s="463">
        <v>44730</v>
      </c>
      <c r="CN82" s="463">
        <v>44760</v>
      </c>
      <c r="CO82" s="463">
        <v>44791</v>
      </c>
      <c r="CP82" s="463">
        <v>44822</v>
      </c>
      <c r="CQ82" s="463">
        <v>44852</v>
      </c>
      <c r="CR82" s="463">
        <v>44883</v>
      </c>
      <c r="CS82" s="463">
        <v>44913</v>
      </c>
    </row>
    <row r="83" spans="1:97" s="125" customFormat="1" x14ac:dyDescent="0.2">
      <c r="A83" s="226" t="s">
        <v>5</v>
      </c>
      <c r="B83" s="449"/>
      <c r="C83" s="449">
        <f>AVERAGE(Z83:AK83)</f>
        <v>141.66666666666666</v>
      </c>
      <c r="D83" s="449">
        <f>AVERAGE(AL83:AW83)</f>
        <v>231.25</v>
      </c>
      <c r="E83" s="449">
        <f>AVERAGE(AX83:BI83)</f>
        <v>295.83333333333331</v>
      </c>
      <c r="F83" s="449">
        <f>AVERAGE(BJ83:BU83)</f>
        <v>337.5</v>
      </c>
      <c r="G83" s="449">
        <f>AVERAGE(BV83:CG83)</f>
        <v>417.5</v>
      </c>
      <c r="H83" s="449">
        <f>AVERAGE(CH83:CS83)</f>
        <v>450</v>
      </c>
      <c r="I83" s="449"/>
      <c r="J83" s="449"/>
      <c r="K83" s="450"/>
      <c r="L83" s="450"/>
      <c r="M83" s="449"/>
      <c r="N83" s="449"/>
      <c r="O83" s="449"/>
      <c r="P83" s="449"/>
      <c r="Q83" s="449"/>
      <c r="R83" s="449"/>
      <c r="S83" s="449"/>
      <c r="T83" s="449"/>
      <c r="U83" s="449"/>
      <c r="V83" s="449"/>
      <c r="W83" s="449"/>
      <c r="X83" s="449"/>
      <c r="Y83" s="449"/>
      <c r="Z83" s="449">
        <v>130</v>
      </c>
      <c r="AA83" s="449">
        <v>130</v>
      </c>
      <c r="AB83" s="449">
        <v>130</v>
      </c>
      <c r="AC83" s="449">
        <v>130</v>
      </c>
      <c r="AD83" s="449">
        <v>130</v>
      </c>
      <c r="AE83" s="449">
        <v>150</v>
      </c>
      <c r="AF83" s="449">
        <v>150</v>
      </c>
      <c r="AG83" s="449">
        <v>150</v>
      </c>
      <c r="AH83" s="449">
        <v>150</v>
      </c>
      <c r="AI83" s="449">
        <v>150</v>
      </c>
      <c r="AJ83" s="449">
        <v>150</v>
      </c>
      <c r="AK83" s="449">
        <v>150</v>
      </c>
      <c r="AL83" s="449">
        <v>150</v>
      </c>
      <c r="AM83" s="449">
        <f>AL83*1.5</f>
        <v>225</v>
      </c>
      <c r="AN83" s="449">
        <f>AM83</f>
        <v>225</v>
      </c>
      <c r="AO83" s="449">
        <f t="shared" ref="AO83:AW83" si="208">AN83</f>
        <v>225</v>
      </c>
      <c r="AP83" s="449">
        <f t="shared" si="208"/>
        <v>225</v>
      </c>
      <c r="AQ83" s="449">
        <f t="shared" si="208"/>
        <v>225</v>
      </c>
      <c r="AR83" s="449">
        <v>250</v>
      </c>
      <c r="AS83" s="449">
        <f t="shared" si="208"/>
        <v>250</v>
      </c>
      <c r="AT83" s="449">
        <f t="shared" si="208"/>
        <v>250</v>
      </c>
      <c r="AU83" s="449">
        <f t="shared" si="208"/>
        <v>250</v>
      </c>
      <c r="AV83" s="449">
        <f t="shared" si="208"/>
        <v>250</v>
      </c>
      <c r="AW83" s="449">
        <f t="shared" si="208"/>
        <v>250</v>
      </c>
      <c r="AX83" s="449">
        <v>250</v>
      </c>
      <c r="AY83" s="449">
        <f>AX83*1.2</f>
        <v>300</v>
      </c>
      <c r="AZ83" s="449">
        <f>AY83</f>
        <v>300</v>
      </c>
      <c r="BA83" s="449">
        <f t="shared" ref="BA83:BC83" si="209">AZ83</f>
        <v>300</v>
      </c>
      <c r="BB83" s="449">
        <f t="shared" si="209"/>
        <v>300</v>
      </c>
      <c r="BC83" s="449">
        <f t="shared" si="209"/>
        <v>300</v>
      </c>
      <c r="BD83" s="449">
        <f t="shared" ref="BD83:BI83" si="210">BC83</f>
        <v>300</v>
      </c>
      <c r="BE83" s="449">
        <f t="shared" si="210"/>
        <v>300</v>
      </c>
      <c r="BF83" s="449">
        <f t="shared" si="210"/>
        <v>300</v>
      </c>
      <c r="BG83" s="449">
        <f t="shared" si="210"/>
        <v>300</v>
      </c>
      <c r="BH83" s="449">
        <f t="shared" si="210"/>
        <v>300</v>
      </c>
      <c r="BI83" s="449">
        <f t="shared" si="210"/>
        <v>300</v>
      </c>
      <c r="BJ83" s="449">
        <v>320</v>
      </c>
      <c r="BK83" s="449">
        <f t="shared" ref="BK83:BU83" si="211">BJ83</f>
        <v>320</v>
      </c>
      <c r="BL83" s="449">
        <f t="shared" si="211"/>
        <v>320</v>
      </c>
      <c r="BM83" s="449">
        <f t="shared" si="211"/>
        <v>320</v>
      </c>
      <c r="BN83" s="449">
        <f t="shared" si="211"/>
        <v>320</v>
      </c>
      <c r="BO83" s="449">
        <v>350</v>
      </c>
      <c r="BP83" s="449">
        <f t="shared" si="211"/>
        <v>350</v>
      </c>
      <c r="BQ83" s="449">
        <f t="shared" si="211"/>
        <v>350</v>
      </c>
      <c r="BR83" s="449">
        <f t="shared" si="211"/>
        <v>350</v>
      </c>
      <c r="BS83" s="449">
        <f t="shared" si="211"/>
        <v>350</v>
      </c>
      <c r="BT83" s="449">
        <f t="shared" si="211"/>
        <v>350</v>
      </c>
      <c r="BU83" s="449">
        <f t="shared" si="211"/>
        <v>350</v>
      </c>
      <c r="BV83" s="449">
        <v>400</v>
      </c>
      <c r="BW83" s="449">
        <f t="shared" ref="BW83:CG83" si="212">BV83</f>
        <v>400</v>
      </c>
      <c r="BX83" s="449">
        <f t="shared" si="212"/>
        <v>400</v>
      </c>
      <c r="BY83" s="449">
        <f t="shared" si="212"/>
        <v>400</v>
      </c>
      <c r="BZ83" s="449">
        <f t="shared" si="212"/>
        <v>400</v>
      </c>
      <c r="CA83" s="449">
        <v>430</v>
      </c>
      <c r="CB83" s="449">
        <f>CA83</f>
        <v>430</v>
      </c>
      <c r="CC83" s="449">
        <f t="shared" si="212"/>
        <v>430</v>
      </c>
      <c r="CD83" s="449">
        <f t="shared" si="212"/>
        <v>430</v>
      </c>
      <c r="CE83" s="449">
        <f t="shared" si="212"/>
        <v>430</v>
      </c>
      <c r="CF83" s="449">
        <f t="shared" si="212"/>
        <v>430</v>
      </c>
      <c r="CG83" s="449">
        <f t="shared" si="212"/>
        <v>430</v>
      </c>
      <c r="CH83" s="449">
        <v>450</v>
      </c>
      <c r="CI83" s="449">
        <f t="shared" ref="CI83" si="213">CH83</f>
        <v>450</v>
      </c>
      <c r="CJ83" s="449">
        <f t="shared" ref="CJ83" si="214">CI83</f>
        <v>450</v>
      </c>
      <c r="CK83" s="449">
        <f t="shared" ref="CK83" si="215">CJ83</f>
        <v>450</v>
      </c>
      <c r="CL83" s="449">
        <f t="shared" ref="CL83" si="216">CK83</f>
        <v>450</v>
      </c>
      <c r="CM83" s="449">
        <f t="shared" ref="CM83" si="217">CL83</f>
        <v>450</v>
      </c>
      <c r="CN83" s="449">
        <f t="shared" ref="CN83" si="218">CM83</f>
        <v>450</v>
      </c>
      <c r="CO83" s="449">
        <f t="shared" ref="CO83" si="219">CN83</f>
        <v>450</v>
      </c>
      <c r="CP83" s="449">
        <f t="shared" ref="CP83" si="220">CO83</f>
        <v>450</v>
      </c>
      <c r="CQ83" s="449">
        <f t="shared" ref="CQ83" si="221">CP83</f>
        <v>450</v>
      </c>
      <c r="CR83" s="449">
        <f t="shared" ref="CR83" si="222">CQ83</f>
        <v>450</v>
      </c>
      <c r="CS83" s="449">
        <f t="shared" ref="CS83" si="223">CR83</f>
        <v>450</v>
      </c>
    </row>
    <row r="84" spans="1:97" s="125" customFormat="1" x14ac:dyDescent="0.2">
      <c r="A84" s="226" t="s">
        <v>8</v>
      </c>
      <c r="B84" s="449"/>
      <c r="C84" s="449">
        <f>AVERAGE(Z84:AK84)</f>
        <v>141.66666666666666</v>
      </c>
      <c r="D84" s="449">
        <f>AVERAGE(AL84:AW84)</f>
        <v>231.25</v>
      </c>
      <c r="E84" s="449">
        <f>AVERAGE(AX84:BI84)</f>
        <v>295.83333333333331</v>
      </c>
      <c r="F84" s="449">
        <f>AVERAGE(BJ84:BU84)</f>
        <v>337.5</v>
      </c>
      <c r="G84" s="449">
        <f>AVERAGE(BV84:CG84)</f>
        <v>417.5</v>
      </c>
      <c r="H84" s="449">
        <f>AVERAGE(CH84:CS84)</f>
        <v>450</v>
      </c>
      <c r="I84" s="449"/>
      <c r="J84" s="449"/>
      <c r="K84" s="450"/>
      <c r="L84" s="450"/>
      <c r="M84" s="449"/>
      <c r="N84" s="449"/>
      <c r="O84" s="449"/>
      <c r="P84" s="449"/>
      <c r="Q84" s="449"/>
      <c r="R84" s="449"/>
      <c r="S84" s="449"/>
      <c r="T84" s="449"/>
      <c r="U84" s="449"/>
      <c r="V84" s="449"/>
      <c r="W84" s="449"/>
      <c r="X84" s="449"/>
      <c r="Y84" s="449"/>
      <c r="Z84" s="449">
        <f>Z83*1</f>
        <v>130</v>
      </c>
      <c r="AA84" s="449">
        <f t="shared" ref="AA84:AK84" si="224">AA83*1</f>
        <v>130</v>
      </c>
      <c r="AB84" s="449">
        <f t="shared" si="224"/>
        <v>130</v>
      </c>
      <c r="AC84" s="449">
        <f t="shared" si="224"/>
        <v>130</v>
      </c>
      <c r="AD84" s="449">
        <f t="shared" si="224"/>
        <v>130</v>
      </c>
      <c r="AE84" s="449">
        <f t="shared" si="224"/>
        <v>150</v>
      </c>
      <c r="AF84" s="449">
        <f t="shared" si="224"/>
        <v>150</v>
      </c>
      <c r="AG84" s="449">
        <f t="shared" si="224"/>
        <v>150</v>
      </c>
      <c r="AH84" s="449">
        <f t="shared" si="224"/>
        <v>150</v>
      </c>
      <c r="AI84" s="449">
        <f t="shared" si="224"/>
        <v>150</v>
      </c>
      <c r="AJ84" s="449">
        <f t="shared" si="224"/>
        <v>150</v>
      </c>
      <c r="AK84" s="449">
        <f t="shared" si="224"/>
        <v>150</v>
      </c>
      <c r="AL84" s="449">
        <f t="shared" ref="AL84:AW84" si="225">AL83*1</f>
        <v>150</v>
      </c>
      <c r="AM84" s="449">
        <f t="shared" si="225"/>
        <v>225</v>
      </c>
      <c r="AN84" s="449">
        <f t="shared" si="225"/>
        <v>225</v>
      </c>
      <c r="AO84" s="449">
        <f t="shared" si="225"/>
        <v>225</v>
      </c>
      <c r="AP84" s="449">
        <f t="shared" si="225"/>
        <v>225</v>
      </c>
      <c r="AQ84" s="449">
        <f t="shared" si="225"/>
        <v>225</v>
      </c>
      <c r="AR84" s="449">
        <f t="shared" si="225"/>
        <v>250</v>
      </c>
      <c r="AS84" s="449">
        <f t="shared" si="225"/>
        <v>250</v>
      </c>
      <c r="AT84" s="449">
        <f t="shared" si="225"/>
        <v>250</v>
      </c>
      <c r="AU84" s="449">
        <f t="shared" si="225"/>
        <v>250</v>
      </c>
      <c r="AV84" s="449">
        <f t="shared" si="225"/>
        <v>250</v>
      </c>
      <c r="AW84" s="449">
        <f t="shared" si="225"/>
        <v>250</v>
      </c>
      <c r="AX84" s="449">
        <f t="shared" ref="AX84:BC84" si="226">AX83*1</f>
        <v>250</v>
      </c>
      <c r="AY84" s="449">
        <f t="shared" si="226"/>
        <v>300</v>
      </c>
      <c r="AZ84" s="449">
        <f t="shared" si="226"/>
        <v>300</v>
      </c>
      <c r="BA84" s="449">
        <f t="shared" si="226"/>
        <v>300</v>
      </c>
      <c r="BB84" s="449">
        <f t="shared" si="226"/>
        <v>300</v>
      </c>
      <c r="BC84" s="449">
        <f t="shared" si="226"/>
        <v>300</v>
      </c>
      <c r="BD84" s="449">
        <f t="shared" ref="BD84:BI84" si="227">BD83*1</f>
        <v>300</v>
      </c>
      <c r="BE84" s="449">
        <f t="shared" si="227"/>
        <v>300</v>
      </c>
      <c r="BF84" s="449">
        <f t="shared" si="227"/>
        <v>300</v>
      </c>
      <c r="BG84" s="449">
        <f t="shared" si="227"/>
        <v>300</v>
      </c>
      <c r="BH84" s="449">
        <f t="shared" si="227"/>
        <v>300</v>
      </c>
      <c r="BI84" s="449">
        <f t="shared" si="227"/>
        <v>300</v>
      </c>
      <c r="BJ84" s="449">
        <f t="shared" ref="BJ84:BU84" si="228">BJ83*1</f>
        <v>320</v>
      </c>
      <c r="BK84" s="449">
        <f t="shared" si="228"/>
        <v>320</v>
      </c>
      <c r="BL84" s="449">
        <f t="shared" si="228"/>
        <v>320</v>
      </c>
      <c r="BM84" s="449">
        <f t="shared" si="228"/>
        <v>320</v>
      </c>
      <c r="BN84" s="449">
        <f t="shared" si="228"/>
        <v>320</v>
      </c>
      <c r="BO84" s="449">
        <f t="shared" si="228"/>
        <v>350</v>
      </c>
      <c r="BP84" s="449">
        <f t="shared" si="228"/>
        <v>350</v>
      </c>
      <c r="BQ84" s="449">
        <f t="shared" si="228"/>
        <v>350</v>
      </c>
      <c r="BR84" s="449">
        <f t="shared" si="228"/>
        <v>350</v>
      </c>
      <c r="BS84" s="449">
        <f t="shared" si="228"/>
        <v>350</v>
      </c>
      <c r="BT84" s="449">
        <f t="shared" si="228"/>
        <v>350</v>
      </c>
      <c r="BU84" s="449">
        <f t="shared" si="228"/>
        <v>350</v>
      </c>
      <c r="BV84" s="449">
        <f t="shared" ref="BV84:CG84" si="229">BV83*1</f>
        <v>400</v>
      </c>
      <c r="BW84" s="449">
        <f t="shared" si="229"/>
        <v>400</v>
      </c>
      <c r="BX84" s="449">
        <f t="shared" si="229"/>
        <v>400</v>
      </c>
      <c r="BY84" s="449">
        <f t="shared" si="229"/>
        <v>400</v>
      </c>
      <c r="BZ84" s="449">
        <f t="shared" si="229"/>
        <v>400</v>
      </c>
      <c r="CA84" s="449">
        <f t="shared" si="229"/>
        <v>430</v>
      </c>
      <c r="CB84" s="449">
        <f t="shared" si="229"/>
        <v>430</v>
      </c>
      <c r="CC84" s="449">
        <f t="shared" si="229"/>
        <v>430</v>
      </c>
      <c r="CD84" s="449">
        <f t="shared" si="229"/>
        <v>430</v>
      </c>
      <c r="CE84" s="449">
        <f t="shared" si="229"/>
        <v>430</v>
      </c>
      <c r="CF84" s="449">
        <f t="shared" si="229"/>
        <v>430</v>
      </c>
      <c r="CG84" s="449">
        <f t="shared" si="229"/>
        <v>430</v>
      </c>
      <c r="CH84" s="449">
        <f t="shared" ref="CH84:CS84" si="230">CH83*1</f>
        <v>450</v>
      </c>
      <c r="CI84" s="449">
        <f t="shared" si="230"/>
        <v>450</v>
      </c>
      <c r="CJ84" s="449">
        <f t="shared" si="230"/>
        <v>450</v>
      </c>
      <c r="CK84" s="449">
        <f t="shared" si="230"/>
        <v>450</v>
      </c>
      <c r="CL84" s="449">
        <f t="shared" si="230"/>
        <v>450</v>
      </c>
      <c r="CM84" s="449">
        <f t="shared" si="230"/>
        <v>450</v>
      </c>
      <c r="CN84" s="449">
        <f t="shared" si="230"/>
        <v>450</v>
      </c>
      <c r="CO84" s="449">
        <f t="shared" si="230"/>
        <v>450</v>
      </c>
      <c r="CP84" s="449">
        <f t="shared" si="230"/>
        <v>450</v>
      </c>
      <c r="CQ84" s="449">
        <f t="shared" si="230"/>
        <v>450</v>
      </c>
      <c r="CR84" s="449">
        <f t="shared" si="230"/>
        <v>450</v>
      </c>
      <c r="CS84" s="449">
        <f t="shared" si="230"/>
        <v>450</v>
      </c>
    </row>
    <row r="85" spans="1:97" x14ac:dyDescent="0.2">
      <c r="A85" s="226"/>
      <c r="B85" s="449"/>
      <c r="C85" s="450">
        <f>SUM(Z86:AK86)/SUM(Z84:AK84)</f>
        <v>0.67552941176470593</v>
      </c>
      <c r="D85" s="450">
        <f>SUM(AL86:AW86)/SUM(AL84:AW84)</f>
        <v>0.66639639639639636</v>
      </c>
      <c r="E85" s="450">
        <f>AVERAGE(AX85:BI85)</f>
        <v>0.7454280468533333</v>
      </c>
      <c r="F85" s="450">
        <f>AVERAGE(BJ85:BU85)</f>
        <v>0.7454280468533333</v>
      </c>
      <c r="G85" s="450">
        <f>AVERAGE(BV85:CG85)</f>
        <v>0.7454280468533333</v>
      </c>
      <c r="H85" s="450">
        <f>AVERAGE(CH85:CS85)</f>
        <v>0.74792804685333325</v>
      </c>
      <c r="I85" s="449"/>
      <c r="J85" s="449"/>
      <c r="K85" s="450"/>
      <c r="L85" s="450"/>
      <c r="M85" s="449"/>
      <c r="N85" s="449"/>
      <c r="O85" s="449"/>
      <c r="P85" s="449"/>
      <c r="Q85" s="449"/>
      <c r="R85" s="449"/>
      <c r="S85" s="449"/>
      <c r="T85" s="449"/>
      <c r="U85" s="449"/>
      <c r="V85" s="449"/>
      <c r="W85" s="449"/>
      <c r="X85" s="449"/>
      <c r="Y85" s="449"/>
      <c r="Z85" s="450">
        <v>0.65</v>
      </c>
      <c r="AA85" s="450">
        <v>0.5</v>
      </c>
      <c r="AB85" s="450">
        <v>0.68</v>
      </c>
      <c r="AC85" s="450">
        <v>0.65</v>
      </c>
      <c r="AD85" s="450">
        <v>0.7</v>
      </c>
      <c r="AE85" s="450">
        <v>0.75</v>
      </c>
      <c r="AF85" s="450">
        <v>0.65</v>
      </c>
      <c r="AG85" s="450">
        <v>0.7</v>
      </c>
      <c r="AH85" s="450">
        <v>0.7</v>
      </c>
      <c r="AI85" s="450">
        <v>0.65</v>
      </c>
      <c r="AJ85" s="450">
        <v>0.7</v>
      </c>
      <c r="AK85" s="450">
        <v>0.75</v>
      </c>
      <c r="AL85" s="450">
        <f>AL72</f>
        <v>0.65</v>
      </c>
      <c r="AM85" s="450">
        <f t="shared" ref="AM85:AV85" si="231">AM72</f>
        <v>0.5</v>
      </c>
      <c r="AN85" s="450">
        <f t="shared" si="231"/>
        <v>0.68</v>
      </c>
      <c r="AO85" s="450">
        <f t="shared" si="231"/>
        <v>0.62</v>
      </c>
      <c r="AP85" s="450">
        <f t="shared" si="231"/>
        <v>0.68</v>
      </c>
      <c r="AQ85" s="450">
        <f t="shared" si="231"/>
        <v>0.75</v>
      </c>
      <c r="AR85" s="450">
        <f t="shared" si="231"/>
        <v>0.65</v>
      </c>
      <c r="AS85" s="450">
        <f t="shared" si="231"/>
        <v>0.68</v>
      </c>
      <c r="AT85" s="450">
        <f t="shared" si="231"/>
        <v>0.7</v>
      </c>
      <c r="AU85" s="450">
        <f t="shared" si="231"/>
        <v>0.65</v>
      </c>
      <c r="AV85" s="450">
        <f t="shared" si="231"/>
        <v>0.7</v>
      </c>
      <c r="AW85" s="450">
        <f>AW72</f>
        <v>0.72</v>
      </c>
      <c r="AX85" s="450">
        <f>AX72</f>
        <v>0.77285656223999999</v>
      </c>
      <c r="AY85" s="450">
        <f t="shared" ref="AY85:BH85" si="232">AY72</f>
        <v>0.5</v>
      </c>
      <c r="AZ85" s="450">
        <f t="shared" si="232"/>
        <v>0.8</v>
      </c>
      <c r="BA85" s="450">
        <f t="shared" si="232"/>
        <v>0.7</v>
      </c>
      <c r="BB85" s="450">
        <f t="shared" si="232"/>
        <v>0.71399999999999997</v>
      </c>
      <c r="BC85" s="450">
        <f t="shared" si="232"/>
        <v>0.8</v>
      </c>
      <c r="BD85" s="450">
        <f t="shared" si="232"/>
        <v>0.75</v>
      </c>
      <c r="BE85" s="450">
        <f t="shared" si="232"/>
        <v>0.78</v>
      </c>
      <c r="BF85" s="450">
        <f t="shared" si="232"/>
        <v>0.8</v>
      </c>
      <c r="BG85" s="450">
        <f t="shared" si="232"/>
        <v>0.72827999999999993</v>
      </c>
      <c r="BH85" s="450">
        <f t="shared" si="232"/>
        <v>0.78</v>
      </c>
      <c r="BI85" s="450">
        <f>BI72</f>
        <v>0.82</v>
      </c>
      <c r="BJ85" s="450">
        <v>0.77285656223999999</v>
      </c>
      <c r="BK85" s="450">
        <v>0.5</v>
      </c>
      <c r="BL85" s="450">
        <v>0.8</v>
      </c>
      <c r="BM85" s="450">
        <v>0.7</v>
      </c>
      <c r="BN85" s="450">
        <v>0.71399999999999997</v>
      </c>
      <c r="BO85" s="450">
        <v>0.8</v>
      </c>
      <c r="BP85" s="450">
        <v>0.75</v>
      </c>
      <c r="BQ85" s="450">
        <v>0.78</v>
      </c>
      <c r="BR85" s="450">
        <v>0.8</v>
      </c>
      <c r="BS85" s="450">
        <v>0.72827999999999993</v>
      </c>
      <c r="BT85" s="450">
        <v>0.78</v>
      </c>
      <c r="BU85" s="450">
        <v>0.82</v>
      </c>
      <c r="BV85" s="450">
        <v>0.77285656223999999</v>
      </c>
      <c r="BW85" s="450">
        <v>0.5</v>
      </c>
      <c r="BX85" s="450">
        <v>0.8</v>
      </c>
      <c r="BY85" s="450">
        <v>0.7</v>
      </c>
      <c r="BZ85" s="450">
        <v>0.71399999999999997</v>
      </c>
      <c r="CA85" s="450">
        <v>0.8</v>
      </c>
      <c r="CB85" s="450">
        <v>0.75</v>
      </c>
      <c r="CC85" s="450">
        <v>0.78</v>
      </c>
      <c r="CD85" s="450">
        <v>0.8</v>
      </c>
      <c r="CE85" s="450">
        <v>0.72827999999999993</v>
      </c>
      <c r="CF85" s="450">
        <v>0.78</v>
      </c>
      <c r="CG85" s="450">
        <v>0.82</v>
      </c>
      <c r="CH85" s="450">
        <v>0.77285656223999999</v>
      </c>
      <c r="CI85" s="450">
        <v>0.5</v>
      </c>
      <c r="CJ85" s="450">
        <v>0.8</v>
      </c>
      <c r="CK85" s="450">
        <v>0.7</v>
      </c>
      <c r="CL85" s="450">
        <v>0.71399999999999997</v>
      </c>
      <c r="CM85" s="450">
        <v>0.8</v>
      </c>
      <c r="CN85" s="450">
        <v>0.75</v>
      </c>
      <c r="CO85" s="450">
        <v>0.78</v>
      </c>
      <c r="CP85" s="450">
        <v>0.8</v>
      </c>
      <c r="CQ85" s="450">
        <v>0.72827999999999993</v>
      </c>
      <c r="CR85" s="450">
        <v>0.78</v>
      </c>
      <c r="CS85" s="450">
        <v>0.85</v>
      </c>
    </row>
    <row r="86" spans="1:97" s="125" customFormat="1" x14ac:dyDescent="0.2">
      <c r="A86" s="226" t="s">
        <v>6</v>
      </c>
      <c r="B86" s="450"/>
      <c r="C86" s="449">
        <f>SUM(Z86:AK86)</f>
        <v>1148.4000000000001</v>
      </c>
      <c r="D86" s="449">
        <f>SUM(AL86:AW86)</f>
        <v>1849.25</v>
      </c>
      <c r="E86" s="449">
        <f>SUM(AX86:BI86)</f>
        <v>2644.8981405600002</v>
      </c>
      <c r="F86" s="449">
        <f>SUM(BJ86:BU86)</f>
        <v>3026.1920999168001</v>
      </c>
      <c r="G86" s="449">
        <f>SUM(BV86:CG86)</f>
        <v>3741.8030248960004</v>
      </c>
      <c r="H86" s="449">
        <f>SUM(CH86:CS86)</f>
        <v>4038.8114530079997</v>
      </c>
      <c r="I86" s="450"/>
      <c r="J86" s="449"/>
      <c r="K86" s="450"/>
      <c r="L86" s="450"/>
      <c r="M86" s="449"/>
      <c r="N86" s="449"/>
      <c r="O86" s="449"/>
      <c r="P86" s="449"/>
      <c r="Q86" s="449"/>
      <c r="R86" s="449"/>
      <c r="S86" s="449"/>
      <c r="T86" s="450"/>
      <c r="U86" s="450"/>
      <c r="V86" s="450"/>
      <c r="W86" s="450"/>
      <c r="X86" s="450"/>
      <c r="Y86" s="450"/>
      <c r="Z86" s="449">
        <f t="shared" ref="Z86:AK86" si="233">Z85*Z84</f>
        <v>84.5</v>
      </c>
      <c r="AA86" s="449">
        <f t="shared" si="233"/>
        <v>65</v>
      </c>
      <c r="AB86" s="449">
        <f t="shared" si="233"/>
        <v>88.4</v>
      </c>
      <c r="AC86" s="449">
        <f t="shared" si="233"/>
        <v>84.5</v>
      </c>
      <c r="AD86" s="449">
        <f t="shared" si="233"/>
        <v>91</v>
      </c>
      <c r="AE86" s="449">
        <f t="shared" si="233"/>
        <v>112.5</v>
      </c>
      <c r="AF86" s="449">
        <f t="shared" si="233"/>
        <v>97.5</v>
      </c>
      <c r="AG86" s="449">
        <f t="shared" si="233"/>
        <v>105</v>
      </c>
      <c r="AH86" s="449">
        <f t="shared" si="233"/>
        <v>105</v>
      </c>
      <c r="AI86" s="449">
        <f t="shared" si="233"/>
        <v>97.5</v>
      </c>
      <c r="AJ86" s="449">
        <f t="shared" si="233"/>
        <v>105</v>
      </c>
      <c r="AK86" s="449">
        <f t="shared" si="233"/>
        <v>112.5</v>
      </c>
      <c r="AL86" s="449">
        <f t="shared" ref="AL86:AW86" si="234">AL85*AL84</f>
        <v>97.5</v>
      </c>
      <c r="AM86" s="449">
        <f t="shared" si="234"/>
        <v>112.5</v>
      </c>
      <c r="AN86" s="449">
        <f t="shared" si="234"/>
        <v>153</v>
      </c>
      <c r="AO86" s="449">
        <f t="shared" si="234"/>
        <v>139.5</v>
      </c>
      <c r="AP86" s="449">
        <f t="shared" si="234"/>
        <v>153</v>
      </c>
      <c r="AQ86" s="449">
        <f t="shared" si="234"/>
        <v>168.75</v>
      </c>
      <c r="AR86" s="449">
        <f t="shared" si="234"/>
        <v>162.5</v>
      </c>
      <c r="AS86" s="449">
        <f t="shared" si="234"/>
        <v>170</v>
      </c>
      <c r="AT86" s="449">
        <f t="shared" si="234"/>
        <v>175</v>
      </c>
      <c r="AU86" s="449">
        <f t="shared" si="234"/>
        <v>162.5</v>
      </c>
      <c r="AV86" s="449">
        <f t="shared" si="234"/>
        <v>175</v>
      </c>
      <c r="AW86" s="449">
        <f t="shared" si="234"/>
        <v>180</v>
      </c>
      <c r="AX86" s="449">
        <f t="shared" ref="AX86:BI86" si="235">AX85*AX84</f>
        <v>193.21414056</v>
      </c>
      <c r="AY86" s="449">
        <f t="shared" si="235"/>
        <v>150</v>
      </c>
      <c r="AZ86" s="449">
        <f t="shared" si="235"/>
        <v>240</v>
      </c>
      <c r="BA86" s="449">
        <f t="shared" si="235"/>
        <v>210</v>
      </c>
      <c r="BB86" s="449">
        <f t="shared" si="235"/>
        <v>214.2</v>
      </c>
      <c r="BC86" s="449">
        <f t="shared" si="235"/>
        <v>240</v>
      </c>
      <c r="BD86" s="449">
        <f t="shared" si="235"/>
        <v>225</v>
      </c>
      <c r="BE86" s="449">
        <f t="shared" si="235"/>
        <v>234</v>
      </c>
      <c r="BF86" s="449">
        <f t="shared" si="235"/>
        <v>240</v>
      </c>
      <c r="BG86" s="449">
        <f t="shared" si="235"/>
        <v>218.48399999999998</v>
      </c>
      <c r="BH86" s="449">
        <f t="shared" si="235"/>
        <v>234</v>
      </c>
      <c r="BI86" s="449">
        <f t="shared" si="235"/>
        <v>245.99999999999997</v>
      </c>
      <c r="BJ86" s="449">
        <f t="shared" ref="BJ86:BU86" si="236">BJ85*BJ84</f>
        <v>247.31409991679999</v>
      </c>
      <c r="BK86" s="449">
        <f t="shared" si="236"/>
        <v>160</v>
      </c>
      <c r="BL86" s="449">
        <f t="shared" si="236"/>
        <v>256</v>
      </c>
      <c r="BM86" s="449">
        <f t="shared" si="236"/>
        <v>224</v>
      </c>
      <c r="BN86" s="449">
        <f t="shared" si="236"/>
        <v>228.48</v>
      </c>
      <c r="BO86" s="449">
        <f t="shared" si="236"/>
        <v>280</v>
      </c>
      <c r="BP86" s="449">
        <f t="shared" si="236"/>
        <v>262.5</v>
      </c>
      <c r="BQ86" s="449">
        <f t="shared" si="236"/>
        <v>273</v>
      </c>
      <c r="BR86" s="449">
        <f t="shared" si="236"/>
        <v>280</v>
      </c>
      <c r="BS86" s="449">
        <f t="shared" si="236"/>
        <v>254.89799999999997</v>
      </c>
      <c r="BT86" s="449">
        <f t="shared" si="236"/>
        <v>273</v>
      </c>
      <c r="BU86" s="449">
        <f t="shared" si="236"/>
        <v>287</v>
      </c>
      <c r="BV86" s="449">
        <f t="shared" ref="BV86:CG86" si="237">BV85*BV84</f>
        <v>309.14262489599997</v>
      </c>
      <c r="BW86" s="449">
        <f t="shared" si="237"/>
        <v>200</v>
      </c>
      <c r="BX86" s="449">
        <f t="shared" si="237"/>
        <v>320</v>
      </c>
      <c r="BY86" s="449">
        <f t="shared" si="237"/>
        <v>280</v>
      </c>
      <c r="BZ86" s="449">
        <f t="shared" si="237"/>
        <v>285.59999999999997</v>
      </c>
      <c r="CA86" s="449">
        <f t="shared" si="237"/>
        <v>344</v>
      </c>
      <c r="CB86" s="449">
        <f t="shared" si="237"/>
        <v>322.5</v>
      </c>
      <c r="CC86" s="449">
        <f t="shared" si="237"/>
        <v>335.40000000000003</v>
      </c>
      <c r="CD86" s="449">
        <f t="shared" si="237"/>
        <v>344</v>
      </c>
      <c r="CE86" s="449">
        <f t="shared" si="237"/>
        <v>313.16039999999998</v>
      </c>
      <c r="CF86" s="449">
        <f t="shared" si="237"/>
        <v>335.40000000000003</v>
      </c>
      <c r="CG86" s="449">
        <f t="shared" si="237"/>
        <v>352.59999999999997</v>
      </c>
      <c r="CH86" s="449">
        <f t="shared" ref="CH86:CS86" si="238">CH85*CH84</f>
        <v>347.78545300799999</v>
      </c>
      <c r="CI86" s="449">
        <f t="shared" si="238"/>
        <v>225</v>
      </c>
      <c r="CJ86" s="449">
        <f t="shared" si="238"/>
        <v>360</v>
      </c>
      <c r="CK86" s="449">
        <f t="shared" si="238"/>
        <v>315</v>
      </c>
      <c r="CL86" s="449">
        <f t="shared" si="238"/>
        <v>321.3</v>
      </c>
      <c r="CM86" s="449">
        <f t="shared" si="238"/>
        <v>360</v>
      </c>
      <c r="CN86" s="449">
        <f t="shared" si="238"/>
        <v>337.5</v>
      </c>
      <c r="CO86" s="449">
        <f t="shared" si="238"/>
        <v>351</v>
      </c>
      <c r="CP86" s="449">
        <f t="shared" si="238"/>
        <v>360</v>
      </c>
      <c r="CQ86" s="449">
        <f t="shared" si="238"/>
        <v>327.72599999999994</v>
      </c>
      <c r="CR86" s="449">
        <f t="shared" si="238"/>
        <v>351</v>
      </c>
      <c r="CS86" s="449">
        <f t="shared" si="238"/>
        <v>382.5</v>
      </c>
    </row>
    <row r="87" spans="1:97" x14ac:dyDescent="0.2">
      <c r="A87" s="226" t="s">
        <v>7</v>
      </c>
      <c r="B87" s="449"/>
      <c r="C87" s="451">
        <f t="shared" ref="C87:E87" si="239">C90/C86</f>
        <v>2.190047021943573</v>
      </c>
      <c r="D87" s="451">
        <f t="shared" si="239"/>
        <v>2.3124104366635123</v>
      </c>
      <c r="E87" s="451">
        <f t="shared" si="239"/>
        <v>2.3090212819624676</v>
      </c>
      <c r="F87" s="451">
        <f>F90/F86</f>
        <v>2.3075532481950725</v>
      </c>
      <c r="G87" s="451">
        <f>G90/G86</f>
        <v>2.3072583711221819</v>
      </c>
      <c r="H87" s="451">
        <f>H90/H86</f>
        <v>2.4889628727663755</v>
      </c>
      <c r="I87" s="449"/>
      <c r="J87" s="449"/>
      <c r="K87" s="450"/>
      <c r="L87" s="450"/>
      <c r="M87" s="449"/>
      <c r="N87" s="449"/>
      <c r="O87" s="449"/>
      <c r="P87" s="449"/>
      <c r="Q87" s="449"/>
      <c r="R87" s="449"/>
      <c r="S87" s="449"/>
      <c r="T87" s="449"/>
      <c r="U87" s="449"/>
      <c r="V87" s="449"/>
      <c r="W87" s="449"/>
      <c r="X87" s="449"/>
      <c r="Y87" s="449"/>
      <c r="Z87" s="451">
        <v>2</v>
      </c>
      <c r="AA87" s="451">
        <v>1</v>
      </c>
      <c r="AB87" s="451">
        <v>2</v>
      </c>
      <c r="AC87" s="451">
        <v>2.1</v>
      </c>
      <c r="AD87" s="451">
        <v>2.2999999999999998</v>
      </c>
      <c r="AE87" s="451">
        <v>2.5</v>
      </c>
      <c r="AF87" s="451">
        <f t="shared" ref="AF87" si="240">AC87</f>
        <v>2.1</v>
      </c>
      <c r="AG87" s="451">
        <f t="shared" ref="AG87" si="241">AD87</f>
        <v>2.2999999999999998</v>
      </c>
      <c r="AH87" s="451">
        <f t="shared" ref="AH87" si="242">AE87</f>
        <v>2.5</v>
      </c>
      <c r="AI87" s="451">
        <f t="shared" ref="AI87" si="243">AF87</f>
        <v>2.1</v>
      </c>
      <c r="AJ87" s="451">
        <f t="shared" ref="AJ87" si="244">AG87</f>
        <v>2.2999999999999998</v>
      </c>
      <c r="AK87" s="451">
        <f t="shared" ref="AK87:AL87" si="245">AH87</f>
        <v>2.5</v>
      </c>
      <c r="AL87" s="451">
        <f t="shared" si="245"/>
        <v>2.1</v>
      </c>
      <c r="AM87" s="451">
        <f t="shared" ref="AM87" si="246">AJ87</f>
        <v>2.2999999999999998</v>
      </c>
      <c r="AN87" s="451">
        <f t="shared" ref="AN87" si="247">AK87</f>
        <v>2.5</v>
      </c>
      <c r="AO87" s="451">
        <f t="shared" ref="AO87" si="248">AL87</f>
        <v>2.1</v>
      </c>
      <c r="AP87" s="451">
        <f t="shared" ref="AP87" si="249">AM87</f>
        <v>2.2999999999999998</v>
      </c>
      <c r="AQ87" s="451">
        <f t="shared" ref="AQ87" si="250">AN87</f>
        <v>2.5</v>
      </c>
      <c r="AR87" s="451">
        <f t="shared" ref="AR87" si="251">AO87</f>
        <v>2.1</v>
      </c>
      <c r="AS87" s="451">
        <f t="shared" ref="AS87" si="252">AP87</f>
        <v>2.2999999999999998</v>
      </c>
      <c r="AT87" s="451">
        <f t="shared" ref="AT87" si="253">AQ87</f>
        <v>2.5</v>
      </c>
      <c r="AU87" s="451">
        <f t="shared" ref="AU87" si="254">AR87</f>
        <v>2.1</v>
      </c>
      <c r="AV87" s="451">
        <f t="shared" ref="AV87" si="255">AS87</f>
        <v>2.2999999999999998</v>
      </c>
      <c r="AW87" s="451">
        <f t="shared" ref="AW87" si="256">AT87</f>
        <v>2.5</v>
      </c>
      <c r="AX87" s="451">
        <f t="shared" ref="AX87" si="257">AU87</f>
        <v>2.1</v>
      </c>
      <c r="AY87" s="451">
        <f t="shared" ref="AY87" si="258">AV87</f>
        <v>2.2999999999999998</v>
      </c>
      <c r="AZ87" s="451">
        <f t="shared" ref="AZ87" si="259">AW87</f>
        <v>2.5</v>
      </c>
      <c r="BA87" s="451">
        <f t="shared" ref="BA87" si="260">AX87</f>
        <v>2.1</v>
      </c>
      <c r="BB87" s="451">
        <f t="shared" ref="BB87" si="261">AY87</f>
        <v>2.2999999999999998</v>
      </c>
      <c r="BC87" s="451">
        <f t="shared" ref="BC87" si="262">AZ87</f>
        <v>2.5</v>
      </c>
      <c r="BD87" s="451">
        <f t="shared" ref="BD87" si="263">BA87</f>
        <v>2.1</v>
      </c>
      <c r="BE87" s="451">
        <f t="shared" ref="BE87" si="264">BB87</f>
        <v>2.2999999999999998</v>
      </c>
      <c r="BF87" s="451">
        <f t="shared" ref="BF87" si="265">BC87</f>
        <v>2.5</v>
      </c>
      <c r="BG87" s="451">
        <f t="shared" ref="BG87" si="266">BD87</f>
        <v>2.1</v>
      </c>
      <c r="BH87" s="451">
        <f t="shared" ref="BH87" si="267">BE87</f>
        <v>2.2999999999999998</v>
      </c>
      <c r="BI87" s="451">
        <f t="shared" ref="BI87" si="268">BF87</f>
        <v>2.5</v>
      </c>
      <c r="BJ87" s="451">
        <f t="shared" ref="BJ87" si="269">BG87</f>
        <v>2.1</v>
      </c>
      <c r="BK87" s="451">
        <f t="shared" ref="BK87" si="270">BH87</f>
        <v>2.2999999999999998</v>
      </c>
      <c r="BL87" s="451">
        <f t="shared" ref="BL87" si="271">BI87</f>
        <v>2.5</v>
      </c>
      <c r="BM87" s="451">
        <f t="shared" ref="BM87" si="272">BJ87</f>
        <v>2.1</v>
      </c>
      <c r="BN87" s="451">
        <f t="shared" ref="BN87" si="273">BK87</f>
        <v>2.2999999999999998</v>
      </c>
      <c r="BO87" s="451">
        <f t="shared" ref="BO87" si="274">BL87</f>
        <v>2.5</v>
      </c>
      <c r="BP87" s="451">
        <f t="shared" ref="BP87" si="275">BM87</f>
        <v>2.1</v>
      </c>
      <c r="BQ87" s="451">
        <f t="shared" ref="BQ87" si="276">BN87</f>
        <v>2.2999999999999998</v>
      </c>
      <c r="BR87" s="451">
        <f t="shared" ref="BR87" si="277">BO87</f>
        <v>2.5</v>
      </c>
      <c r="BS87" s="451">
        <f t="shared" ref="BS87" si="278">BP87</f>
        <v>2.1</v>
      </c>
      <c r="BT87" s="451">
        <f t="shared" ref="BT87" si="279">BQ87</f>
        <v>2.2999999999999998</v>
      </c>
      <c r="BU87" s="451">
        <f t="shared" ref="BU87:BV87" si="280">BR87</f>
        <v>2.5</v>
      </c>
      <c r="BV87" s="451">
        <f t="shared" si="280"/>
        <v>2.1</v>
      </c>
      <c r="BW87" s="451">
        <f t="shared" ref="BW87" si="281">BT87</f>
        <v>2.2999999999999998</v>
      </c>
      <c r="BX87" s="451">
        <f t="shared" ref="BX87" si="282">BU87</f>
        <v>2.5</v>
      </c>
      <c r="BY87" s="451">
        <f t="shared" ref="BY87" si="283">BV87</f>
        <v>2.1</v>
      </c>
      <c r="BZ87" s="451">
        <f t="shared" ref="BZ87" si="284">BW87</f>
        <v>2.2999999999999998</v>
      </c>
      <c r="CA87" s="451">
        <f t="shared" ref="CA87" si="285">BX87</f>
        <v>2.5</v>
      </c>
      <c r="CB87" s="451">
        <f t="shared" ref="CB87" si="286">BY87</f>
        <v>2.1</v>
      </c>
      <c r="CC87" s="451">
        <f t="shared" ref="CC87" si="287">BZ87</f>
        <v>2.2999999999999998</v>
      </c>
      <c r="CD87" s="451">
        <f t="shared" ref="CD87" si="288">CA87</f>
        <v>2.5</v>
      </c>
      <c r="CE87" s="451">
        <f t="shared" ref="CE87" si="289">CB87</f>
        <v>2.1</v>
      </c>
      <c r="CF87" s="451">
        <f t="shared" ref="CF87" si="290">CC87</f>
        <v>2.2999999999999998</v>
      </c>
      <c r="CG87" s="451">
        <f t="shared" ref="CG87" si="291">CD87</f>
        <v>2.5</v>
      </c>
      <c r="CH87" s="451">
        <f>CE87*1.03</f>
        <v>2.1630000000000003</v>
      </c>
      <c r="CI87" s="451">
        <f t="shared" ref="CI87:CS87" si="292">CF87*1.03</f>
        <v>2.3689999999999998</v>
      </c>
      <c r="CJ87" s="451">
        <f t="shared" si="292"/>
        <v>2.5750000000000002</v>
      </c>
      <c r="CK87" s="451">
        <f t="shared" si="292"/>
        <v>2.2278900000000004</v>
      </c>
      <c r="CL87" s="451">
        <f t="shared" si="292"/>
        <v>2.44007</v>
      </c>
      <c r="CM87" s="451">
        <f t="shared" si="292"/>
        <v>2.6522500000000004</v>
      </c>
      <c r="CN87" s="451">
        <f t="shared" si="292"/>
        <v>2.2947267000000005</v>
      </c>
      <c r="CO87" s="451">
        <f t="shared" si="292"/>
        <v>2.5132721</v>
      </c>
      <c r="CP87" s="451">
        <f t="shared" si="292"/>
        <v>2.7318175000000005</v>
      </c>
      <c r="CQ87" s="451">
        <f t="shared" si="292"/>
        <v>2.3635685010000005</v>
      </c>
      <c r="CR87" s="451">
        <f t="shared" si="292"/>
        <v>2.588670263</v>
      </c>
      <c r="CS87" s="451">
        <f t="shared" si="292"/>
        <v>2.8137720250000005</v>
      </c>
    </row>
    <row r="88" spans="1:97" s="125" customFormat="1" x14ac:dyDescent="0.2">
      <c r="A88" s="226" t="s">
        <v>9</v>
      </c>
      <c r="B88" s="451"/>
      <c r="C88" s="451">
        <f t="shared" ref="C88:E88" si="293">C91/C90</f>
        <v>16.546519949901594</v>
      </c>
      <c r="D88" s="451">
        <f t="shared" si="293"/>
        <v>17.48534127647633</v>
      </c>
      <c r="E88" s="451">
        <f t="shared" si="293"/>
        <v>18.385500000000011</v>
      </c>
      <c r="F88" s="451">
        <f>F91/F90</f>
        <v>19.304775000000006</v>
      </c>
      <c r="G88" s="451">
        <f>G91/G90</f>
        <v>20.076966000000009</v>
      </c>
      <c r="H88" s="451">
        <f>H91/H90</f>
        <v>20.880044640000008</v>
      </c>
      <c r="I88" s="451"/>
      <c r="J88" s="449"/>
      <c r="K88" s="450"/>
      <c r="L88" s="450"/>
      <c r="M88" s="449"/>
      <c r="N88" s="449"/>
      <c r="O88" s="449"/>
      <c r="P88" s="449"/>
      <c r="Q88" s="449"/>
      <c r="R88" s="449"/>
      <c r="S88" s="449"/>
      <c r="T88" s="451"/>
      <c r="U88" s="451"/>
      <c r="V88" s="451"/>
      <c r="W88" s="451"/>
      <c r="X88" s="451"/>
      <c r="Y88" s="451"/>
      <c r="Z88" s="451">
        <v>17</v>
      </c>
      <c r="AA88" s="451">
        <v>17</v>
      </c>
      <c r="AB88" s="451">
        <f t="shared" ref="AB88:AK88" si="294">AB75</f>
        <v>16.5</v>
      </c>
      <c r="AC88" s="451">
        <f t="shared" si="294"/>
        <v>16.5</v>
      </c>
      <c r="AD88" s="451">
        <f t="shared" si="294"/>
        <v>16.5</v>
      </c>
      <c r="AE88" s="451">
        <f t="shared" si="294"/>
        <v>16.5</v>
      </c>
      <c r="AF88" s="451">
        <f t="shared" si="294"/>
        <v>16.5</v>
      </c>
      <c r="AG88" s="451">
        <f t="shared" si="294"/>
        <v>16.5</v>
      </c>
      <c r="AH88" s="451">
        <f t="shared" si="294"/>
        <v>16.5</v>
      </c>
      <c r="AI88" s="451">
        <f t="shared" si="294"/>
        <v>16.5</v>
      </c>
      <c r="AJ88" s="451">
        <f t="shared" si="294"/>
        <v>16.5</v>
      </c>
      <c r="AK88" s="451">
        <f t="shared" si="294"/>
        <v>16.5</v>
      </c>
      <c r="AL88" s="451">
        <f t="shared" ref="AL88:AW88" si="295">AL75</f>
        <v>16.995000000000001</v>
      </c>
      <c r="AM88" s="451">
        <f t="shared" si="295"/>
        <v>17.510000000000002</v>
      </c>
      <c r="AN88" s="451">
        <f t="shared" si="295"/>
        <v>17.510000000000002</v>
      </c>
      <c r="AO88" s="451">
        <f t="shared" si="295"/>
        <v>17.510000000000002</v>
      </c>
      <c r="AP88" s="451">
        <f t="shared" si="295"/>
        <v>17.510000000000002</v>
      </c>
      <c r="AQ88" s="451">
        <f t="shared" si="295"/>
        <v>17.510000000000002</v>
      </c>
      <c r="AR88" s="451">
        <f t="shared" si="295"/>
        <v>17.510000000000002</v>
      </c>
      <c r="AS88" s="451">
        <f t="shared" si="295"/>
        <v>17.510000000000002</v>
      </c>
      <c r="AT88" s="451">
        <f t="shared" si="295"/>
        <v>17.510000000000002</v>
      </c>
      <c r="AU88" s="451">
        <f t="shared" si="295"/>
        <v>17.510000000000002</v>
      </c>
      <c r="AV88" s="451">
        <f t="shared" si="295"/>
        <v>17.510000000000002</v>
      </c>
      <c r="AW88" s="451">
        <f t="shared" si="295"/>
        <v>17.510000000000002</v>
      </c>
      <c r="AX88" s="451">
        <f t="shared" ref="AX88:BI88" si="296">AX75</f>
        <v>18.385500000000004</v>
      </c>
      <c r="AY88" s="451">
        <f t="shared" si="296"/>
        <v>18.385500000000004</v>
      </c>
      <c r="AZ88" s="451">
        <f t="shared" si="296"/>
        <v>18.385500000000004</v>
      </c>
      <c r="BA88" s="451">
        <f t="shared" si="296"/>
        <v>18.385500000000004</v>
      </c>
      <c r="BB88" s="451">
        <f t="shared" si="296"/>
        <v>18.385500000000004</v>
      </c>
      <c r="BC88" s="451">
        <f t="shared" si="296"/>
        <v>18.385500000000004</v>
      </c>
      <c r="BD88" s="451">
        <f t="shared" si="296"/>
        <v>18.385500000000004</v>
      </c>
      <c r="BE88" s="451">
        <f t="shared" si="296"/>
        <v>18.385500000000004</v>
      </c>
      <c r="BF88" s="451">
        <f t="shared" si="296"/>
        <v>18.385500000000004</v>
      </c>
      <c r="BG88" s="451">
        <f t="shared" si="296"/>
        <v>18.385500000000004</v>
      </c>
      <c r="BH88" s="451">
        <f t="shared" si="296"/>
        <v>18.385500000000004</v>
      </c>
      <c r="BI88" s="451">
        <f t="shared" si="296"/>
        <v>18.385500000000004</v>
      </c>
      <c r="BJ88" s="451">
        <f t="shared" ref="BJ88:BU88" si="297">BJ75</f>
        <v>19.304775000000006</v>
      </c>
      <c r="BK88" s="451">
        <f t="shared" si="297"/>
        <v>19.304775000000006</v>
      </c>
      <c r="BL88" s="451">
        <f t="shared" si="297"/>
        <v>19.304775000000006</v>
      </c>
      <c r="BM88" s="451">
        <f t="shared" si="297"/>
        <v>19.304775000000006</v>
      </c>
      <c r="BN88" s="451">
        <f t="shared" si="297"/>
        <v>19.304775000000006</v>
      </c>
      <c r="BO88" s="451">
        <f t="shared" si="297"/>
        <v>19.304775000000006</v>
      </c>
      <c r="BP88" s="451">
        <f t="shared" si="297"/>
        <v>19.304775000000006</v>
      </c>
      <c r="BQ88" s="451">
        <f t="shared" si="297"/>
        <v>19.304775000000006</v>
      </c>
      <c r="BR88" s="451">
        <f t="shared" si="297"/>
        <v>19.304775000000006</v>
      </c>
      <c r="BS88" s="451">
        <f t="shared" si="297"/>
        <v>19.304775000000006</v>
      </c>
      <c r="BT88" s="451">
        <f t="shared" si="297"/>
        <v>19.304775000000006</v>
      </c>
      <c r="BU88" s="451">
        <f t="shared" si="297"/>
        <v>19.304775000000006</v>
      </c>
      <c r="BV88" s="451">
        <f t="shared" ref="BV88:CG88" si="298">BV75</f>
        <v>20.076966000000006</v>
      </c>
      <c r="BW88" s="451">
        <f t="shared" si="298"/>
        <v>20.076966000000006</v>
      </c>
      <c r="BX88" s="451">
        <f t="shared" si="298"/>
        <v>20.076966000000006</v>
      </c>
      <c r="BY88" s="451">
        <f t="shared" si="298"/>
        <v>20.076966000000006</v>
      </c>
      <c r="BZ88" s="451">
        <f t="shared" si="298"/>
        <v>20.076966000000006</v>
      </c>
      <c r="CA88" s="451">
        <f t="shared" si="298"/>
        <v>20.076966000000006</v>
      </c>
      <c r="CB88" s="451">
        <f t="shared" si="298"/>
        <v>20.076966000000006</v>
      </c>
      <c r="CC88" s="451">
        <f t="shared" si="298"/>
        <v>20.076966000000006</v>
      </c>
      <c r="CD88" s="451">
        <f t="shared" si="298"/>
        <v>20.076966000000006</v>
      </c>
      <c r="CE88" s="451">
        <f t="shared" si="298"/>
        <v>20.076966000000006</v>
      </c>
      <c r="CF88" s="451">
        <f t="shared" si="298"/>
        <v>20.076966000000006</v>
      </c>
      <c r="CG88" s="451">
        <f t="shared" si="298"/>
        <v>20.076966000000006</v>
      </c>
      <c r="CH88" s="451">
        <f>CG88*1.04</f>
        <v>20.880044640000008</v>
      </c>
      <c r="CI88" s="451">
        <f>CH88</f>
        <v>20.880044640000008</v>
      </c>
      <c r="CJ88" s="451">
        <f t="shared" ref="CJ88:CS88" si="299">CI88</f>
        <v>20.880044640000008</v>
      </c>
      <c r="CK88" s="451">
        <f t="shared" si="299"/>
        <v>20.880044640000008</v>
      </c>
      <c r="CL88" s="451">
        <f t="shared" si="299"/>
        <v>20.880044640000008</v>
      </c>
      <c r="CM88" s="451">
        <f t="shared" si="299"/>
        <v>20.880044640000008</v>
      </c>
      <c r="CN88" s="451">
        <f t="shared" si="299"/>
        <v>20.880044640000008</v>
      </c>
      <c r="CO88" s="451">
        <f t="shared" si="299"/>
        <v>20.880044640000008</v>
      </c>
      <c r="CP88" s="451">
        <f t="shared" si="299"/>
        <v>20.880044640000008</v>
      </c>
      <c r="CQ88" s="451">
        <f t="shared" si="299"/>
        <v>20.880044640000008</v>
      </c>
      <c r="CR88" s="451">
        <f t="shared" si="299"/>
        <v>20.880044640000008</v>
      </c>
      <c r="CS88" s="451">
        <f t="shared" si="299"/>
        <v>20.880044640000008</v>
      </c>
    </row>
    <row r="89" spans="1:97" x14ac:dyDescent="0.2">
      <c r="A89" s="226" t="s">
        <v>10</v>
      </c>
      <c r="B89" s="451"/>
      <c r="C89" s="449"/>
      <c r="D89" s="449"/>
      <c r="E89" s="449">
        <f>SUM(AX89:BI89)</f>
        <v>0</v>
      </c>
      <c r="F89" s="449">
        <f t="shared" ref="F89" si="300">SUM(AY89:BJ89)</f>
        <v>0</v>
      </c>
      <c r="G89" s="449">
        <f t="shared" ref="G89" si="301">SUM(AZ89:BK89)</f>
        <v>0</v>
      </c>
      <c r="H89" s="449">
        <f t="shared" ref="H89" si="302">SUM(BA89:BL89)</f>
        <v>0</v>
      </c>
      <c r="I89" s="451"/>
      <c r="J89" s="449"/>
      <c r="K89" s="450"/>
      <c r="L89" s="450"/>
      <c r="M89" s="449"/>
      <c r="N89" s="449"/>
      <c r="O89" s="449"/>
      <c r="P89" s="449"/>
      <c r="Q89" s="449"/>
      <c r="R89" s="449"/>
      <c r="S89" s="449"/>
      <c r="T89" s="449"/>
      <c r="U89" s="449"/>
      <c r="V89" s="449"/>
      <c r="W89" s="449"/>
      <c r="X89" s="449"/>
      <c r="Y89" s="449"/>
      <c r="Z89" s="449"/>
      <c r="AA89" s="449"/>
      <c r="AB89" s="449"/>
      <c r="AC89" s="449"/>
      <c r="AD89" s="449"/>
      <c r="AE89" s="449"/>
      <c r="AF89" s="449"/>
      <c r="AG89" s="449"/>
      <c r="AH89" s="449"/>
      <c r="AI89" s="449"/>
      <c r="AJ89" s="449"/>
      <c r="AK89" s="449"/>
      <c r="AL89" s="449"/>
      <c r="AM89" s="449"/>
      <c r="AN89" s="449"/>
      <c r="AO89" s="449"/>
      <c r="AP89" s="449"/>
      <c r="AQ89" s="449"/>
      <c r="AR89" s="449"/>
      <c r="AS89" s="449"/>
      <c r="AT89" s="449"/>
      <c r="AU89" s="449"/>
      <c r="AV89" s="449"/>
      <c r="AW89" s="449"/>
      <c r="AX89" s="449"/>
      <c r="AY89" s="449"/>
      <c r="AZ89" s="449"/>
      <c r="BA89" s="449"/>
      <c r="BB89" s="449"/>
      <c r="BC89" s="449"/>
      <c r="BD89" s="449"/>
      <c r="BE89" s="449"/>
      <c r="BF89" s="449"/>
      <c r="BG89" s="449"/>
      <c r="BH89" s="449"/>
      <c r="BI89" s="449"/>
      <c r="BJ89" s="449"/>
      <c r="BK89" s="449"/>
      <c r="BL89" s="449"/>
      <c r="BM89" s="449"/>
      <c r="BN89" s="449"/>
      <c r="BO89" s="449"/>
      <c r="BP89" s="449"/>
      <c r="BQ89" s="449"/>
      <c r="BR89" s="449"/>
      <c r="BS89" s="449"/>
      <c r="BT89" s="449"/>
      <c r="BU89" s="449"/>
      <c r="BV89" s="449"/>
      <c r="BW89" s="449"/>
      <c r="BX89" s="449"/>
      <c r="BY89" s="449"/>
      <c r="BZ89" s="449"/>
      <c r="CA89" s="449"/>
      <c r="CB89" s="449"/>
      <c r="CC89" s="449"/>
      <c r="CD89" s="449"/>
      <c r="CE89" s="449"/>
      <c r="CF89" s="449"/>
      <c r="CG89" s="449"/>
      <c r="CH89" s="449"/>
      <c r="CI89" s="449"/>
      <c r="CJ89" s="449"/>
      <c r="CK89" s="449"/>
      <c r="CL89" s="449"/>
      <c r="CM89" s="449"/>
      <c r="CN89" s="449"/>
      <c r="CO89" s="449"/>
      <c r="CP89" s="449"/>
      <c r="CQ89" s="449"/>
      <c r="CR89" s="449"/>
      <c r="CS89" s="449"/>
    </row>
    <row r="90" spans="1:97" x14ac:dyDescent="0.2">
      <c r="A90" s="226"/>
      <c r="B90" s="449"/>
      <c r="C90" s="449">
        <f>SUM(Z90:AK90)</f>
        <v>2515.0499999999997</v>
      </c>
      <c r="D90" s="449">
        <f>SUM(AL90:AW90)</f>
        <v>4276.2250000000004</v>
      </c>
      <c r="E90" s="449">
        <f>SUM(AX90:BI90)</f>
        <v>6107.1260951759987</v>
      </c>
      <c r="F90" s="449">
        <f>SUM(BJ90:BU90)</f>
        <v>6983.0994098252795</v>
      </c>
      <c r="G90" s="452">
        <f>SUM(BV90:CG90)</f>
        <v>8633.3063522815992</v>
      </c>
      <c r="H90" s="452">
        <f>SUM(CH90:CS90)</f>
        <v>10052.45175664053</v>
      </c>
      <c r="I90" s="449"/>
      <c r="J90" s="449"/>
      <c r="K90" s="450"/>
      <c r="L90" s="450"/>
      <c r="M90" s="449"/>
      <c r="N90" s="449"/>
      <c r="O90" s="449"/>
      <c r="P90" s="449"/>
      <c r="Q90" s="449"/>
      <c r="R90" s="449"/>
      <c r="S90" s="449"/>
      <c r="T90" s="449"/>
      <c r="U90" s="449"/>
      <c r="V90" s="449"/>
      <c r="W90" s="449"/>
      <c r="X90" s="449"/>
      <c r="Y90" s="449"/>
      <c r="Z90" s="449">
        <f t="shared" ref="Z90:AK90" si="303">Z86*Z87</f>
        <v>169</v>
      </c>
      <c r="AA90" s="449">
        <f t="shared" si="303"/>
        <v>65</v>
      </c>
      <c r="AB90" s="449">
        <f t="shared" si="303"/>
        <v>176.8</v>
      </c>
      <c r="AC90" s="449">
        <f t="shared" si="303"/>
        <v>177.45000000000002</v>
      </c>
      <c r="AD90" s="449">
        <f t="shared" si="303"/>
        <v>209.29999999999998</v>
      </c>
      <c r="AE90" s="449">
        <f t="shared" si="303"/>
        <v>281.25</v>
      </c>
      <c r="AF90" s="449">
        <f t="shared" si="303"/>
        <v>204.75</v>
      </c>
      <c r="AG90" s="449">
        <f t="shared" si="303"/>
        <v>241.49999999999997</v>
      </c>
      <c r="AH90" s="449">
        <f t="shared" si="303"/>
        <v>262.5</v>
      </c>
      <c r="AI90" s="449">
        <f t="shared" si="303"/>
        <v>204.75</v>
      </c>
      <c r="AJ90" s="449">
        <f t="shared" si="303"/>
        <v>241.49999999999997</v>
      </c>
      <c r="AK90" s="449">
        <f t="shared" si="303"/>
        <v>281.25</v>
      </c>
      <c r="AL90" s="449">
        <f t="shared" ref="AL90:AW90" si="304">AL86*AL87</f>
        <v>204.75</v>
      </c>
      <c r="AM90" s="449">
        <f t="shared" si="304"/>
        <v>258.75</v>
      </c>
      <c r="AN90" s="449">
        <f t="shared" si="304"/>
        <v>382.5</v>
      </c>
      <c r="AO90" s="449">
        <f t="shared" si="304"/>
        <v>292.95</v>
      </c>
      <c r="AP90" s="449">
        <f t="shared" si="304"/>
        <v>351.9</v>
      </c>
      <c r="AQ90" s="449">
        <f t="shared" si="304"/>
        <v>421.875</v>
      </c>
      <c r="AR90" s="449">
        <f t="shared" si="304"/>
        <v>341.25</v>
      </c>
      <c r="AS90" s="449">
        <f t="shared" si="304"/>
        <v>390.99999999999994</v>
      </c>
      <c r="AT90" s="449">
        <f t="shared" si="304"/>
        <v>437.5</v>
      </c>
      <c r="AU90" s="449">
        <f t="shared" si="304"/>
        <v>341.25</v>
      </c>
      <c r="AV90" s="449">
        <f t="shared" si="304"/>
        <v>402.49999999999994</v>
      </c>
      <c r="AW90" s="449">
        <f t="shared" si="304"/>
        <v>450</v>
      </c>
      <c r="AX90" s="449">
        <f t="shared" ref="AX90:BI90" si="305">AX86*AX87</f>
        <v>405.74969517600005</v>
      </c>
      <c r="AY90" s="449">
        <f t="shared" si="305"/>
        <v>345</v>
      </c>
      <c r="AZ90" s="449">
        <f t="shared" si="305"/>
        <v>600</v>
      </c>
      <c r="BA90" s="449">
        <f t="shared" si="305"/>
        <v>441</v>
      </c>
      <c r="BB90" s="449">
        <f t="shared" si="305"/>
        <v>492.65999999999991</v>
      </c>
      <c r="BC90" s="449">
        <f t="shared" si="305"/>
        <v>600</v>
      </c>
      <c r="BD90" s="449">
        <f t="shared" si="305"/>
        <v>472.5</v>
      </c>
      <c r="BE90" s="449">
        <f t="shared" si="305"/>
        <v>538.19999999999993</v>
      </c>
      <c r="BF90" s="449">
        <f t="shared" si="305"/>
        <v>600</v>
      </c>
      <c r="BG90" s="449">
        <f t="shared" si="305"/>
        <v>458.81639999999999</v>
      </c>
      <c r="BH90" s="449">
        <f t="shared" si="305"/>
        <v>538.19999999999993</v>
      </c>
      <c r="BI90" s="449">
        <f t="shared" si="305"/>
        <v>614.99999999999989</v>
      </c>
      <c r="BJ90" s="449">
        <f t="shared" ref="BJ90:BU90" si="306">BJ86*BJ87</f>
        <v>519.35960982528002</v>
      </c>
      <c r="BK90" s="449">
        <f t="shared" si="306"/>
        <v>368</v>
      </c>
      <c r="BL90" s="449">
        <f t="shared" si="306"/>
        <v>640</v>
      </c>
      <c r="BM90" s="449">
        <f t="shared" si="306"/>
        <v>470.40000000000003</v>
      </c>
      <c r="BN90" s="449">
        <f t="shared" si="306"/>
        <v>525.50399999999991</v>
      </c>
      <c r="BO90" s="449">
        <f t="shared" si="306"/>
        <v>700</v>
      </c>
      <c r="BP90" s="449">
        <f t="shared" si="306"/>
        <v>551.25</v>
      </c>
      <c r="BQ90" s="449">
        <f t="shared" si="306"/>
        <v>627.9</v>
      </c>
      <c r="BR90" s="449">
        <f t="shared" si="306"/>
        <v>700</v>
      </c>
      <c r="BS90" s="449">
        <f t="shared" si="306"/>
        <v>535.28579999999999</v>
      </c>
      <c r="BT90" s="449">
        <f t="shared" si="306"/>
        <v>627.9</v>
      </c>
      <c r="BU90" s="449">
        <f t="shared" si="306"/>
        <v>717.5</v>
      </c>
      <c r="BV90" s="449">
        <f t="shared" ref="BV90:CG90" si="307">BV86*BV87</f>
        <v>649.19951228159994</v>
      </c>
      <c r="BW90" s="449">
        <f t="shared" si="307"/>
        <v>459.99999999999994</v>
      </c>
      <c r="BX90" s="449">
        <f t="shared" si="307"/>
        <v>800</v>
      </c>
      <c r="BY90" s="449">
        <f t="shared" si="307"/>
        <v>588</v>
      </c>
      <c r="BZ90" s="449">
        <f t="shared" si="307"/>
        <v>656.87999999999988</v>
      </c>
      <c r="CA90" s="449">
        <f t="shared" si="307"/>
        <v>860</v>
      </c>
      <c r="CB90" s="449">
        <f t="shared" si="307"/>
        <v>677.25</v>
      </c>
      <c r="CC90" s="449">
        <f t="shared" si="307"/>
        <v>771.42000000000007</v>
      </c>
      <c r="CD90" s="449">
        <f t="shared" si="307"/>
        <v>860</v>
      </c>
      <c r="CE90" s="449">
        <f t="shared" si="307"/>
        <v>657.63684000000001</v>
      </c>
      <c r="CF90" s="449">
        <f t="shared" si="307"/>
        <v>771.42000000000007</v>
      </c>
      <c r="CG90" s="449">
        <f t="shared" si="307"/>
        <v>881.49999999999989</v>
      </c>
      <c r="CH90" s="449">
        <f t="shared" ref="CH90:CS90" si="308">CH86*CH87</f>
        <v>752.25993485630408</v>
      </c>
      <c r="CI90" s="449">
        <f t="shared" si="308"/>
        <v>533.02499999999998</v>
      </c>
      <c r="CJ90" s="449">
        <f t="shared" si="308"/>
        <v>927.00000000000011</v>
      </c>
      <c r="CK90" s="449">
        <f t="shared" si="308"/>
        <v>701.78535000000011</v>
      </c>
      <c r="CL90" s="449">
        <f t="shared" si="308"/>
        <v>783.99449100000004</v>
      </c>
      <c r="CM90" s="449">
        <f t="shared" si="308"/>
        <v>954.81000000000017</v>
      </c>
      <c r="CN90" s="449">
        <f t="shared" si="308"/>
        <v>774.47026125000014</v>
      </c>
      <c r="CO90" s="449">
        <f t="shared" si="308"/>
        <v>882.15850709999995</v>
      </c>
      <c r="CP90" s="449">
        <f t="shared" si="308"/>
        <v>983.45430000000022</v>
      </c>
      <c r="CQ90" s="449">
        <f t="shared" si="308"/>
        <v>774.602850558726</v>
      </c>
      <c r="CR90" s="449">
        <f t="shared" si="308"/>
        <v>908.62326231300005</v>
      </c>
      <c r="CS90" s="449">
        <f t="shared" si="308"/>
        <v>1076.2677995625002</v>
      </c>
    </row>
    <row r="91" spans="1:97" x14ac:dyDescent="0.2">
      <c r="A91" s="226" t="s">
        <v>11</v>
      </c>
      <c r="B91" s="449"/>
      <c r="C91" s="449">
        <f>SUM(Z91:AK91)</f>
        <v>41615.324999999997</v>
      </c>
      <c r="D91" s="449">
        <f>SUM(AL91:AW91)</f>
        <v>74771.253500000006</v>
      </c>
      <c r="E91" s="449">
        <f>SUM(AX91:BI91)</f>
        <v>112282.56682285838</v>
      </c>
      <c r="F91" s="449">
        <f>SUM(BJ91:BU91)</f>
        <v>134807.16290930985</v>
      </c>
      <c r="G91" s="449">
        <f>SUM(BV91:CG91)</f>
        <v>173330.59810234176</v>
      </c>
      <c r="H91" s="449">
        <f>SUM(CH91:CS91)</f>
        <v>209895.64142010079</v>
      </c>
      <c r="I91" s="449"/>
      <c r="J91" s="449"/>
      <c r="K91" s="450"/>
      <c r="L91" s="450"/>
      <c r="M91" s="449"/>
      <c r="N91" s="449"/>
      <c r="O91" s="449"/>
      <c r="P91" s="449"/>
      <c r="Q91" s="449"/>
      <c r="R91" s="449"/>
      <c r="S91" s="449"/>
      <c r="T91" s="449"/>
      <c r="U91" s="449"/>
      <c r="V91" s="449"/>
      <c r="W91" s="449"/>
      <c r="X91" s="449"/>
      <c r="Y91" s="449"/>
      <c r="Z91" s="452">
        <f t="shared" ref="Z91:AK91" si="309">Z90*Z88</f>
        <v>2873</v>
      </c>
      <c r="AA91" s="452">
        <f t="shared" si="309"/>
        <v>1105</v>
      </c>
      <c r="AB91" s="452">
        <f t="shared" si="309"/>
        <v>2917.2000000000003</v>
      </c>
      <c r="AC91" s="452">
        <f t="shared" si="309"/>
        <v>2927.9250000000002</v>
      </c>
      <c r="AD91" s="452">
        <f t="shared" si="309"/>
        <v>3453.45</v>
      </c>
      <c r="AE91" s="452">
        <f t="shared" si="309"/>
        <v>4640.625</v>
      </c>
      <c r="AF91" s="452">
        <f t="shared" si="309"/>
        <v>3378.375</v>
      </c>
      <c r="AG91" s="452">
        <f t="shared" si="309"/>
        <v>3984.7499999999995</v>
      </c>
      <c r="AH91" s="452">
        <f t="shared" si="309"/>
        <v>4331.25</v>
      </c>
      <c r="AI91" s="452">
        <f t="shared" si="309"/>
        <v>3378.375</v>
      </c>
      <c r="AJ91" s="452">
        <f t="shared" si="309"/>
        <v>3984.7499999999995</v>
      </c>
      <c r="AK91" s="452">
        <f t="shared" si="309"/>
        <v>4640.625</v>
      </c>
      <c r="AL91" s="452">
        <f t="shared" ref="AL91:AW91" si="310">AL90*AL88</f>
        <v>3479.7262500000002</v>
      </c>
      <c r="AM91" s="452">
        <f t="shared" si="310"/>
        <v>4530.7125000000005</v>
      </c>
      <c r="AN91" s="452">
        <f t="shared" si="310"/>
        <v>6697.5750000000007</v>
      </c>
      <c r="AO91" s="452">
        <f t="shared" si="310"/>
        <v>5129.5545000000002</v>
      </c>
      <c r="AP91" s="452">
        <f t="shared" si="310"/>
        <v>6161.7690000000002</v>
      </c>
      <c r="AQ91" s="452">
        <f t="shared" si="310"/>
        <v>7387.0312500000009</v>
      </c>
      <c r="AR91" s="452">
        <f t="shared" si="310"/>
        <v>5975.2875000000004</v>
      </c>
      <c r="AS91" s="452">
        <f t="shared" si="310"/>
        <v>6846.41</v>
      </c>
      <c r="AT91" s="452">
        <f t="shared" si="310"/>
        <v>7660.6250000000009</v>
      </c>
      <c r="AU91" s="452">
        <f t="shared" si="310"/>
        <v>5975.2875000000004</v>
      </c>
      <c r="AV91" s="452">
        <f t="shared" si="310"/>
        <v>7047.7749999999996</v>
      </c>
      <c r="AW91" s="452">
        <f t="shared" si="310"/>
        <v>7879.5000000000009</v>
      </c>
      <c r="AX91" s="452">
        <f t="shared" ref="AX91:BI91" si="311">AX90*AX88</f>
        <v>7459.91102065835</v>
      </c>
      <c r="AY91" s="452">
        <f t="shared" si="311"/>
        <v>6342.9975000000013</v>
      </c>
      <c r="AZ91" s="452">
        <f t="shared" si="311"/>
        <v>11031.300000000003</v>
      </c>
      <c r="BA91" s="452">
        <f t="shared" si="311"/>
        <v>8108.005500000002</v>
      </c>
      <c r="BB91" s="452">
        <f t="shared" si="311"/>
        <v>9057.8004300000011</v>
      </c>
      <c r="BC91" s="452">
        <f t="shared" si="311"/>
        <v>11031.300000000003</v>
      </c>
      <c r="BD91" s="452">
        <f t="shared" si="311"/>
        <v>8687.1487500000021</v>
      </c>
      <c r="BE91" s="452">
        <f t="shared" si="311"/>
        <v>9895.0761000000002</v>
      </c>
      <c r="BF91" s="452">
        <f t="shared" si="311"/>
        <v>11031.300000000003</v>
      </c>
      <c r="BG91" s="452">
        <f t="shared" si="311"/>
        <v>8435.5689222000019</v>
      </c>
      <c r="BH91" s="452">
        <f t="shared" si="311"/>
        <v>9895.0761000000002</v>
      </c>
      <c r="BI91" s="452">
        <f t="shared" si="311"/>
        <v>11307.0825</v>
      </c>
      <c r="BJ91" s="452">
        <f t="shared" ref="BJ91:BU91" si="312">BJ90*BJ88</f>
        <v>10026.120411764823</v>
      </c>
      <c r="BK91" s="452">
        <f t="shared" si="312"/>
        <v>7104.1572000000024</v>
      </c>
      <c r="BL91" s="452">
        <f t="shared" si="312"/>
        <v>12355.056000000004</v>
      </c>
      <c r="BM91" s="452">
        <f t="shared" si="312"/>
        <v>9080.9661600000036</v>
      </c>
      <c r="BN91" s="452">
        <f t="shared" si="312"/>
        <v>10144.736481600001</v>
      </c>
      <c r="BO91" s="452">
        <f t="shared" si="312"/>
        <v>13513.342500000004</v>
      </c>
      <c r="BP91" s="452">
        <f t="shared" si="312"/>
        <v>10641.757218750003</v>
      </c>
      <c r="BQ91" s="452">
        <f t="shared" si="312"/>
        <v>12121.468222500003</v>
      </c>
      <c r="BR91" s="452">
        <f t="shared" si="312"/>
        <v>13513.342500000004</v>
      </c>
      <c r="BS91" s="452">
        <f t="shared" si="312"/>
        <v>10333.571929695003</v>
      </c>
      <c r="BT91" s="452">
        <f t="shared" si="312"/>
        <v>12121.468222500003</v>
      </c>
      <c r="BU91" s="452">
        <f t="shared" si="312"/>
        <v>13851.176062500004</v>
      </c>
      <c r="BV91" s="452">
        <f t="shared" ref="BV91:CG91" si="313">BV90*BV88</f>
        <v>13033.956535294268</v>
      </c>
      <c r="BW91" s="452">
        <f t="shared" si="313"/>
        <v>9235.4043600000023</v>
      </c>
      <c r="BX91" s="452">
        <f t="shared" si="313"/>
        <v>16061.572800000005</v>
      </c>
      <c r="BY91" s="452">
        <f t="shared" si="313"/>
        <v>11805.256008000004</v>
      </c>
      <c r="BZ91" s="452">
        <f t="shared" si="313"/>
        <v>13188.157426080001</v>
      </c>
      <c r="CA91" s="452">
        <f t="shared" si="313"/>
        <v>17266.190760000005</v>
      </c>
      <c r="CB91" s="452">
        <f t="shared" si="313"/>
        <v>13597.125223500005</v>
      </c>
      <c r="CC91" s="452">
        <f t="shared" si="313"/>
        <v>15487.773111720006</v>
      </c>
      <c r="CD91" s="452">
        <f t="shared" si="313"/>
        <v>17266.190760000005</v>
      </c>
      <c r="CE91" s="452">
        <f t="shared" si="313"/>
        <v>13203.352477027443</v>
      </c>
      <c r="CF91" s="452">
        <f t="shared" si="313"/>
        <v>15487.773111720006</v>
      </c>
      <c r="CG91" s="452">
        <f t="shared" si="313"/>
        <v>17697.845529000002</v>
      </c>
      <c r="CH91" s="452">
        <f t="shared" ref="CH91:CS91" si="314">CH90*CH88</f>
        <v>15707.221020683128</v>
      </c>
      <c r="CI91" s="452">
        <f t="shared" si="314"/>
        <v>11129.585794236003</v>
      </c>
      <c r="CJ91" s="452">
        <f t="shared" si="314"/>
        <v>19355.801381280009</v>
      </c>
      <c r="CK91" s="452">
        <f t="shared" si="314"/>
        <v>14653.309435698033</v>
      </c>
      <c r="CL91" s="452">
        <f t="shared" si="314"/>
        <v>16369.839969594086</v>
      </c>
      <c r="CM91" s="452">
        <f t="shared" si="314"/>
        <v>19936.475422718413</v>
      </c>
      <c r="CN91" s="452">
        <f t="shared" si="314"/>
        <v>16170.973627252471</v>
      </c>
      <c r="CO91" s="452">
        <f t="shared" si="314"/>
        <v>18419.509007803765</v>
      </c>
      <c r="CP91" s="452">
        <f t="shared" si="314"/>
        <v>20534.569685399965</v>
      </c>
      <c r="CQ91" s="452">
        <f t="shared" si="314"/>
        <v>16173.742097937455</v>
      </c>
      <c r="CR91" s="452">
        <f t="shared" si="314"/>
        <v>18972.094278037879</v>
      </c>
      <c r="CS91" s="452">
        <f t="shared" si="314"/>
        <v>22472.519699459586</v>
      </c>
    </row>
    <row r="92" spans="1:97" x14ac:dyDescent="0.2">
      <c r="A92" s="226" t="s">
        <v>12</v>
      </c>
      <c r="B92" s="449"/>
      <c r="C92" s="449">
        <f t="shared" ref="C92:D92" si="315">C91/C86</f>
        <v>36.237656739811904</v>
      </c>
      <c r="D92" s="449">
        <f t="shared" si="315"/>
        <v>40.433285656347174</v>
      </c>
      <c r="E92" s="449">
        <f>SUM(AX91:BI91)/SUM(AX86:BI86)</f>
        <v>42.452510779520971</v>
      </c>
      <c r="F92" s="449">
        <f>SUM(BJ91:BU91)/SUM(BJ86:BU86)</f>
        <v>44.546796256925042</v>
      </c>
      <c r="G92" s="451">
        <f>SUM(BV91:CG91)/SUM(BV86:CG86)</f>
        <v>46.322747870235446</v>
      </c>
      <c r="H92" s="451">
        <f>SUM(BW91:CH91)/SUM(CH86:CS86)</f>
        <v>43.578132981832461</v>
      </c>
      <c r="I92" s="449"/>
      <c r="J92" s="449"/>
      <c r="K92" s="450"/>
      <c r="L92" s="450"/>
      <c r="M92" s="449"/>
      <c r="N92" s="449"/>
      <c r="O92" s="449"/>
      <c r="P92" s="449"/>
      <c r="Q92" s="449"/>
      <c r="R92" s="449"/>
      <c r="S92" s="449"/>
      <c r="T92" s="452"/>
      <c r="U92" s="452"/>
      <c r="V92" s="452"/>
      <c r="W92" s="452"/>
      <c r="X92" s="452"/>
      <c r="Y92" s="452"/>
      <c r="Z92" s="449">
        <f t="shared" ref="Z92:AK92" si="316">Z91/Z86</f>
        <v>34</v>
      </c>
      <c r="AA92" s="449">
        <f t="shared" si="316"/>
        <v>17</v>
      </c>
      <c r="AB92" s="449">
        <f t="shared" si="316"/>
        <v>33</v>
      </c>
      <c r="AC92" s="449">
        <f t="shared" si="316"/>
        <v>34.650000000000006</v>
      </c>
      <c r="AD92" s="449">
        <f t="shared" si="316"/>
        <v>37.949999999999996</v>
      </c>
      <c r="AE92" s="449">
        <f t="shared" si="316"/>
        <v>41.25</v>
      </c>
      <c r="AF92" s="449">
        <f t="shared" si="316"/>
        <v>34.65</v>
      </c>
      <c r="AG92" s="449">
        <f t="shared" si="316"/>
        <v>37.949999999999996</v>
      </c>
      <c r="AH92" s="449">
        <f t="shared" si="316"/>
        <v>41.25</v>
      </c>
      <c r="AI92" s="449">
        <f t="shared" si="316"/>
        <v>34.65</v>
      </c>
      <c r="AJ92" s="449">
        <f t="shared" si="316"/>
        <v>37.949999999999996</v>
      </c>
      <c r="AK92" s="449">
        <f t="shared" si="316"/>
        <v>41.25</v>
      </c>
      <c r="AL92" s="449">
        <f t="shared" ref="AL92:AW92" si="317">AL91/AL86</f>
        <v>35.689500000000002</v>
      </c>
      <c r="AM92" s="449">
        <f t="shared" si="317"/>
        <v>40.273000000000003</v>
      </c>
      <c r="AN92" s="449">
        <f t="shared" si="317"/>
        <v>43.775000000000006</v>
      </c>
      <c r="AO92" s="449">
        <f t="shared" si="317"/>
        <v>36.771000000000001</v>
      </c>
      <c r="AP92" s="449">
        <f t="shared" si="317"/>
        <v>40.273000000000003</v>
      </c>
      <c r="AQ92" s="449">
        <f t="shared" si="317"/>
        <v>43.775000000000006</v>
      </c>
      <c r="AR92" s="449">
        <f t="shared" si="317"/>
        <v>36.771000000000001</v>
      </c>
      <c r="AS92" s="449">
        <f t="shared" si="317"/>
        <v>40.272999999999996</v>
      </c>
      <c r="AT92" s="449">
        <f t="shared" si="317"/>
        <v>43.775000000000006</v>
      </c>
      <c r="AU92" s="449">
        <f t="shared" si="317"/>
        <v>36.771000000000001</v>
      </c>
      <c r="AV92" s="449">
        <f t="shared" si="317"/>
        <v>40.272999999999996</v>
      </c>
      <c r="AW92" s="449">
        <f t="shared" si="317"/>
        <v>43.775000000000006</v>
      </c>
      <c r="AX92" s="449">
        <f t="shared" ref="AX92:BI92" si="318">AX91/AX86</f>
        <v>38.609550000000013</v>
      </c>
      <c r="AY92" s="449">
        <f t="shared" si="318"/>
        <v>42.286650000000009</v>
      </c>
      <c r="AZ92" s="449">
        <f t="shared" si="318"/>
        <v>45.963750000000012</v>
      </c>
      <c r="BA92" s="449">
        <f t="shared" si="318"/>
        <v>38.609550000000013</v>
      </c>
      <c r="BB92" s="449">
        <f t="shared" si="318"/>
        <v>42.286650000000009</v>
      </c>
      <c r="BC92" s="449">
        <f t="shared" si="318"/>
        <v>45.963750000000012</v>
      </c>
      <c r="BD92" s="449">
        <f t="shared" si="318"/>
        <v>38.609550000000013</v>
      </c>
      <c r="BE92" s="449">
        <f t="shared" si="318"/>
        <v>42.286650000000002</v>
      </c>
      <c r="BF92" s="449">
        <f t="shared" si="318"/>
        <v>45.963750000000012</v>
      </c>
      <c r="BG92" s="449">
        <f t="shared" si="318"/>
        <v>38.609550000000013</v>
      </c>
      <c r="BH92" s="449">
        <f t="shared" si="318"/>
        <v>42.286650000000002</v>
      </c>
      <c r="BI92" s="449">
        <f t="shared" si="318"/>
        <v>45.963750000000005</v>
      </c>
      <c r="BJ92" s="449">
        <f t="shared" ref="BJ92:BU92" si="319">BJ91/BJ86</f>
        <v>40.540027500000015</v>
      </c>
      <c r="BK92" s="449">
        <f t="shared" si="319"/>
        <v>44.400982500000012</v>
      </c>
      <c r="BL92" s="449">
        <f t="shared" si="319"/>
        <v>48.261937500000016</v>
      </c>
      <c r="BM92" s="449">
        <f t="shared" si="319"/>
        <v>40.540027500000015</v>
      </c>
      <c r="BN92" s="449">
        <f t="shared" si="319"/>
        <v>44.400982500000005</v>
      </c>
      <c r="BO92" s="449">
        <f t="shared" si="319"/>
        <v>48.261937500000016</v>
      </c>
      <c r="BP92" s="449">
        <f t="shared" si="319"/>
        <v>40.540027500000008</v>
      </c>
      <c r="BQ92" s="449">
        <f t="shared" si="319"/>
        <v>44.400982500000012</v>
      </c>
      <c r="BR92" s="449">
        <f t="shared" si="319"/>
        <v>48.261937500000016</v>
      </c>
      <c r="BS92" s="449">
        <f t="shared" si="319"/>
        <v>40.540027500000015</v>
      </c>
      <c r="BT92" s="449">
        <f t="shared" si="319"/>
        <v>44.400982500000012</v>
      </c>
      <c r="BU92" s="449">
        <f t="shared" si="319"/>
        <v>48.261937500000016</v>
      </c>
      <c r="BV92" s="449">
        <f t="shared" ref="BV92:CG92" si="320">BV91/BV86</f>
        <v>42.161628600000014</v>
      </c>
      <c r="BW92" s="449">
        <f t="shared" si="320"/>
        <v>46.177021800000013</v>
      </c>
      <c r="BX92" s="449">
        <f t="shared" si="320"/>
        <v>50.192415000000018</v>
      </c>
      <c r="BY92" s="449">
        <f t="shared" si="320"/>
        <v>42.161628600000014</v>
      </c>
      <c r="BZ92" s="449">
        <f t="shared" si="320"/>
        <v>46.177021800000006</v>
      </c>
      <c r="CA92" s="449">
        <f t="shared" si="320"/>
        <v>50.192415000000011</v>
      </c>
      <c r="CB92" s="449">
        <f t="shared" si="320"/>
        <v>42.161628600000014</v>
      </c>
      <c r="CC92" s="449">
        <f t="shared" si="320"/>
        <v>46.177021800000013</v>
      </c>
      <c r="CD92" s="449">
        <f t="shared" si="320"/>
        <v>50.192415000000011</v>
      </c>
      <c r="CE92" s="449">
        <f t="shared" si="320"/>
        <v>42.161628600000014</v>
      </c>
      <c r="CF92" s="449">
        <f t="shared" si="320"/>
        <v>46.177021800000013</v>
      </c>
      <c r="CG92" s="449">
        <f t="shared" si="320"/>
        <v>50.192415000000011</v>
      </c>
      <c r="CH92" s="449">
        <f t="shared" ref="CH92:CS92" si="321">CH91/CH86</f>
        <v>45.163536556320025</v>
      </c>
      <c r="CI92" s="449">
        <f t="shared" si="321"/>
        <v>49.464825752160017</v>
      </c>
      <c r="CJ92" s="449">
        <f t="shared" si="321"/>
        <v>53.766114948000023</v>
      </c>
      <c r="CK92" s="449">
        <f t="shared" si="321"/>
        <v>46.518442653009629</v>
      </c>
      <c r="CL92" s="449">
        <f t="shared" si="321"/>
        <v>50.948770524724821</v>
      </c>
      <c r="CM92" s="449">
        <f t="shared" si="321"/>
        <v>55.379098396440035</v>
      </c>
      <c r="CN92" s="449">
        <f t="shared" si="321"/>
        <v>47.913995932599917</v>
      </c>
      <c r="CO92" s="449">
        <f t="shared" si="321"/>
        <v>52.477233640466565</v>
      </c>
      <c r="CP92" s="449">
        <f t="shared" si="321"/>
        <v>57.040471348333234</v>
      </c>
      <c r="CQ92" s="449">
        <f t="shared" si="321"/>
        <v>49.351415810577912</v>
      </c>
      <c r="CR92" s="449">
        <f t="shared" si="321"/>
        <v>54.051550649680564</v>
      </c>
      <c r="CS92" s="449">
        <f t="shared" si="321"/>
        <v>58.751685488783231</v>
      </c>
    </row>
    <row r="93" spans="1:97" x14ac:dyDescent="0.2">
      <c r="A93" s="237" t="s">
        <v>13</v>
      </c>
      <c r="B93" s="449"/>
      <c r="C93" s="449">
        <f>SUM(Z91:AK91)/SUM(Z84:AK84)</f>
        <v>24.47960294117647</v>
      </c>
      <c r="D93" s="449">
        <f>SUM(AL91:AW91)/SUM(AL84:AW84)</f>
        <v>26.944595855855859</v>
      </c>
      <c r="E93" s="449">
        <f>SUM(AX91:BH91)/SUM(AX84:BH84)</f>
        <v>31.069379791648732</v>
      </c>
      <c r="F93" s="449">
        <f>SUM(BJ91:BT91)/SUM(BJ84:BT84)</f>
        <v>32.690807255894548</v>
      </c>
      <c r="G93" s="449">
        <f>SUM(BK91:BU91)/SUM(BK84:BU84)</f>
        <v>33.453362599878027</v>
      </c>
      <c r="H93" s="449">
        <f>SUM(CH91:CS91)/SUM(CH84:CS84)</f>
        <v>38.869563225944589</v>
      </c>
      <c r="I93" s="449"/>
      <c r="J93" s="449"/>
      <c r="K93" s="450"/>
      <c r="L93" s="450"/>
      <c r="M93" s="449"/>
      <c r="N93" s="449"/>
      <c r="O93" s="449"/>
      <c r="P93" s="449"/>
      <c r="Q93" s="449"/>
      <c r="R93" s="449"/>
      <c r="S93" s="449"/>
      <c r="T93" s="449"/>
      <c r="U93" s="449"/>
      <c r="V93" s="449"/>
      <c r="W93" s="449"/>
      <c r="X93" s="449"/>
      <c r="Y93" s="449"/>
      <c r="Z93" s="449">
        <f t="shared" ref="Z93:AK93" si="322">Z91/Z84</f>
        <v>22.1</v>
      </c>
      <c r="AA93" s="449">
        <f t="shared" si="322"/>
        <v>8.5</v>
      </c>
      <c r="AB93" s="449">
        <f t="shared" si="322"/>
        <v>22.44</v>
      </c>
      <c r="AC93" s="449">
        <f t="shared" si="322"/>
        <v>22.522500000000001</v>
      </c>
      <c r="AD93" s="449">
        <f t="shared" si="322"/>
        <v>26.564999999999998</v>
      </c>
      <c r="AE93" s="449">
        <f t="shared" si="322"/>
        <v>30.9375</v>
      </c>
      <c r="AF93" s="449">
        <f t="shared" si="322"/>
        <v>22.522500000000001</v>
      </c>
      <c r="AG93" s="449">
        <f t="shared" si="322"/>
        <v>26.564999999999998</v>
      </c>
      <c r="AH93" s="449">
        <f t="shared" si="322"/>
        <v>28.875</v>
      </c>
      <c r="AI93" s="449">
        <f t="shared" si="322"/>
        <v>22.522500000000001</v>
      </c>
      <c r="AJ93" s="449">
        <f t="shared" si="322"/>
        <v>26.564999999999998</v>
      </c>
      <c r="AK93" s="449">
        <f t="shared" si="322"/>
        <v>30.9375</v>
      </c>
      <c r="AL93" s="449">
        <f t="shared" ref="AL93:AW93" si="323">AL91/AL84</f>
        <v>23.198175000000003</v>
      </c>
      <c r="AM93" s="449">
        <f t="shared" si="323"/>
        <v>20.136500000000002</v>
      </c>
      <c r="AN93" s="449">
        <f t="shared" si="323"/>
        <v>29.767000000000003</v>
      </c>
      <c r="AO93" s="449">
        <f t="shared" si="323"/>
        <v>22.798020000000001</v>
      </c>
      <c r="AP93" s="449">
        <f t="shared" si="323"/>
        <v>27.385640000000002</v>
      </c>
      <c r="AQ93" s="449">
        <f t="shared" si="323"/>
        <v>32.831250000000004</v>
      </c>
      <c r="AR93" s="449">
        <f t="shared" si="323"/>
        <v>23.901150000000001</v>
      </c>
      <c r="AS93" s="449">
        <f t="shared" si="323"/>
        <v>27.385639999999999</v>
      </c>
      <c r="AT93" s="449">
        <f t="shared" si="323"/>
        <v>30.642500000000005</v>
      </c>
      <c r="AU93" s="449">
        <f t="shared" si="323"/>
        <v>23.901150000000001</v>
      </c>
      <c r="AV93" s="449">
        <f t="shared" si="323"/>
        <v>28.191099999999999</v>
      </c>
      <c r="AW93" s="449">
        <f t="shared" si="323"/>
        <v>31.518000000000004</v>
      </c>
      <c r="AX93" s="449">
        <f t="shared" ref="AX93:BI93" si="324">AX91/AX84</f>
        <v>29.839644082633399</v>
      </c>
      <c r="AY93" s="449">
        <f t="shared" si="324"/>
        <v>21.143325000000004</v>
      </c>
      <c r="AZ93" s="449">
        <f t="shared" si="324"/>
        <v>36.771000000000008</v>
      </c>
      <c r="BA93" s="449">
        <f t="shared" si="324"/>
        <v>27.026685000000008</v>
      </c>
      <c r="BB93" s="449">
        <f t="shared" si="324"/>
        <v>30.192668100000002</v>
      </c>
      <c r="BC93" s="449">
        <f t="shared" si="324"/>
        <v>36.771000000000008</v>
      </c>
      <c r="BD93" s="449">
        <f t="shared" si="324"/>
        <v>28.957162500000006</v>
      </c>
      <c r="BE93" s="449">
        <f t="shared" si="324"/>
        <v>32.983587</v>
      </c>
      <c r="BF93" s="449">
        <f t="shared" si="324"/>
        <v>36.771000000000008</v>
      </c>
      <c r="BG93" s="449">
        <f t="shared" si="324"/>
        <v>28.118563074000008</v>
      </c>
      <c r="BH93" s="449">
        <f t="shared" si="324"/>
        <v>32.983587</v>
      </c>
      <c r="BI93" s="449">
        <f t="shared" si="324"/>
        <v>37.690275</v>
      </c>
      <c r="BJ93" s="449">
        <f t="shared" ref="BJ93:BU93" si="325">BJ91/BJ84</f>
        <v>31.331626286765072</v>
      </c>
      <c r="BK93" s="449">
        <f t="shared" si="325"/>
        <v>22.200491250000006</v>
      </c>
      <c r="BL93" s="449">
        <f t="shared" si="325"/>
        <v>38.609550000000013</v>
      </c>
      <c r="BM93" s="449">
        <f t="shared" si="325"/>
        <v>28.378019250000012</v>
      </c>
      <c r="BN93" s="449">
        <f t="shared" si="325"/>
        <v>31.702301505000001</v>
      </c>
      <c r="BO93" s="449">
        <f t="shared" si="325"/>
        <v>38.609550000000013</v>
      </c>
      <c r="BP93" s="449">
        <f t="shared" si="325"/>
        <v>30.405020625000009</v>
      </c>
      <c r="BQ93" s="449">
        <f t="shared" si="325"/>
        <v>34.632766350000011</v>
      </c>
      <c r="BR93" s="449">
        <f t="shared" si="325"/>
        <v>38.609550000000013</v>
      </c>
      <c r="BS93" s="449">
        <f t="shared" si="325"/>
        <v>29.524491227700008</v>
      </c>
      <c r="BT93" s="449">
        <f t="shared" si="325"/>
        <v>34.632766350000011</v>
      </c>
      <c r="BU93" s="449">
        <f t="shared" si="325"/>
        <v>39.57478875000001</v>
      </c>
      <c r="BV93" s="449">
        <f t="shared" ref="BV93:CG93" si="326">BV91/BV84</f>
        <v>32.584891338235671</v>
      </c>
      <c r="BW93" s="449">
        <f t="shared" si="326"/>
        <v>23.088510900000006</v>
      </c>
      <c r="BX93" s="449">
        <f t="shared" si="326"/>
        <v>40.153932000000012</v>
      </c>
      <c r="BY93" s="449">
        <f t="shared" si="326"/>
        <v>29.513140020000009</v>
      </c>
      <c r="BZ93" s="449">
        <f t="shared" si="326"/>
        <v>32.970393565199998</v>
      </c>
      <c r="CA93" s="449">
        <f t="shared" si="326"/>
        <v>40.153932000000012</v>
      </c>
      <c r="CB93" s="449">
        <f t="shared" si="326"/>
        <v>31.621221450000011</v>
      </c>
      <c r="CC93" s="449">
        <f t="shared" si="326"/>
        <v>36.018077004000013</v>
      </c>
      <c r="CD93" s="449">
        <f t="shared" si="326"/>
        <v>40.153932000000012</v>
      </c>
      <c r="CE93" s="449">
        <f t="shared" si="326"/>
        <v>30.705470876808008</v>
      </c>
      <c r="CF93" s="449">
        <f t="shared" si="326"/>
        <v>36.018077004000013</v>
      </c>
      <c r="CG93" s="449">
        <f t="shared" si="326"/>
        <v>41.157780300000006</v>
      </c>
      <c r="CH93" s="449">
        <f t="shared" ref="CH93:CS93" si="327">CH91/CH84</f>
        <v>34.904935601518062</v>
      </c>
      <c r="CI93" s="449">
        <f t="shared" si="327"/>
        <v>24.732412876080009</v>
      </c>
      <c r="CJ93" s="449">
        <f t="shared" si="327"/>
        <v>43.012891958400019</v>
      </c>
      <c r="CK93" s="449">
        <f t="shared" si="327"/>
        <v>32.562909857106739</v>
      </c>
      <c r="CL93" s="449">
        <f t="shared" si="327"/>
        <v>36.377422154653523</v>
      </c>
      <c r="CM93" s="449">
        <f t="shared" si="327"/>
        <v>44.303278717152025</v>
      </c>
      <c r="CN93" s="449">
        <f t="shared" si="327"/>
        <v>35.935496949449934</v>
      </c>
      <c r="CO93" s="449">
        <f t="shared" si="327"/>
        <v>40.932242239563919</v>
      </c>
      <c r="CP93" s="449">
        <f t="shared" si="327"/>
        <v>45.632377078666586</v>
      </c>
      <c r="CQ93" s="449">
        <f t="shared" si="327"/>
        <v>35.941649106527677</v>
      </c>
      <c r="CR93" s="449">
        <f t="shared" si="327"/>
        <v>42.160209506750846</v>
      </c>
      <c r="CS93" s="449">
        <f t="shared" si="327"/>
        <v>49.938932665465749</v>
      </c>
    </row>
    <row r="94" spans="1:97" x14ac:dyDescent="0.2">
      <c r="B94" s="449"/>
      <c r="C94" s="450" t="e">
        <f t="shared" ref="C94" si="328">(C91-B91)/B91</f>
        <v>#DIV/0!</v>
      </c>
      <c r="D94" s="450">
        <f t="shared" ref="D94" si="329">(D91-C91)/C91</f>
        <v>0.79672400732182225</v>
      </c>
      <c r="E94" s="450">
        <f t="shared" ref="E94" si="330">(E91-D91)/D91</f>
        <v>0.50168094778374117</v>
      </c>
      <c r="F94" s="450">
        <f t="shared" ref="F94" si="331">(F91-E91)/E91</f>
        <v>0.20060635166977611</v>
      </c>
      <c r="G94" s="450">
        <f t="shared" ref="G94" si="332">(G91-F91)/F91</f>
        <v>0.28576697529750822</v>
      </c>
      <c r="H94" s="450">
        <f>(H91-G91)/G91</f>
        <v>0.2109555019026097</v>
      </c>
      <c r="I94" s="449"/>
      <c r="J94" s="449"/>
      <c r="K94" s="450"/>
      <c r="L94" s="450"/>
      <c r="M94" s="449"/>
      <c r="N94" s="449"/>
      <c r="O94" s="449"/>
      <c r="P94" s="449"/>
      <c r="Q94" s="449"/>
      <c r="R94" s="449"/>
      <c r="S94" s="449"/>
      <c r="T94" s="449"/>
      <c r="U94" s="449"/>
      <c r="V94" s="449"/>
      <c r="W94" s="449"/>
      <c r="X94" s="449"/>
      <c r="Y94" s="449"/>
      <c r="Z94" s="449"/>
      <c r="AA94" s="449"/>
      <c r="AB94" s="449"/>
      <c r="AC94" s="449"/>
      <c r="AD94" s="449"/>
      <c r="AE94" s="449"/>
      <c r="AF94" s="449"/>
      <c r="AG94" s="449"/>
      <c r="AH94" s="449"/>
      <c r="AI94" s="449"/>
      <c r="AJ94" s="449"/>
      <c r="AK94" s="449"/>
      <c r="AL94" s="449"/>
      <c r="AM94" s="449"/>
      <c r="AN94" s="449"/>
      <c r="AO94" s="449"/>
      <c r="AP94" s="449"/>
      <c r="AQ94" s="449"/>
      <c r="AR94" s="449"/>
      <c r="AS94" s="449"/>
      <c r="AT94" s="449"/>
      <c r="AU94" s="449"/>
      <c r="AV94" s="449"/>
      <c r="AW94" s="449"/>
      <c r="AX94" s="449"/>
      <c r="AY94" s="449"/>
      <c r="AZ94" s="449"/>
      <c r="BA94" s="449"/>
      <c r="BB94" s="449"/>
      <c r="BC94" s="449"/>
      <c r="BD94" s="449"/>
      <c r="BE94" s="449"/>
      <c r="BF94" s="449"/>
      <c r="BG94" s="449"/>
      <c r="BH94" s="449"/>
      <c r="BI94" s="449"/>
      <c r="BJ94" s="449"/>
      <c r="BK94" s="449"/>
      <c r="BL94" s="449"/>
      <c r="BM94" s="449"/>
      <c r="BN94" s="449"/>
      <c r="BO94" s="449"/>
      <c r="BP94" s="449"/>
      <c r="BQ94" s="449"/>
      <c r="BR94" s="449"/>
      <c r="BS94" s="449"/>
      <c r="BT94" s="449"/>
      <c r="BU94" s="449"/>
      <c r="BV94" s="449"/>
      <c r="BW94" s="449"/>
      <c r="BX94" s="449"/>
      <c r="BY94" s="449"/>
      <c r="BZ94" s="449"/>
      <c r="CA94" s="449"/>
      <c r="CB94" s="449"/>
      <c r="CC94" s="449"/>
      <c r="CD94" s="449"/>
      <c r="CE94" s="449"/>
      <c r="CF94" s="449"/>
      <c r="CG94" s="449"/>
      <c r="CH94" s="449"/>
      <c r="CI94" s="449"/>
      <c r="CJ94" s="449"/>
      <c r="CK94" s="449"/>
      <c r="CL94" s="449"/>
      <c r="CM94" s="449"/>
      <c r="CN94" s="449"/>
      <c r="CO94" s="449"/>
      <c r="CP94" s="449"/>
      <c r="CQ94" s="449"/>
      <c r="CR94" s="449"/>
      <c r="CS94" s="449"/>
    </row>
    <row r="95" spans="1:97" hidden="1" x14ac:dyDescent="0.2">
      <c r="A95" s="238"/>
      <c r="B95" s="449"/>
      <c r="C95" s="449"/>
      <c r="D95" s="449"/>
      <c r="E95" s="449"/>
      <c r="F95" s="449"/>
      <c r="G95" s="449"/>
      <c r="H95" s="449"/>
      <c r="I95" s="449"/>
      <c r="J95" s="449"/>
      <c r="K95" s="450"/>
      <c r="L95" s="450"/>
      <c r="M95" s="449"/>
      <c r="N95" s="449"/>
      <c r="O95" s="449"/>
      <c r="P95" s="449"/>
      <c r="Q95" s="449"/>
      <c r="R95" s="449"/>
      <c r="S95" s="449"/>
      <c r="T95" s="449"/>
      <c r="U95" s="449"/>
      <c r="V95" s="449"/>
      <c r="W95" s="449"/>
      <c r="X95" s="449"/>
      <c r="Y95" s="449"/>
      <c r="Z95" s="449"/>
      <c r="AA95" s="449"/>
      <c r="AB95" s="449"/>
      <c r="AC95" s="449"/>
      <c r="AD95" s="449"/>
      <c r="AE95" s="449"/>
      <c r="AF95" s="449"/>
      <c r="AG95" s="449"/>
      <c r="AH95" s="449"/>
      <c r="AI95" s="449"/>
      <c r="AJ95" s="449"/>
      <c r="AK95" s="449"/>
      <c r="AL95" s="449"/>
      <c r="AM95" s="449"/>
      <c r="AN95" s="449"/>
      <c r="AO95" s="449"/>
      <c r="AP95" s="449"/>
      <c r="AQ95" s="449"/>
      <c r="AR95" s="449"/>
      <c r="AS95" s="449"/>
      <c r="AT95" s="449"/>
      <c r="AU95" s="449"/>
      <c r="AV95" s="449"/>
      <c r="AW95" s="449"/>
      <c r="AX95" s="459"/>
      <c r="AY95" s="459"/>
      <c r="AZ95" s="459"/>
      <c r="BA95" s="459"/>
      <c r="BB95" s="459"/>
      <c r="BC95" s="459"/>
      <c r="BD95" s="459"/>
      <c r="BE95" s="459"/>
      <c r="BF95" s="459"/>
      <c r="BG95" s="459"/>
      <c r="BH95" s="459"/>
      <c r="BI95" s="459"/>
      <c r="BJ95" s="459"/>
      <c r="BK95" s="459"/>
      <c r="BL95" s="459"/>
      <c r="BM95" s="459"/>
      <c r="BN95" s="459"/>
      <c r="BO95" s="459"/>
      <c r="BP95" s="459"/>
      <c r="BQ95" s="459"/>
      <c r="BR95" s="459"/>
      <c r="BS95" s="459"/>
      <c r="BT95" s="459"/>
      <c r="BU95" s="459"/>
      <c r="BV95" s="459"/>
      <c r="BW95" s="459"/>
      <c r="BX95" s="459"/>
      <c r="BY95" s="459"/>
      <c r="BZ95" s="459"/>
      <c r="CA95" s="459"/>
      <c r="CB95" s="459"/>
      <c r="CC95" s="459"/>
      <c r="CD95" s="459"/>
      <c r="CE95" s="459"/>
      <c r="CF95" s="459"/>
      <c r="CG95" s="459"/>
      <c r="CH95" s="480"/>
      <c r="CI95" s="480"/>
      <c r="CJ95" s="480"/>
      <c r="CK95" s="480"/>
      <c r="CL95" s="480"/>
      <c r="CM95" s="480"/>
      <c r="CN95" s="480"/>
      <c r="CO95" s="480"/>
      <c r="CP95" s="480"/>
      <c r="CQ95" s="480"/>
      <c r="CR95" s="480"/>
      <c r="CS95" s="480"/>
    </row>
    <row r="96" spans="1:97" s="119" customFormat="1" hidden="1" x14ac:dyDescent="0.2">
      <c r="A96" s="239" t="s">
        <v>37</v>
      </c>
      <c r="B96" s="460">
        <v>2016</v>
      </c>
      <c r="C96" s="460">
        <v>2017</v>
      </c>
      <c r="D96" s="460">
        <v>2018</v>
      </c>
      <c r="E96" s="460"/>
      <c r="F96" s="460"/>
      <c r="G96" s="460"/>
      <c r="H96" s="460"/>
      <c r="I96" s="460"/>
      <c r="J96" s="461"/>
      <c r="K96" s="462"/>
      <c r="L96" s="462"/>
      <c r="M96" s="461"/>
      <c r="N96" s="463">
        <v>42385</v>
      </c>
      <c r="O96" s="463">
        <v>42416</v>
      </c>
      <c r="P96" s="463">
        <v>42445</v>
      </c>
      <c r="Q96" s="463">
        <v>42476</v>
      </c>
      <c r="R96" s="463">
        <v>42506</v>
      </c>
      <c r="S96" s="463">
        <v>42537</v>
      </c>
      <c r="T96" s="463">
        <v>42567</v>
      </c>
      <c r="U96" s="463">
        <v>42598</v>
      </c>
      <c r="V96" s="463">
        <v>42629</v>
      </c>
      <c r="W96" s="463">
        <v>42659</v>
      </c>
      <c r="X96" s="463">
        <v>42690</v>
      </c>
      <c r="Y96" s="463">
        <v>42720</v>
      </c>
      <c r="Z96" s="463">
        <v>42752</v>
      </c>
      <c r="AA96" s="463">
        <v>42783</v>
      </c>
      <c r="AB96" s="463">
        <v>42811</v>
      </c>
      <c r="AC96" s="463">
        <v>42842</v>
      </c>
      <c r="AD96" s="463">
        <v>42872</v>
      </c>
      <c r="AE96" s="463">
        <v>42903</v>
      </c>
      <c r="AF96" s="463">
        <v>42933</v>
      </c>
      <c r="AG96" s="463">
        <v>42964</v>
      </c>
      <c r="AH96" s="463">
        <v>42995</v>
      </c>
      <c r="AI96" s="463">
        <v>43025</v>
      </c>
      <c r="AJ96" s="463">
        <v>43056</v>
      </c>
      <c r="AK96" s="463">
        <v>43086</v>
      </c>
      <c r="AL96" s="463">
        <v>43118</v>
      </c>
      <c r="AM96" s="463">
        <v>43149</v>
      </c>
      <c r="AN96" s="463">
        <v>43177</v>
      </c>
      <c r="AO96" s="463">
        <v>43208</v>
      </c>
      <c r="AP96" s="463">
        <v>43238</v>
      </c>
      <c r="AQ96" s="463">
        <v>43269</v>
      </c>
      <c r="AR96" s="463">
        <v>43299</v>
      </c>
      <c r="AS96" s="463">
        <v>43330</v>
      </c>
      <c r="AT96" s="463">
        <v>43361</v>
      </c>
      <c r="AU96" s="463">
        <v>43391</v>
      </c>
      <c r="AV96" s="463">
        <v>43422</v>
      </c>
      <c r="AW96" s="463">
        <v>43452</v>
      </c>
      <c r="AX96" s="475"/>
      <c r="AY96" s="475"/>
      <c r="AZ96" s="475"/>
      <c r="BA96" s="475"/>
      <c r="BB96" s="475"/>
      <c r="BC96" s="475"/>
      <c r="BD96" s="475"/>
      <c r="BE96" s="475"/>
      <c r="BF96" s="475"/>
      <c r="BG96" s="475"/>
      <c r="BH96" s="475"/>
      <c r="BI96" s="475"/>
      <c r="BJ96" s="475"/>
      <c r="BK96" s="475"/>
      <c r="BL96" s="475"/>
      <c r="BM96" s="475"/>
      <c r="BN96" s="475"/>
      <c r="BO96" s="475"/>
      <c r="BP96" s="475"/>
      <c r="BQ96" s="475"/>
      <c r="BR96" s="475"/>
      <c r="BS96" s="475"/>
      <c r="BT96" s="475"/>
      <c r="BU96" s="475"/>
      <c r="BV96" s="475"/>
      <c r="BW96" s="475"/>
      <c r="BX96" s="475"/>
      <c r="BY96" s="475"/>
      <c r="BZ96" s="475"/>
      <c r="CA96" s="475"/>
      <c r="CB96" s="475"/>
      <c r="CC96" s="475"/>
      <c r="CD96" s="475"/>
      <c r="CE96" s="475"/>
      <c r="CF96" s="475"/>
      <c r="CG96" s="475"/>
      <c r="CH96" s="492"/>
      <c r="CI96" s="492"/>
      <c r="CJ96" s="492"/>
      <c r="CK96" s="492"/>
      <c r="CL96" s="492"/>
      <c r="CM96" s="492"/>
      <c r="CN96" s="492"/>
      <c r="CO96" s="492"/>
      <c r="CP96" s="492"/>
      <c r="CQ96" s="492"/>
      <c r="CR96" s="492"/>
      <c r="CS96" s="492"/>
    </row>
    <row r="97" spans="1:104" s="125" customFormat="1" hidden="1" x14ac:dyDescent="0.2">
      <c r="A97" s="226" t="s">
        <v>5</v>
      </c>
      <c r="B97" s="449"/>
      <c r="C97" s="449"/>
      <c r="D97" s="449"/>
      <c r="E97" s="449"/>
      <c r="F97" s="449"/>
      <c r="G97" s="449"/>
      <c r="H97" s="449"/>
      <c r="I97" s="449"/>
      <c r="J97" s="449"/>
      <c r="K97" s="450"/>
      <c r="L97" s="450"/>
      <c r="M97" s="449"/>
      <c r="N97" s="449"/>
      <c r="O97" s="449"/>
      <c r="P97" s="449"/>
      <c r="Q97" s="449"/>
      <c r="R97" s="449"/>
      <c r="S97" s="449"/>
      <c r="T97" s="449"/>
      <c r="U97" s="449"/>
      <c r="V97" s="449"/>
      <c r="W97" s="449"/>
      <c r="X97" s="449"/>
      <c r="Y97" s="449"/>
      <c r="Z97" s="449"/>
      <c r="AA97" s="449"/>
      <c r="AB97" s="449"/>
      <c r="AC97" s="449"/>
      <c r="AD97" s="449"/>
      <c r="AE97" s="449"/>
      <c r="AF97" s="449"/>
      <c r="AG97" s="449"/>
      <c r="AH97" s="449"/>
      <c r="AI97" s="449"/>
      <c r="AJ97" s="449"/>
      <c r="AK97" s="449"/>
      <c r="AL97" s="449"/>
      <c r="AM97" s="449"/>
      <c r="AN97" s="449"/>
      <c r="AO97" s="449"/>
      <c r="AP97" s="449"/>
      <c r="AQ97" s="449"/>
      <c r="AR97" s="449"/>
      <c r="AS97" s="449"/>
      <c r="AT97" s="449"/>
      <c r="AU97" s="449"/>
      <c r="AV97" s="449"/>
      <c r="AW97" s="449"/>
      <c r="AX97" s="459"/>
      <c r="AY97" s="459"/>
      <c r="AZ97" s="459"/>
      <c r="BA97" s="459"/>
      <c r="BB97" s="459"/>
      <c r="BC97" s="459"/>
      <c r="BD97" s="459"/>
      <c r="BE97" s="459"/>
      <c r="BF97" s="459"/>
      <c r="BG97" s="459"/>
      <c r="BH97" s="459"/>
      <c r="BI97" s="459"/>
      <c r="BJ97" s="459"/>
      <c r="BK97" s="459"/>
      <c r="BL97" s="459"/>
      <c r="BM97" s="459"/>
      <c r="BN97" s="459"/>
      <c r="BO97" s="459"/>
      <c r="BP97" s="459"/>
      <c r="BQ97" s="459"/>
      <c r="BR97" s="459"/>
      <c r="BS97" s="459"/>
      <c r="BT97" s="459"/>
      <c r="BU97" s="459"/>
      <c r="BV97" s="459"/>
      <c r="BW97" s="459"/>
      <c r="BX97" s="459"/>
      <c r="BY97" s="459"/>
      <c r="BZ97" s="459"/>
      <c r="CA97" s="459"/>
      <c r="CB97" s="459"/>
      <c r="CC97" s="459"/>
      <c r="CD97" s="459"/>
      <c r="CE97" s="459"/>
      <c r="CF97" s="459"/>
      <c r="CG97" s="459"/>
      <c r="CH97" s="480"/>
      <c r="CI97" s="480"/>
      <c r="CJ97" s="480"/>
      <c r="CK97" s="480"/>
      <c r="CL97" s="480"/>
      <c r="CM97" s="480"/>
      <c r="CN97" s="480"/>
      <c r="CO97" s="480"/>
      <c r="CP97" s="480"/>
      <c r="CQ97" s="480"/>
      <c r="CR97" s="480"/>
      <c r="CS97" s="480"/>
    </row>
    <row r="98" spans="1:104" s="125" customFormat="1" hidden="1" x14ac:dyDescent="0.2">
      <c r="A98" s="226" t="s">
        <v>8</v>
      </c>
      <c r="B98" s="449"/>
      <c r="C98" s="449"/>
      <c r="D98" s="449"/>
      <c r="E98" s="449"/>
      <c r="F98" s="449"/>
      <c r="G98" s="449"/>
      <c r="H98" s="449"/>
      <c r="I98" s="449"/>
      <c r="J98" s="449"/>
      <c r="K98" s="450"/>
      <c r="L98" s="450"/>
      <c r="M98" s="449"/>
      <c r="N98" s="449"/>
      <c r="O98" s="449"/>
      <c r="P98" s="449"/>
      <c r="Q98" s="449"/>
      <c r="R98" s="449"/>
      <c r="S98" s="449"/>
      <c r="T98" s="449"/>
      <c r="U98" s="449"/>
      <c r="V98" s="449"/>
      <c r="W98" s="449"/>
      <c r="X98" s="449"/>
      <c r="Y98" s="449"/>
      <c r="Z98" s="449"/>
      <c r="AA98" s="449"/>
      <c r="AB98" s="449"/>
      <c r="AC98" s="449"/>
      <c r="AD98" s="449"/>
      <c r="AE98" s="449"/>
      <c r="AF98" s="449"/>
      <c r="AG98" s="449"/>
      <c r="AH98" s="449"/>
      <c r="AI98" s="449"/>
      <c r="AJ98" s="449"/>
      <c r="AK98" s="449"/>
      <c r="AL98" s="449"/>
      <c r="AM98" s="449"/>
      <c r="AN98" s="449"/>
      <c r="AO98" s="449"/>
      <c r="AP98" s="449"/>
      <c r="AQ98" s="449"/>
      <c r="AR98" s="449"/>
      <c r="AS98" s="449"/>
      <c r="AT98" s="449"/>
      <c r="AU98" s="449"/>
      <c r="AV98" s="449"/>
      <c r="AW98" s="449"/>
      <c r="AX98" s="459"/>
      <c r="AY98" s="459"/>
      <c r="AZ98" s="459"/>
      <c r="BA98" s="459"/>
      <c r="BB98" s="459"/>
      <c r="BC98" s="459"/>
      <c r="BD98" s="459"/>
      <c r="BE98" s="459"/>
      <c r="BF98" s="459"/>
      <c r="BG98" s="459"/>
      <c r="BH98" s="459"/>
      <c r="BI98" s="459"/>
      <c r="BJ98" s="459"/>
      <c r="BK98" s="459"/>
      <c r="BL98" s="459"/>
      <c r="BM98" s="459"/>
      <c r="BN98" s="459"/>
      <c r="BO98" s="459"/>
      <c r="BP98" s="459"/>
      <c r="BQ98" s="459"/>
      <c r="BR98" s="459"/>
      <c r="BS98" s="459"/>
      <c r="BT98" s="459"/>
      <c r="BU98" s="459"/>
      <c r="BV98" s="459"/>
      <c r="BW98" s="459"/>
      <c r="BX98" s="459"/>
      <c r="BY98" s="459"/>
      <c r="BZ98" s="459"/>
      <c r="CA98" s="459"/>
      <c r="CB98" s="459"/>
      <c r="CC98" s="459"/>
      <c r="CD98" s="459"/>
      <c r="CE98" s="459"/>
      <c r="CF98" s="459"/>
      <c r="CG98" s="459"/>
      <c r="CH98" s="480"/>
      <c r="CI98" s="480"/>
      <c r="CJ98" s="480"/>
      <c r="CK98" s="480"/>
      <c r="CL98" s="480"/>
      <c r="CM98" s="480"/>
      <c r="CN98" s="480"/>
      <c r="CO98" s="480"/>
      <c r="CP98" s="480"/>
      <c r="CQ98" s="480"/>
      <c r="CR98" s="480"/>
      <c r="CS98" s="480"/>
    </row>
    <row r="99" spans="1:104" hidden="1" x14ac:dyDescent="0.2">
      <c r="A99" s="226"/>
      <c r="B99" s="449"/>
      <c r="C99" s="449"/>
      <c r="D99" s="449"/>
      <c r="E99" s="449"/>
      <c r="F99" s="449"/>
      <c r="G99" s="449"/>
      <c r="H99" s="449"/>
      <c r="I99" s="449"/>
      <c r="J99" s="449"/>
      <c r="K99" s="450"/>
      <c r="L99" s="450"/>
      <c r="M99" s="449"/>
      <c r="N99" s="449"/>
      <c r="O99" s="449"/>
      <c r="P99" s="449"/>
      <c r="Q99" s="449"/>
      <c r="R99" s="449"/>
      <c r="S99" s="449"/>
      <c r="T99" s="449"/>
      <c r="U99" s="449"/>
      <c r="V99" s="449"/>
      <c r="W99" s="449"/>
      <c r="X99" s="449"/>
      <c r="Y99" s="449"/>
      <c r="Z99" s="449"/>
      <c r="AA99" s="449"/>
      <c r="AB99" s="449"/>
      <c r="AC99" s="449"/>
      <c r="AD99" s="449"/>
      <c r="AE99" s="449"/>
      <c r="AF99" s="449"/>
      <c r="AG99" s="449"/>
      <c r="AH99" s="449"/>
      <c r="AI99" s="449"/>
      <c r="AJ99" s="449"/>
      <c r="AK99" s="449"/>
      <c r="AL99" s="449"/>
      <c r="AM99" s="449"/>
      <c r="AN99" s="449"/>
      <c r="AO99" s="449"/>
      <c r="AP99" s="449"/>
      <c r="AQ99" s="449"/>
      <c r="AR99" s="449"/>
      <c r="AS99" s="449"/>
      <c r="AT99" s="449"/>
      <c r="AU99" s="449"/>
      <c r="AV99" s="449"/>
      <c r="AW99" s="449"/>
      <c r="AX99" s="459"/>
      <c r="AY99" s="459"/>
      <c r="AZ99" s="459"/>
      <c r="BA99" s="459"/>
      <c r="BB99" s="459"/>
      <c r="BC99" s="459"/>
      <c r="BD99" s="459"/>
      <c r="BE99" s="459"/>
      <c r="BF99" s="459"/>
      <c r="BG99" s="459"/>
      <c r="BH99" s="459"/>
      <c r="BI99" s="459"/>
      <c r="BJ99" s="459"/>
      <c r="BK99" s="459"/>
      <c r="BL99" s="459"/>
      <c r="BM99" s="459"/>
      <c r="BN99" s="459"/>
      <c r="BO99" s="459"/>
      <c r="BP99" s="459"/>
      <c r="BQ99" s="459"/>
      <c r="BR99" s="459"/>
      <c r="BS99" s="459"/>
      <c r="BT99" s="459"/>
      <c r="BU99" s="459"/>
      <c r="BV99" s="459"/>
      <c r="BW99" s="459"/>
      <c r="BX99" s="459"/>
      <c r="BY99" s="459"/>
      <c r="BZ99" s="459"/>
      <c r="CA99" s="459"/>
      <c r="CB99" s="459"/>
      <c r="CC99" s="459"/>
      <c r="CD99" s="459"/>
      <c r="CE99" s="459"/>
      <c r="CF99" s="459"/>
      <c r="CG99" s="459"/>
      <c r="CH99" s="480"/>
      <c r="CI99" s="480"/>
      <c r="CJ99" s="480"/>
      <c r="CK99" s="480"/>
      <c r="CL99" s="480"/>
      <c r="CM99" s="480"/>
      <c r="CN99" s="480"/>
      <c r="CO99" s="480"/>
      <c r="CP99" s="480"/>
      <c r="CQ99" s="480"/>
      <c r="CR99" s="480"/>
      <c r="CS99" s="480"/>
    </row>
    <row r="100" spans="1:104" s="125" customFormat="1" hidden="1" x14ac:dyDescent="0.2">
      <c r="A100" s="226" t="s">
        <v>6</v>
      </c>
      <c r="B100" s="450"/>
      <c r="C100" s="450"/>
      <c r="D100" s="450"/>
      <c r="E100" s="450"/>
      <c r="F100" s="450"/>
      <c r="G100" s="450"/>
      <c r="H100" s="450"/>
      <c r="I100" s="450"/>
      <c r="J100" s="449"/>
      <c r="K100" s="450"/>
      <c r="L100" s="450"/>
      <c r="M100" s="449"/>
      <c r="N100" s="449"/>
      <c r="O100" s="449"/>
      <c r="P100" s="449"/>
      <c r="Q100" s="449"/>
      <c r="R100" s="449"/>
      <c r="S100" s="449"/>
      <c r="T100" s="449"/>
      <c r="U100" s="450"/>
      <c r="V100" s="450"/>
      <c r="W100" s="450"/>
      <c r="X100" s="450"/>
      <c r="Y100" s="450"/>
      <c r="Z100" s="450"/>
      <c r="AA100" s="450"/>
      <c r="AB100" s="450"/>
      <c r="AC100" s="450"/>
      <c r="AD100" s="450"/>
      <c r="AE100" s="450"/>
      <c r="AF100" s="450"/>
      <c r="AG100" s="450"/>
      <c r="AH100" s="450"/>
      <c r="AI100" s="450"/>
      <c r="AJ100" s="450"/>
      <c r="AK100" s="450"/>
      <c r="AL100" s="450"/>
      <c r="AM100" s="450"/>
      <c r="AN100" s="450"/>
      <c r="AO100" s="450"/>
      <c r="AP100" s="450"/>
      <c r="AQ100" s="450"/>
      <c r="AR100" s="450"/>
      <c r="AS100" s="450"/>
      <c r="AT100" s="450"/>
      <c r="AU100" s="450"/>
      <c r="AV100" s="450"/>
      <c r="AW100" s="450"/>
      <c r="AX100" s="459"/>
      <c r="AY100" s="459"/>
      <c r="AZ100" s="459"/>
      <c r="BA100" s="459"/>
      <c r="BB100" s="459"/>
      <c r="BC100" s="459"/>
      <c r="BD100" s="459"/>
      <c r="BE100" s="459"/>
      <c r="BF100" s="459"/>
      <c r="BG100" s="459"/>
      <c r="BH100" s="459"/>
      <c r="BI100" s="459"/>
      <c r="BJ100" s="459"/>
      <c r="BK100" s="459"/>
      <c r="BL100" s="459"/>
      <c r="BM100" s="459"/>
      <c r="BN100" s="459"/>
      <c r="BO100" s="459"/>
      <c r="BP100" s="459"/>
      <c r="BQ100" s="459"/>
      <c r="BR100" s="459"/>
      <c r="BS100" s="459"/>
      <c r="BT100" s="459"/>
      <c r="BU100" s="459"/>
      <c r="BV100" s="459"/>
      <c r="BW100" s="459"/>
      <c r="BX100" s="459"/>
      <c r="BY100" s="459"/>
      <c r="BZ100" s="459"/>
      <c r="CA100" s="459"/>
      <c r="CB100" s="459"/>
      <c r="CC100" s="459"/>
      <c r="CD100" s="459"/>
      <c r="CE100" s="459"/>
      <c r="CF100" s="459"/>
      <c r="CG100" s="459"/>
      <c r="CH100" s="480"/>
      <c r="CI100" s="480"/>
      <c r="CJ100" s="480"/>
      <c r="CK100" s="480"/>
      <c r="CL100" s="480"/>
      <c r="CM100" s="480"/>
      <c r="CN100" s="480"/>
      <c r="CO100" s="480"/>
      <c r="CP100" s="480"/>
      <c r="CQ100" s="480"/>
      <c r="CR100" s="480"/>
      <c r="CS100" s="480"/>
    </row>
    <row r="101" spans="1:104" hidden="1" x14ac:dyDescent="0.2">
      <c r="A101" s="226" t="s">
        <v>7</v>
      </c>
      <c r="B101" s="449"/>
      <c r="C101" s="449"/>
      <c r="D101" s="449"/>
      <c r="E101" s="449"/>
      <c r="F101" s="449"/>
      <c r="G101" s="449"/>
      <c r="H101" s="449"/>
      <c r="I101" s="449"/>
      <c r="J101" s="449"/>
      <c r="K101" s="450"/>
      <c r="L101" s="450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49"/>
      <c r="X101" s="449"/>
      <c r="Y101" s="449"/>
      <c r="Z101" s="449"/>
      <c r="AA101" s="449"/>
      <c r="AB101" s="449"/>
      <c r="AC101" s="449"/>
      <c r="AD101" s="449"/>
      <c r="AE101" s="449"/>
      <c r="AF101" s="449"/>
      <c r="AG101" s="449"/>
      <c r="AH101" s="449"/>
      <c r="AI101" s="449"/>
      <c r="AJ101" s="449"/>
      <c r="AK101" s="449"/>
      <c r="AL101" s="449"/>
      <c r="AM101" s="449"/>
      <c r="AN101" s="449"/>
      <c r="AO101" s="449"/>
      <c r="AP101" s="449"/>
      <c r="AQ101" s="449"/>
      <c r="AR101" s="449"/>
      <c r="AS101" s="449"/>
      <c r="AT101" s="449"/>
      <c r="AU101" s="449"/>
      <c r="AV101" s="449"/>
      <c r="AW101" s="449"/>
      <c r="AX101" s="459"/>
      <c r="AY101" s="459"/>
      <c r="AZ101" s="459"/>
      <c r="BA101" s="459"/>
      <c r="BB101" s="459"/>
      <c r="BC101" s="459"/>
      <c r="BD101" s="459"/>
      <c r="BE101" s="459"/>
      <c r="BF101" s="459"/>
      <c r="BG101" s="459"/>
      <c r="BH101" s="459"/>
      <c r="BI101" s="459"/>
      <c r="BJ101" s="459"/>
      <c r="BK101" s="459"/>
      <c r="BL101" s="459"/>
      <c r="BM101" s="459"/>
      <c r="BN101" s="459"/>
      <c r="BO101" s="459"/>
      <c r="BP101" s="459"/>
      <c r="BQ101" s="459"/>
      <c r="BR101" s="459"/>
      <c r="BS101" s="459"/>
      <c r="BT101" s="459"/>
      <c r="BU101" s="459"/>
      <c r="BV101" s="459"/>
      <c r="BW101" s="459"/>
      <c r="BX101" s="459"/>
      <c r="BY101" s="459"/>
      <c r="BZ101" s="459"/>
      <c r="CA101" s="459"/>
      <c r="CB101" s="459"/>
      <c r="CC101" s="459"/>
      <c r="CD101" s="459"/>
      <c r="CE101" s="459"/>
      <c r="CF101" s="459"/>
      <c r="CG101" s="459"/>
      <c r="CH101" s="480"/>
      <c r="CI101" s="480"/>
      <c r="CJ101" s="480"/>
      <c r="CK101" s="480"/>
      <c r="CL101" s="480"/>
      <c r="CM101" s="480"/>
      <c r="CN101" s="480"/>
      <c r="CO101" s="480"/>
      <c r="CP101" s="480"/>
      <c r="CQ101" s="480"/>
      <c r="CR101" s="480"/>
      <c r="CS101" s="480"/>
    </row>
    <row r="102" spans="1:104" s="125" customFormat="1" hidden="1" x14ac:dyDescent="0.2">
      <c r="A102" s="226" t="s">
        <v>9</v>
      </c>
      <c r="B102" s="451"/>
      <c r="C102" s="451"/>
      <c r="D102" s="451"/>
      <c r="E102" s="451"/>
      <c r="F102" s="451"/>
      <c r="G102" s="451"/>
      <c r="H102" s="451"/>
      <c r="I102" s="451"/>
      <c r="J102" s="449"/>
      <c r="K102" s="450"/>
      <c r="L102" s="450"/>
      <c r="M102" s="449"/>
      <c r="N102" s="449"/>
      <c r="O102" s="449"/>
      <c r="P102" s="449"/>
      <c r="Q102" s="449"/>
      <c r="R102" s="449"/>
      <c r="S102" s="449"/>
      <c r="T102" s="449"/>
      <c r="U102" s="451"/>
      <c r="V102" s="451"/>
      <c r="W102" s="451"/>
      <c r="X102" s="451"/>
      <c r="Y102" s="451"/>
      <c r="Z102" s="477"/>
      <c r="AA102" s="477"/>
      <c r="AB102" s="477"/>
      <c r="AC102" s="477"/>
      <c r="AD102" s="477"/>
      <c r="AE102" s="477"/>
      <c r="AF102" s="477"/>
      <c r="AG102" s="477"/>
      <c r="AH102" s="477"/>
      <c r="AI102" s="477"/>
      <c r="AJ102" s="477"/>
      <c r="AK102" s="477"/>
      <c r="AL102" s="477"/>
      <c r="AM102" s="477"/>
      <c r="AN102" s="477"/>
      <c r="AO102" s="477"/>
      <c r="AP102" s="477"/>
      <c r="AQ102" s="477"/>
      <c r="AR102" s="477"/>
      <c r="AS102" s="477"/>
      <c r="AT102" s="477"/>
      <c r="AU102" s="477"/>
      <c r="AV102" s="477"/>
      <c r="AW102" s="477"/>
      <c r="AX102" s="459"/>
      <c r="AY102" s="459"/>
      <c r="AZ102" s="459"/>
      <c r="BA102" s="459"/>
      <c r="BB102" s="459"/>
      <c r="BC102" s="459"/>
      <c r="BD102" s="459"/>
      <c r="BE102" s="459"/>
      <c r="BF102" s="459"/>
      <c r="BG102" s="459"/>
      <c r="BH102" s="459"/>
      <c r="BI102" s="459"/>
      <c r="BJ102" s="459"/>
      <c r="BK102" s="459"/>
      <c r="BL102" s="459"/>
      <c r="BM102" s="459"/>
      <c r="BN102" s="459"/>
      <c r="BO102" s="459"/>
      <c r="BP102" s="459"/>
      <c r="BQ102" s="459"/>
      <c r="BR102" s="459"/>
      <c r="BS102" s="459"/>
      <c r="BT102" s="459"/>
      <c r="BU102" s="459"/>
      <c r="BV102" s="459"/>
      <c r="BW102" s="459"/>
      <c r="BX102" s="459"/>
      <c r="BY102" s="459"/>
      <c r="BZ102" s="459"/>
      <c r="CA102" s="459"/>
      <c r="CB102" s="459"/>
      <c r="CC102" s="459"/>
      <c r="CD102" s="459"/>
      <c r="CE102" s="459"/>
      <c r="CF102" s="459"/>
      <c r="CG102" s="459"/>
      <c r="CH102" s="480"/>
      <c r="CI102" s="480"/>
      <c r="CJ102" s="480"/>
      <c r="CK102" s="480"/>
      <c r="CL102" s="480"/>
      <c r="CM102" s="480"/>
      <c r="CN102" s="480"/>
      <c r="CO102" s="480"/>
      <c r="CP102" s="480"/>
      <c r="CQ102" s="480"/>
      <c r="CR102" s="480"/>
      <c r="CS102" s="480"/>
    </row>
    <row r="103" spans="1:104" s="125" customFormat="1" hidden="1" x14ac:dyDescent="0.2">
      <c r="A103" s="226" t="s">
        <v>10</v>
      </c>
      <c r="B103" s="451"/>
      <c r="C103" s="451"/>
      <c r="D103" s="451"/>
      <c r="E103" s="451"/>
      <c r="F103" s="451"/>
      <c r="G103" s="451"/>
      <c r="H103" s="451"/>
      <c r="I103" s="451"/>
      <c r="J103" s="449"/>
      <c r="K103" s="450"/>
      <c r="L103" s="450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51"/>
      <c r="AA103" s="451"/>
      <c r="AB103" s="451"/>
      <c r="AC103" s="451"/>
      <c r="AD103" s="451"/>
      <c r="AE103" s="451"/>
      <c r="AF103" s="451"/>
      <c r="AG103" s="451"/>
      <c r="AH103" s="451"/>
      <c r="AI103" s="451"/>
      <c r="AJ103" s="451"/>
      <c r="AK103" s="451"/>
      <c r="AL103" s="451"/>
      <c r="AM103" s="451"/>
      <c r="AN103" s="451"/>
      <c r="AO103" s="451"/>
      <c r="AP103" s="451"/>
      <c r="AQ103" s="451"/>
      <c r="AR103" s="451"/>
      <c r="AS103" s="451"/>
      <c r="AT103" s="451"/>
      <c r="AU103" s="451"/>
      <c r="AV103" s="451"/>
      <c r="AW103" s="451"/>
      <c r="AX103" s="459"/>
      <c r="AY103" s="459"/>
      <c r="AZ103" s="459"/>
      <c r="BA103" s="459"/>
      <c r="BB103" s="459"/>
      <c r="BC103" s="459"/>
      <c r="BD103" s="459"/>
      <c r="BE103" s="459"/>
      <c r="BF103" s="459"/>
      <c r="BG103" s="459"/>
      <c r="BH103" s="459"/>
      <c r="BI103" s="459"/>
      <c r="BJ103" s="459"/>
      <c r="BK103" s="459"/>
      <c r="BL103" s="459"/>
      <c r="BM103" s="459"/>
      <c r="BN103" s="459"/>
      <c r="BO103" s="459"/>
      <c r="BP103" s="459"/>
      <c r="BQ103" s="459"/>
      <c r="BR103" s="459"/>
      <c r="BS103" s="459"/>
      <c r="BT103" s="459"/>
      <c r="BU103" s="459"/>
      <c r="BV103" s="459"/>
      <c r="BW103" s="459"/>
      <c r="BX103" s="459"/>
      <c r="BY103" s="459"/>
      <c r="BZ103" s="459"/>
      <c r="CA103" s="459"/>
      <c r="CB103" s="459"/>
      <c r="CC103" s="459"/>
      <c r="CD103" s="459"/>
      <c r="CE103" s="459"/>
      <c r="CF103" s="459"/>
      <c r="CG103" s="459"/>
      <c r="CH103" s="480"/>
      <c r="CI103" s="480"/>
      <c r="CJ103" s="480"/>
      <c r="CK103" s="480"/>
      <c r="CL103" s="480"/>
      <c r="CM103" s="480"/>
      <c r="CN103" s="480"/>
      <c r="CO103" s="480"/>
      <c r="CP103" s="480"/>
      <c r="CQ103" s="480"/>
      <c r="CR103" s="480"/>
      <c r="CS103" s="480"/>
    </row>
    <row r="104" spans="1:104" hidden="1" x14ac:dyDescent="0.2">
      <c r="A104" s="226"/>
      <c r="B104" s="449"/>
      <c r="C104" s="449"/>
      <c r="D104" s="449"/>
      <c r="E104" s="449"/>
      <c r="F104" s="449"/>
      <c r="G104" s="449"/>
      <c r="H104" s="449"/>
      <c r="I104" s="449"/>
      <c r="J104" s="449"/>
      <c r="K104" s="450"/>
      <c r="L104" s="450"/>
      <c r="M104" s="449"/>
      <c r="N104" s="449"/>
      <c r="O104" s="449"/>
      <c r="P104" s="449"/>
      <c r="Q104" s="449"/>
      <c r="R104" s="449"/>
      <c r="S104" s="449"/>
      <c r="T104" s="449"/>
      <c r="U104" s="449"/>
      <c r="V104" s="449"/>
      <c r="W104" s="449"/>
      <c r="X104" s="449"/>
      <c r="Y104" s="449"/>
      <c r="Z104" s="449"/>
      <c r="AA104" s="449"/>
      <c r="AB104" s="449"/>
      <c r="AC104" s="449"/>
      <c r="AD104" s="449"/>
      <c r="AE104" s="449"/>
      <c r="AF104" s="449"/>
      <c r="AG104" s="449"/>
      <c r="AH104" s="449"/>
      <c r="AI104" s="449"/>
      <c r="AJ104" s="449"/>
      <c r="AK104" s="449"/>
      <c r="AL104" s="449"/>
      <c r="AM104" s="449"/>
      <c r="AN104" s="449"/>
      <c r="AO104" s="449"/>
      <c r="AP104" s="449"/>
      <c r="AQ104" s="449"/>
      <c r="AR104" s="449"/>
      <c r="AS104" s="449"/>
      <c r="AT104" s="449"/>
      <c r="AU104" s="449"/>
      <c r="AV104" s="449"/>
      <c r="AW104" s="449"/>
      <c r="AX104" s="459"/>
      <c r="AY104" s="459"/>
      <c r="AZ104" s="459"/>
      <c r="BA104" s="459"/>
      <c r="BB104" s="459"/>
      <c r="BC104" s="459"/>
      <c r="BD104" s="459"/>
      <c r="BE104" s="459"/>
      <c r="BF104" s="459"/>
      <c r="BG104" s="459"/>
      <c r="BH104" s="459"/>
      <c r="BI104" s="459"/>
      <c r="BJ104" s="459"/>
      <c r="BK104" s="459"/>
      <c r="BL104" s="459"/>
      <c r="BM104" s="459"/>
      <c r="BN104" s="459"/>
      <c r="BO104" s="459"/>
      <c r="BP104" s="459"/>
      <c r="BQ104" s="459"/>
      <c r="BR104" s="459"/>
      <c r="BS104" s="459"/>
      <c r="BT104" s="459"/>
      <c r="BU104" s="459"/>
      <c r="BV104" s="459"/>
      <c r="BW104" s="459"/>
      <c r="BX104" s="459"/>
      <c r="BY104" s="459"/>
      <c r="BZ104" s="459"/>
      <c r="CA104" s="459"/>
      <c r="CB104" s="459"/>
      <c r="CC104" s="459"/>
      <c r="CD104" s="459"/>
      <c r="CE104" s="459"/>
      <c r="CF104" s="459"/>
      <c r="CG104" s="459"/>
      <c r="CH104" s="480"/>
      <c r="CI104" s="480"/>
      <c r="CJ104" s="480"/>
      <c r="CK104" s="480"/>
      <c r="CL104" s="480"/>
      <c r="CM104" s="480"/>
      <c r="CN104" s="480"/>
      <c r="CO104" s="480"/>
      <c r="CP104" s="480"/>
      <c r="CQ104" s="480"/>
      <c r="CR104" s="480"/>
      <c r="CS104" s="480"/>
    </row>
    <row r="105" spans="1:104" hidden="1" x14ac:dyDescent="0.2">
      <c r="A105" s="226" t="s">
        <v>15</v>
      </c>
      <c r="B105" s="449"/>
      <c r="C105" s="449"/>
      <c r="D105" s="449"/>
      <c r="E105" s="449"/>
      <c r="F105" s="449"/>
      <c r="G105" s="449"/>
      <c r="H105" s="449"/>
      <c r="I105" s="449"/>
      <c r="J105" s="449"/>
      <c r="K105" s="450"/>
      <c r="L105" s="450"/>
      <c r="M105" s="449"/>
      <c r="N105" s="449"/>
      <c r="O105" s="449"/>
      <c r="P105" s="449"/>
      <c r="Q105" s="449"/>
      <c r="R105" s="449"/>
      <c r="S105" s="449"/>
      <c r="T105" s="449"/>
      <c r="U105" s="449"/>
      <c r="V105" s="449"/>
      <c r="W105" s="449"/>
      <c r="X105" s="449"/>
      <c r="Y105" s="449"/>
      <c r="Z105" s="449"/>
      <c r="AA105" s="449"/>
      <c r="AB105" s="449"/>
      <c r="AC105" s="449"/>
      <c r="AD105" s="449"/>
      <c r="AE105" s="449"/>
      <c r="AF105" s="449"/>
      <c r="AG105" s="449"/>
      <c r="AH105" s="449"/>
      <c r="AI105" s="449"/>
      <c r="AJ105" s="449"/>
      <c r="AK105" s="449"/>
      <c r="AL105" s="449"/>
      <c r="AM105" s="449"/>
      <c r="AN105" s="449"/>
      <c r="AO105" s="449"/>
      <c r="AP105" s="449"/>
      <c r="AQ105" s="449"/>
      <c r="AR105" s="449"/>
      <c r="AS105" s="449"/>
      <c r="AT105" s="449"/>
      <c r="AU105" s="449"/>
      <c r="AV105" s="449"/>
      <c r="AW105" s="449"/>
      <c r="AX105" s="459"/>
      <c r="AY105" s="459"/>
      <c r="AZ105" s="459"/>
      <c r="BA105" s="459"/>
      <c r="BB105" s="459"/>
      <c r="BC105" s="459"/>
      <c r="BD105" s="459"/>
      <c r="BE105" s="459"/>
      <c r="BF105" s="459"/>
      <c r="BG105" s="459"/>
      <c r="BH105" s="459"/>
      <c r="BI105" s="459"/>
      <c r="BJ105" s="459"/>
      <c r="BK105" s="459"/>
      <c r="BL105" s="459"/>
      <c r="BM105" s="459"/>
      <c r="BN105" s="459"/>
      <c r="BO105" s="459"/>
      <c r="BP105" s="459"/>
      <c r="BQ105" s="459"/>
      <c r="BR105" s="459"/>
      <c r="BS105" s="459"/>
      <c r="BT105" s="459"/>
      <c r="BU105" s="459"/>
      <c r="BV105" s="459"/>
      <c r="BW105" s="459"/>
      <c r="BX105" s="459"/>
      <c r="BY105" s="459"/>
      <c r="BZ105" s="459"/>
      <c r="CA105" s="459"/>
      <c r="CB105" s="459"/>
      <c r="CC105" s="459"/>
      <c r="CD105" s="459"/>
      <c r="CE105" s="459"/>
      <c r="CF105" s="459"/>
      <c r="CG105" s="459"/>
      <c r="CH105" s="480"/>
      <c r="CI105" s="480"/>
      <c r="CJ105" s="480"/>
      <c r="CK105" s="480"/>
      <c r="CL105" s="480"/>
      <c r="CM105" s="480"/>
      <c r="CN105" s="480"/>
      <c r="CO105" s="480"/>
      <c r="CP105" s="480"/>
      <c r="CQ105" s="480"/>
      <c r="CR105" s="480"/>
      <c r="CS105" s="480"/>
    </row>
    <row r="106" spans="1:104" hidden="1" x14ac:dyDescent="0.2">
      <c r="A106" s="226" t="s">
        <v>11</v>
      </c>
      <c r="B106" s="449"/>
      <c r="C106" s="449"/>
      <c r="D106" s="449"/>
      <c r="E106" s="449"/>
      <c r="F106" s="449"/>
      <c r="G106" s="449"/>
      <c r="H106" s="449"/>
      <c r="I106" s="449"/>
      <c r="J106" s="449"/>
      <c r="K106" s="450"/>
      <c r="L106" s="450"/>
      <c r="M106" s="449"/>
      <c r="N106" s="449"/>
      <c r="O106" s="449"/>
      <c r="P106" s="449"/>
      <c r="Q106" s="449"/>
      <c r="R106" s="449"/>
      <c r="S106" s="449"/>
      <c r="T106" s="449"/>
      <c r="U106" s="452"/>
      <c r="V106" s="452"/>
      <c r="W106" s="452"/>
      <c r="X106" s="452"/>
      <c r="Y106" s="452"/>
      <c r="Z106" s="452"/>
      <c r="AA106" s="452"/>
      <c r="AB106" s="452"/>
      <c r="AC106" s="452"/>
      <c r="AD106" s="452"/>
      <c r="AE106" s="452"/>
      <c r="AF106" s="452"/>
      <c r="AG106" s="452"/>
      <c r="AH106" s="452"/>
      <c r="AI106" s="452"/>
      <c r="AJ106" s="452"/>
      <c r="AK106" s="452"/>
      <c r="AL106" s="452"/>
      <c r="AM106" s="452"/>
      <c r="AN106" s="452"/>
      <c r="AO106" s="452"/>
      <c r="AP106" s="452"/>
      <c r="AQ106" s="452"/>
      <c r="AR106" s="452"/>
      <c r="AS106" s="452"/>
      <c r="AT106" s="452"/>
      <c r="AU106" s="452"/>
      <c r="AV106" s="452"/>
      <c r="AW106" s="452"/>
      <c r="AX106" s="459"/>
      <c r="AY106" s="459"/>
      <c r="AZ106" s="459"/>
      <c r="BA106" s="459"/>
      <c r="BB106" s="459"/>
      <c r="BC106" s="459"/>
      <c r="BD106" s="459"/>
      <c r="BE106" s="459"/>
      <c r="BF106" s="459"/>
      <c r="BG106" s="459"/>
      <c r="BH106" s="459"/>
      <c r="BI106" s="459"/>
      <c r="BJ106" s="459"/>
      <c r="BK106" s="459"/>
      <c r="BL106" s="459"/>
      <c r="BM106" s="459"/>
      <c r="BN106" s="459"/>
      <c r="BO106" s="459"/>
      <c r="BP106" s="459"/>
      <c r="BQ106" s="459"/>
      <c r="BR106" s="459"/>
      <c r="BS106" s="459"/>
      <c r="BT106" s="459"/>
      <c r="BU106" s="459"/>
      <c r="BV106" s="459"/>
      <c r="BW106" s="459"/>
      <c r="BX106" s="459"/>
      <c r="BY106" s="459"/>
      <c r="BZ106" s="459"/>
      <c r="CA106" s="459"/>
      <c r="CB106" s="459"/>
      <c r="CC106" s="459"/>
      <c r="CD106" s="459"/>
      <c r="CE106" s="459"/>
      <c r="CF106" s="459"/>
      <c r="CG106" s="459"/>
      <c r="CH106" s="480"/>
      <c r="CI106" s="480"/>
      <c r="CJ106" s="480"/>
      <c r="CK106" s="480"/>
      <c r="CL106" s="480"/>
      <c r="CM106" s="480"/>
      <c r="CN106" s="480"/>
      <c r="CO106" s="480"/>
      <c r="CP106" s="480"/>
      <c r="CQ106" s="480"/>
      <c r="CR106" s="480"/>
      <c r="CS106" s="480"/>
    </row>
    <row r="107" spans="1:104" hidden="1" x14ac:dyDescent="0.2">
      <c r="A107" s="226" t="s">
        <v>12</v>
      </c>
      <c r="B107" s="449"/>
      <c r="C107" s="449"/>
      <c r="D107" s="449"/>
      <c r="E107" s="449"/>
      <c r="F107" s="449"/>
      <c r="G107" s="449"/>
      <c r="H107" s="449"/>
      <c r="I107" s="449"/>
      <c r="J107" s="449"/>
      <c r="K107" s="450"/>
      <c r="L107" s="450"/>
      <c r="M107" s="449"/>
      <c r="N107" s="449"/>
      <c r="O107" s="449"/>
      <c r="P107" s="449"/>
      <c r="Q107" s="449"/>
      <c r="R107" s="449"/>
      <c r="S107" s="449"/>
      <c r="T107" s="449"/>
      <c r="U107" s="449"/>
      <c r="V107" s="449"/>
      <c r="W107" s="449"/>
      <c r="X107" s="449"/>
      <c r="Y107" s="449"/>
      <c r="Z107" s="449"/>
      <c r="AA107" s="449"/>
      <c r="AB107" s="449"/>
      <c r="AC107" s="449"/>
      <c r="AD107" s="449"/>
      <c r="AE107" s="449"/>
      <c r="AF107" s="449"/>
      <c r="AG107" s="449"/>
      <c r="AH107" s="449"/>
      <c r="AI107" s="449"/>
      <c r="AJ107" s="449"/>
      <c r="AK107" s="449"/>
      <c r="AL107" s="449"/>
      <c r="AM107" s="449"/>
      <c r="AN107" s="449"/>
      <c r="AO107" s="449"/>
      <c r="AP107" s="449"/>
      <c r="AQ107" s="449"/>
      <c r="AR107" s="449"/>
      <c r="AS107" s="449"/>
      <c r="AT107" s="449"/>
      <c r="AU107" s="449"/>
      <c r="AV107" s="449"/>
      <c r="AW107" s="449"/>
      <c r="AX107" s="459"/>
      <c r="AY107" s="459"/>
      <c r="AZ107" s="459"/>
      <c r="BA107" s="459"/>
      <c r="BB107" s="459"/>
      <c r="BC107" s="459"/>
      <c r="BD107" s="459"/>
      <c r="BE107" s="459"/>
      <c r="BF107" s="459"/>
      <c r="BG107" s="459"/>
      <c r="BH107" s="459"/>
      <c r="BI107" s="459"/>
      <c r="BJ107" s="459"/>
      <c r="BK107" s="459"/>
      <c r="BL107" s="459"/>
      <c r="BM107" s="459"/>
      <c r="BN107" s="459"/>
      <c r="BO107" s="459"/>
      <c r="BP107" s="459"/>
      <c r="BQ107" s="459"/>
      <c r="BR107" s="459"/>
      <c r="BS107" s="459"/>
      <c r="BT107" s="459"/>
      <c r="BU107" s="459"/>
      <c r="BV107" s="459"/>
      <c r="BW107" s="459"/>
      <c r="BX107" s="459"/>
      <c r="BY107" s="459"/>
      <c r="BZ107" s="459"/>
      <c r="CA107" s="459"/>
      <c r="CB107" s="459"/>
      <c r="CC107" s="459"/>
      <c r="CD107" s="459"/>
      <c r="CE107" s="459"/>
      <c r="CF107" s="459"/>
      <c r="CG107" s="459"/>
      <c r="CH107" s="480"/>
      <c r="CI107" s="480"/>
      <c r="CJ107" s="480"/>
      <c r="CK107" s="480"/>
      <c r="CL107" s="480"/>
      <c r="CM107" s="480"/>
      <c r="CN107" s="480"/>
      <c r="CO107" s="480"/>
      <c r="CP107" s="480"/>
      <c r="CQ107" s="480"/>
      <c r="CR107" s="480"/>
      <c r="CS107" s="480"/>
    </row>
    <row r="108" spans="1:104" hidden="1" x14ac:dyDescent="0.2">
      <c r="A108" s="237" t="s">
        <v>13</v>
      </c>
      <c r="B108" s="449"/>
      <c r="C108" s="449"/>
      <c r="D108" s="449"/>
      <c r="E108" s="449"/>
      <c r="F108" s="449"/>
      <c r="G108" s="449"/>
      <c r="H108" s="449"/>
      <c r="I108" s="449"/>
      <c r="J108" s="449"/>
      <c r="K108" s="450"/>
      <c r="L108" s="450"/>
      <c r="M108" s="449"/>
      <c r="N108" s="449"/>
      <c r="O108" s="449"/>
      <c r="P108" s="449"/>
      <c r="Q108" s="449"/>
      <c r="R108" s="449"/>
      <c r="S108" s="449"/>
      <c r="T108" s="449"/>
      <c r="U108" s="449"/>
      <c r="V108" s="449"/>
      <c r="W108" s="449"/>
      <c r="X108" s="449"/>
      <c r="Y108" s="449"/>
      <c r="Z108" s="449"/>
      <c r="AA108" s="449"/>
      <c r="AB108" s="449"/>
      <c r="AC108" s="449"/>
      <c r="AD108" s="449"/>
      <c r="AE108" s="449"/>
      <c r="AF108" s="449"/>
      <c r="AG108" s="449"/>
      <c r="AH108" s="449"/>
      <c r="AI108" s="449"/>
      <c r="AJ108" s="449"/>
      <c r="AK108" s="449"/>
      <c r="AL108" s="449"/>
      <c r="AM108" s="449"/>
      <c r="AN108" s="449"/>
      <c r="AO108" s="449"/>
      <c r="AP108" s="449"/>
      <c r="AQ108" s="449"/>
      <c r="AR108" s="449"/>
      <c r="AS108" s="449"/>
      <c r="AT108" s="449"/>
      <c r="AU108" s="449"/>
      <c r="AV108" s="449"/>
      <c r="AW108" s="449"/>
      <c r="AX108" s="459"/>
      <c r="AY108" s="459"/>
      <c r="AZ108" s="459"/>
      <c r="BA108" s="459"/>
      <c r="BB108" s="459"/>
      <c r="BC108" s="459"/>
      <c r="BD108" s="459"/>
      <c r="BE108" s="459"/>
      <c r="BF108" s="459"/>
      <c r="BG108" s="459"/>
      <c r="BH108" s="459"/>
      <c r="BI108" s="459"/>
      <c r="BJ108" s="459"/>
      <c r="BK108" s="459"/>
      <c r="BL108" s="459"/>
      <c r="BM108" s="459"/>
      <c r="BN108" s="459"/>
      <c r="BO108" s="459"/>
      <c r="BP108" s="459"/>
      <c r="BQ108" s="459"/>
      <c r="BR108" s="459"/>
      <c r="BS108" s="459"/>
      <c r="BT108" s="459"/>
      <c r="BU108" s="459"/>
      <c r="BV108" s="459"/>
      <c r="BW108" s="459"/>
      <c r="BX108" s="459"/>
      <c r="BY108" s="459"/>
      <c r="BZ108" s="459"/>
      <c r="CA108" s="459"/>
      <c r="CB108" s="459"/>
      <c r="CC108" s="459"/>
      <c r="CD108" s="459"/>
      <c r="CE108" s="459"/>
      <c r="CF108" s="459"/>
      <c r="CG108" s="459"/>
      <c r="CH108" s="480"/>
      <c r="CI108" s="480"/>
      <c r="CJ108" s="480"/>
      <c r="CK108" s="480"/>
      <c r="CL108" s="480"/>
      <c r="CM108" s="480"/>
      <c r="CN108" s="480"/>
      <c r="CO108" s="480"/>
      <c r="CP108" s="480"/>
      <c r="CQ108" s="480"/>
      <c r="CR108" s="480"/>
      <c r="CS108" s="480"/>
    </row>
    <row r="109" spans="1:104" x14ac:dyDescent="0.2">
      <c r="A109" s="238"/>
      <c r="B109" s="449"/>
      <c r="C109" s="449"/>
      <c r="D109" s="449"/>
      <c r="E109" s="449"/>
      <c r="F109" s="449"/>
      <c r="G109" s="449"/>
      <c r="H109" s="449"/>
      <c r="I109" s="449"/>
      <c r="J109" s="449"/>
      <c r="K109" s="450"/>
      <c r="L109" s="450"/>
      <c r="M109" s="449"/>
      <c r="N109" s="449"/>
      <c r="O109" s="449"/>
      <c r="P109" s="449"/>
      <c r="Q109" s="449"/>
      <c r="R109" s="449"/>
      <c r="S109" s="449"/>
      <c r="T109" s="449"/>
      <c r="U109" s="449"/>
      <c r="V109" s="449"/>
      <c r="W109" s="449"/>
      <c r="X109" s="449"/>
      <c r="Y109" s="449"/>
      <c r="Z109" s="449"/>
      <c r="AA109" s="449"/>
      <c r="AB109" s="449"/>
      <c r="AC109" s="449"/>
      <c r="AD109" s="449"/>
      <c r="AE109" s="449"/>
      <c r="AF109" s="449"/>
      <c r="AG109" s="449"/>
      <c r="AH109" s="449"/>
      <c r="AI109" s="449"/>
      <c r="AJ109" s="449"/>
      <c r="AK109" s="449"/>
      <c r="AL109" s="449"/>
      <c r="AM109" s="449"/>
      <c r="AN109" s="449"/>
      <c r="AO109" s="449"/>
      <c r="AP109" s="449"/>
      <c r="AQ109" s="449"/>
      <c r="AR109" s="449"/>
      <c r="AS109" s="449"/>
      <c r="AT109" s="449"/>
      <c r="AU109" s="449"/>
      <c r="AV109" s="449"/>
      <c r="AW109" s="449"/>
      <c r="AX109" s="459"/>
      <c r="AY109" s="459"/>
      <c r="AZ109" s="459"/>
      <c r="BA109" s="459"/>
      <c r="BB109" s="459"/>
      <c r="BC109" s="459"/>
      <c r="BD109" s="459"/>
      <c r="BE109" s="459"/>
      <c r="BF109" s="459"/>
      <c r="BG109" s="459"/>
      <c r="BH109" s="459"/>
      <c r="BI109" s="459"/>
      <c r="BJ109" s="459"/>
      <c r="BK109" s="459"/>
      <c r="BL109" s="459"/>
      <c r="BM109" s="459"/>
      <c r="BN109" s="459"/>
      <c r="BO109" s="459"/>
      <c r="BP109" s="459"/>
      <c r="BQ109" s="459"/>
      <c r="BR109" s="459"/>
      <c r="BS109" s="459"/>
      <c r="BT109" s="459"/>
      <c r="BU109" s="459"/>
      <c r="BV109" s="459"/>
      <c r="BW109" s="459"/>
      <c r="BX109" s="459"/>
      <c r="BY109" s="459"/>
      <c r="BZ109" s="459"/>
      <c r="CA109" s="459"/>
      <c r="CB109" s="459"/>
      <c r="CC109" s="459"/>
      <c r="CD109" s="459"/>
      <c r="CE109" s="459"/>
      <c r="CF109" s="459"/>
      <c r="CG109" s="459"/>
      <c r="CH109" s="480"/>
      <c r="CI109" s="480"/>
      <c r="CJ109" s="480"/>
      <c r="CK109" s="480"/>
      <c r="CL109" s="480"/>
      <c r="CM109" s="480"/>
      <c r="CN109" s="480"/>
      <c r="CO109" s="480"/>
      <c r="CP109" s="480"/>
      <c r="CQ109" s="480"/>
      <c r="CR109" s="480"/>
      <c r="CS109" s="480"/>
    </row>
    <row r="110" spans="1:104" s="119" customFormat="1" x14ac:dyDescent="0.2">
      <c r="A110" s="239" t="s">
        <v>158</v>
      </c>
      <c r="B110" s="460">
        <v>2016</v>
      </c>
      <c r="C110" s="460">
        <v>2017</v>
      </c>
      <c r="D110" s="460">
        <v>2018</v>
      </c>
      <c r="E110" s="460">
        <v>2019</v>
      </c>
      <c r="F110" s="460">
        <v>2020</v>
      </c>
      <c r="G110" s="460">
        <v>2021</v>
      </c>
      <c r="H110" s="460">
        <v>2022</v>
      </c>
      <c r="I110" s="460"/>
      <c r="J110" s="461"/>
      <c r="K110" s="462"/>
      <c r="L110" s="462"/>
      <c r="M110" s="461"/>
      <c r="N110" s="463">
        <v>42385</v>
      </c>
      <c r="O110" s="463">
        <v>42416</v>
      </c>
      <c r="P110" s="463">
        <v>42445</v>
      </c>
      <c r="Q110" s="463">
        <v>42476</v>
      </c>
      <c r="R110" s="463">
        <v>42506</v>
      </c>
      <c r="S110" s="463">
        <v>42537</v>
      </c>
      <c r="T110" s="463">
        <v>42567</v>
      </c>
      <c r="U110" s="463">
        <v>42598</v>
      </c>
      <c r="V110" s="463">
        <v>42629</v>
      </c>
      <c r="W110" s="463">
        <v>42659</v>
      </c>
      <c r="X110" s="463">
        <v>42690</v>
      </c>
      <c r="Y110" s="463">
        <v>42720</v>
      </c>
      <c r="Z110" s="463">
        <v>42752</v>
      </c>
      <c r="AA110" s="463">
        <v>42783</v>
      </c>
      <c r="AB110" s="463">
        <v>42811</v>
      </c>
      <c r="AC110" s="463">
        <v>42842</v>
      </c>
      <c r="AD110" s="463">
        <v>42872</v>
      </c>
      <c r="AE110" s="463">
        <v>42903</v>
      </c>
      <c r="AF110" s="463">
        <v>42933</v>
      </c>
      <c r="AG110" s="463">
        <v>42964</v>
      </c>
      <c r="AH110" s="463">
        <v>42995</v>
      </c>
      <c r="AI110" s="463">
        <v>43025</v>
      </c>
      <c r="AJ110" s="463">
        <v>43056</v>
      </c>
      <c r="AK110" s="463">
        <v>43086</v>
      </c>
      <c r="AL110" s="463">
        <v>43118</v>
      </c>
      <c r="AM110" s="463">
        <v>43149</v>
      </c>
      <c r="AN110" s="463">
        <v>43177</v>
      </c>
      <c r="AO110" s="463">
        <v>43208</v>
      </c>
      <c r="AP110" s="463">
        <v>43238</v>
      </c>
      <c r="AQ110" s="463">
        <v>43269</v>
      </c>
      <c r="AR110" s="463">
        <v>43299</v>
      </c>
      <c r="AS110" s="463">
        <v>43330</v>
      </c>
      <c r="AT110" s="463">
        <v>43361</v>
      </c>
      <c r="AU110" s="463">
        <v>43391</v>
      </c>
      <c r="AV110" s="463">
        <v>43422</v>
      </c>
      <c r="AW110" s="463">
        <v>43452</v>
      </c>
      <c r="AX110" s="463">
        <v>43483</v>
      </c>
      <c r="AY110" s="463">
        <v>43514</v>
      </c>
      <c r="AZ110" s="463">
        <v>43542</v>
      </c>
      <c r="BA110" s="463">
        <v>43573</v>
      </c>
      <c r="BB110" s="463">
        <v>43603</v>
      </c>
      <c r="BC110" s="463">
        <v>43634</v>
      </c>
      <c r="BD110" s="463">
        <v>43664</v>
      </c>
      <c r="BE110" s="463">
        <v>43695</v>
      </c>
      <c r="BF110" s="463">
        <v>43726</v>
      </c>
      <c r="BG110" s="463">
        <v>43756</v>
      </c>
      <c r="BH110" s="463">
        <v>43787</v>
      </c>
      <c r="BI110" s="463">
        <v>43817</v>
      </c>
      <c r="BJ110" s="463">
        <v>43848</v>
      </c>
      <c r="BK110" s="463">
        <v>43879</v>
      </c>
      <c r="BL110" s="463">
        <v>43908</v>
      </c>
      <c r="BM110" s="463">
        <v>43939</v>
      </c>
      <c r="BN110" s="463">
        <v>43969</v>
      </c>
      <c r="BO110" s="463">
        <v>44000</v>
      </c>
      <c r="BP110" s="463">
        <v>44030</v>
      </c>
      <c r="BQ110" s="463">
        <v>44061</v>
      </c>
      <c r="BR110" s="463">
        <v>44092</v>
      </c>
      <c r="BS110" s="463">
        <v>44122</v>
      </c>
      <c r="BT110" s="463">
        <v>44153</v>
      </c>
      <c r="BU110" s="463">
        <v>44183</v>
      </c>
      <c r="BV110" s="463">
        <v>44214</v>
      </c>
      <c r="BW110" s="463">
        <v>44245</v>
      </c>
      <c r="BX110" s="463">
        <v>44273</v>
      </c>
      <c r="BY110" s="463">
        <v>44304</v>
      </c>
      <c r="BZ110" s="463">
        <v>44334</v>
      </c>
      <c r="CA110" s="463">
        <v>44365</v>
      </c>
      <c r="CB110" s="463">
        <v>44395</v>
      </c>
      <c r="CC110" s="463">
        <v>44426</v>
      </c>
      <c r="CD110" s="463">
        <v>44457</v>
      </c>
      <c r="CE110" s="463">
        <v>44487</v>
      </c>
      <c r="CF110" s="463">
        <v>44518</v>
      </c>
      <c r="CG110" s="463">
        <v>44548</v>
      </c>
      <c r="CH110" s="463">
        <v>44579</v>
      </c>
      <c r="CI110" s="463">
        <v>44610</v>
      </c>
      <c r="CJ110" s="463">
        <v>44638</v>
      </c>
      <c r="CK110" s="463">
        <v>44669</v>
      </c>
      <c r="CL110" s="463">
        <v>44699</v>
      </c>
      <c r="CM110" s="463">
        <v>44730</v>
      </c>
      <c r="CN110" s="463">
        <v>44760</v>
      </c>
      <c r="CO110" s="463">
        <v>44791</v>
      </c>
      <c r="CP110" s="463">
        <v>44822</v>
      </c>
      <c r="CQ110" s="463">
        <v>44852</v>
      </c>
      <c r="CR110" s="463">
        <v>44883</v>
      </c>
      <c r="CS110" s="463">
        <v>44913</v>
      </c>
      <c r="CT110" s="118">
        <v>44944</v>
      </c>
      <c r="CU110" s="117">
        <v>44975</v>
      </c>
      <c r="CV110" s="118">
        <v>45003</v>
      </c>
      <c r="CW110" s="118">
        <v>45034</v>
      </c>
      <c r="CX110" s="117">
        <v>45064</v>
      </c>
      <c r="CY110" s="118">
        <v>45095</v>
      </c>
      <c r="CZ110" s="118">
        <v>45125</v>
      </c>
    </row>
    <row r="111" spans="1:104" s="125" customFormat="1" x14ac:dyDescent="0.2">
      <c r="A111" s="226"/>
      <c r="B111" s="449"/>
      <c r="C111" s="449">
        <v>28000</v>
      </c>
      <c r="D111" s="449">
        <f>C111*1.18</f>
        <v>33040</v>
      </c>
      <c r="E111" s="449">
        <f>D111*1.4</f>
        <v>46256</v>
      </c>
      <c r="F111" s="449">
        <f>E111*1.2</f>
        <v>55507.199999999997</v>
      </c>
      <c r="G111" s="449">
        <f>F111*1.2</f>
        <v>66608.639999999999</v>
      </c>
      <c r="H111" s="449">
        <f>G111*1.25</f>
        <v>83260.800000000003</v>
      </c>
      <c r="I111" s="449"/>
      <c r="J111" s="449"/>
      <c r="K111" s="450"/>
      <c r="L111" s="450"/>
      <c r="M111" s="449"/>
      <c r="N111" s="449"/>
      <c r="O111" s="449"/>
      <c r="P111" s="449"/>
      <c r="Q111" s="449"/>
      <c r="R111" s="449"/>
      <c r="S111" s="449"/>
      <c r="T111" s="449"/>
      <c r="U111" s="449"/>
      <c r="V111" s="449"/>
      <c r="W111" s="449"/>
      <c r="X111" s="449"/>
      <c r="Y111" s="449"/>
      <c r="Z111" s="449"/>
      <c r="AA111" s="449"/>
      <c r="AB111" s="449"/>
      <c r="AC111" s="449"/>
      <c r="AD111" s="449"/>
      <c r="AE111" s="449"/>
      <c r="AF111" s="449"/>
      <c r="AG111" s="449"/>
      <c r="AH111" s="449"/>
      <c r="AI111" s="449"/>
      <c r="AJ111" s="449"/>
      <c r="AK111" s="449"/>
      <c r="AL111" s="449"/>
      <c r="AM111" s="449"/>
      <c r="AN111" s="449"/>
      <c r="AO111" s="449"/>
      <c r="AP111" s="449"/>
      <c r="AQ111" s="449"/>
      <c r="AR111" s="449"/>
      <c r="AS111" s="449"/>
      <c r="AT111" s="449"/>
      <c r="AU111" s="449"/>
      <c r="AV111" s="449"/>
      <c r="AW111" s="449"/>
      <c r="AX111" s="459"/>
      <c r="AY111" s="459"/>
      <c r="AZ111" s="459"/>
      <c r="BA111" s="459"/>
      <c r="BB111" s="459"/>
      <c r="BC111" s="459"/>
      <c r="BD111" s="459"/>
      <c r="BE111" s="459"/>
      <c r="BF111" s="459"/>
      <c r="BG111" s="459"/>
      <c r="BH111" s="459"/>
      <c r="BI111" s="459"/>
      <c r="BJ111" s="459"/>
      <c r="BK111" s="459"/>
      <c r="BL111" s="459"/>
      <c r="BM111" s="459"/>
      <c r="BN111" s="459"/>
      <c r="BO111" s="459"/>
      <c r="BP111" s="459"/>
      <c r="BQ111" s="459"/>
      <c r="BR111" s="459"/>
      <c r="BS111" s="459"/>
      <c r="BT111" s="459"/>
      <c r="BU111" s="459"/>
      <c r="BV111" s="459"/>
      <c r="BW111" s="459"/>
      <c r="BX111" s="459"/>
      <c r="BY111" s="459"/>
      <c r="BZ111" s="459"/>
      <c r="CA111" s="459"/>
      <c r="CB111" s="459"/>
      <c r="CC111" s="459"/>
      <c r="CD111" s="459"/>
      <c r="CE111" s="459"/>
      <c r="CF111" s="459"/>
      <c r="CG111" s="459"/>
      <c r="CH111" s="459"/>
      <c r="CI111" s="459"/>
      <c r="CJ111" s="459"/>
      <c r="CK111" s="459"/>
      <c r="CL111" s="459"/>
      <c r="CM111" s="459"/>
      <c r="CN111" s="459"/>
      <c r="CO111" s="459"/>
      <c r="CP111" s="459"/>
      <c r="CQ111" s="459"/>
      <c r="CR111" s="459"/>
      <c r="CS111" s="459"/>
    </row>
    <row r="112" spans="1:104" x14ac:dyDescent="0.2">
      <c r="A112" s="226" t="s">
        <v>149</v>
      </c>
      <c r="B112" s="449"/>
      <c r="C112" s="449">
        <f>C111*30%</f>
        <v>8400</v>
      </c>
      <c r="D112" s="449">
        <f t="shared" ref="D112:G112" si="333">D111*30%</f>
        <v>9912</v>
      </c>
      <c r="E112" s="449">
        <f t="shared" si="333"/>
        <v>13876.8</v>
      </c>
      <c r="F112" s="449">
        <f t="shared" si="333"/>
        <v>16652.16</v>
      </c>
      <c r="G112" s="449">
        <f t="shared" si="333"/>
        <v>19982.592000000001</v>
      </c>
      <c r="H112" s="449"/>
      <c r="I112" s="449"/>
      <c r="J112" s="449"/>
      <c r="K112" s="450"/>
      <c r="L112" s="450"/>
      <c r="M112" s="449"/>
      <c r="N112" s="449"/>
      <c r="O112" s="449"/>
      <c r="P112" s="449"/>
      <c r="Q112" s="449"/>
      <c r="R112" s="449"/>
      <c r="S112" s="449"/>
      <c r="T112" s="449"/>
      <c r="U112" s="449"/>
      <c r="V112" s="449"/>
      <c r="W112" s="449"/>
      <c r="X112" s="449"/>
      <c r="Y112" s="449"/>
      <c r="Z112" s="457">
        <f>$C$112/12</f>
        <v>700</v>
      </c>
      <c r="AA112" s="457">
        <f t="shared" ref="AA112:AK112" si="334">$C$112/12</f>
        <v>700</v>
      </c>
      <c r="AB112" s="457">
        <f t="shared" si="334"/>
        <v>700</v>
      </c>
      <c r="AC112" s="457">
        <f t="shared" si="334"/>
        <v>700</v>
      </c>
      <c r="AD112" s="457">
        <f t="shared" si="334"/>
        <v>700</v>
      </c>
      <c r="AE112" s="457">
        <f t="shared" si="334"/>
        <v>700</v>
      </c>
      <c r="AF112" s="457">
        <f t="shared" si="334"/>
        <v>700</v>
      </c>
      <c r="AG112" s="457">
        <f t="shared" si="334"/>
        <v>700</v>
      </c>
      <c r="AH112" s="457">
        <f t="shared" si="334"/>
        <v>700</v>
      </c>
      <c r="AI112" s="457">
        <f t="shared" si="334"/>
        <v>700</v>
      </c>
      <c r="AJ112" s="457">
        <f t="shared" si="334"/>
        <v>700</v>
      </c>
      <c r="AK112" s="457">
        <f t="shared" si="334"/>
        <v>700</v>
      </c>
      <c r="AL112" s="457">
        <f>$D$112/12</f>
        <v>826</v>
      </c>
      <c r="AM112" s="457">
        <f t="shared" ref="AM112:AW112" si="335">$D$112/12</f>
        <v>826</v>
      </c>
      <c r="AN112" s="457">
        <f t="shared" si="335"/>
        <v>826</v>
      </c>
      <c r="AO112" s="457">
        <f t="shared" si="335"/>
        <v>826</v>
      </c>
      <c r="AP112" s="457">
        <f t="shared" si="335"/>
        <v>826</v>
      </c>
      <c r="AQ112" s="457">
        <f t="shared" si="335"/>
        <v>826</v>
      </c>
      <c r="AR112" s="457">
        <f t="shared" si="335"/>
        <v>826</v>
      </c>
      <c r="AS112" s="457">
        <f t="shared" si="335"/>
        <v>826</v>
      </c>
      <c r="AT112" s="457">
        <f t="shared" si="335"/>
        <v>826</v>
      </c>
      <c r="AU112" s="457">
        <f t="shared" si="335"/>
        <v>826</v>
      </c>
      <c r="AV112" s="457">
        <f t="shared" si="335"/>
        <v>826</v>
      </c>
      <c r="AW112" s="457">
        <f t="shared" si="335"/>
        <v>826</v>
      </c>
      <c r="AX112" s="457">
        <f>$E$112/12</f>
        <v>1156.3999999999999</v>
      </c>
      <c r="AY112" s="457">
        <f t="shared" ref="AY112:BI112" si="336">$E$112/12</f>
        <v>1156.3999999999999</v>
      </c>
      <c r="AZ112" s="457">
        <f t="shared" si="336"/>
        <v>1156.3999999999999</v>
      </c>
      <c r="BA112" s="457">
        <f t="shared" si="336"/>
        <v>1156.3999999999999</v>
      </c>
      <c r="BB112" s="457">
        <f t="shared" si="336"/>
        <v>1156.3999999999999</v>
      </c>
      <c r="BC112" s="457">
        <f t="shared" si="336"/>
        <v>1156.3999999999999</v>
      </c>
      <c r="BD112" s="457">
        <f t="shared" si="336"/>
        <v>1156.3999999999999</v>
      </c>
      <c r="BE112" s="457">
        <f t="shared" si="336"/>
        <v>1156.3999999999999</v>
      </c>
      <c r="BF112" s="457">
        <f t="shared" si="336"/>
        <v>1156.3999999999999</v>
      </c>
      <c r="BG112" s="457">
        <f t="shared" si="336"/>
        <v>1156.3999999999999</v>
      </c>
      <c r="BH112" s="457">
        <f t="shared" si="336"/>
        <v>1156.3999999999999</v>
      </c>
      <c r="BI112" s="457">
        <f t="shared" si="336"/>
        <v>1156.3999999999999</v>
      </c>
      <c r="BJ112" s="457">
        <f>$F$112/12</f>
        <v>1387.68</v>
      </c>
      <c r="BK112" s="457">
        <f t="shared" ref="BK112:BU112" si="337">$F$112/12</f>
        <v>1387.68</v>
      </c>
      <c r="BL112" s="457">
        <f t="shared" si="337"/>
        <v>1387.68</v>
      </c>
      <c r="BM112" s="457">
        <f t="shared" si="337"/>
        <v>1387.68</v>
      </c>
      <c r="BN112" s="457">
        <f t="shared" si="337"/>
        <v>1387.68</v>
      </c>
      <c r="BO112" s="457">
        <f t="shared" si="337"/>
        <v>1387.68</v>
      </c>
      <c r="BP112" s="457">
        <f t="shared" si="337"/>
        <v>1387.68</v>
      </c>
      <c r="BQ112" s="457">
        <f t="shared" si="337"/>
        <v>1387.68</v>
      </c>
      <c r="BR112" s="457">
        <f t="shared" si="337"/>
        <v>1387.68</v>
      </c>
      <c r="BS112" s="457">
        <f t="shared" si="337"/>
        <v>1387.68</v>
      </c>
      <c r="BT112" s="457">
        <f t="shared" si="337"/>
        <v>1387.68</v>
      </c>
      <c r="BU112" s="457">
        <f t="shared" si="337"/>
        <v>1387.68</v>
      </c>
      <c r="BV112" s="457">
        <f>$G$112/12</f>
        <v>1665.2160000000001</v>
      </c>
      <c r="BW112" s="457">
        <f t="shared" ref="BW112:CG112" si="338">$G$112/12</f>
        <v>1665.2160000000001</v>
      </c>
      <c r="BX112" s="457">
        <f t="shared" si="338"/>
        <v>1665.2160000000001</v>
      </c>
      <c r="BY112" s="457">
        <f t="shared" si="338"/>
        <v>1665.2160000000001</v>
      </c>
      <c r="BZ112" s="457">
        <f t="shared" si="338"/>
        <v>1665.2160000000001</v>
      </c>
      <c r="CA112" s="457">
        <f t="shared" si="338"/>
        <v>1665.2160000000001</v>
      </c>
      <c r="CB112" s="457">
        <f t="shared" si="338"/>
        <v>1665.2160000000001</v>
      </c>
      <c r="CC112" s="457">
        <f t="shared" si="338"/>
        <v>1665.2160000000001</v>
      </c>
      <c r="CD112" s="457">
        <f t="shared" si="338"/>
        <v>1665.2160000000001</v>
      </c>
      <c r="CE112" s="457">
        <f t="shared" si="338"/>
        <v>1665.2160000000001</v>
      </c>
      <c r="CF112" s="457">
        <f t="shared" si="338"/>
        <v>1665.2160000000001</v>
      </c>
      <c r="CG112" s="457">
        <f t="shared" si="338"/>
        <v>1665.2160000000001</v>
      </c>
      <c r="CH112" s="457">
        <f>$H$112/12</f>
        <v>0</v>
      </c>
      <c r="CI112" s="457">
        <f t="shared" ref="CI112:CS112" si="339">$H$112/12</f>
        <v>0</v>
      </c>
      <c r="CJ112" s="457">
        <f t="shared" si="339"/>
        <v>0</v>
      </c>
      <c r="CK112" s="457">
        <f t="shared" si="339"/>
        <v>0</v>
      </c>
      <c r="CL112" s="457">
        <f t="shared" si="339"/>
        <v>0</v>
      </c>
      <c r="CM112" s="457">
        <f t="shared" si="339"/>
        <v>0</v>
      </c>
      <c r="CN112" s="457">
        <f t="shared" si="339"/>
        <v>0</v>
      </c>
      <c r="CO112" s="457">
        <f t="shared" si="339"/>
        <v>0</v>
      </c>
      <c r="CP112" s="457">
        <f t="shared" si="339"/>
        <v>0</v>
      </c>
      <c r="CQ112" s="457">
        <f t="shared" si="339"/>
        <v>0</v>
      </c>
      <c r="CR112" s="457">
        <f t="shared" si="339"/>
        <v>0</v>
      </c>
      <c r="CS112" s="457">
        <f t="shared" si="339"/>
        <v>0</v>
      </c>
    </row>
    <row r="113" spans="1:109" x14ac:dyDescent="0.2">
      <c r="A113" s="226" t="s">
        <v>150</v>
      </c>
      <c r="B113" s="449"/>
      <c r="C113" s="449">
        <f t="shared" ref="C113:H113" si="340">C111*40%</f>
        <v>11200</v>
      </c>
      <c r="D113" s="449">
        <f t="shared" si="340"/>
        <v>13216</v>
      </c>
      <c r="E113" s="449">
        <f t="shared" si="340"/>
        <v>18502.400000000001</v>
      </c>
      <c r="F113" s="449">
        <f t="shared" si="340"/>
        <v>22202.880000000001</v>
      </c>
      <c r="G113" s="449">
        <f t="shared" si="340"/>
        <v>26643.456000000002</v>
      </c>
      <c r="H113" s="449">
        <f t="shared" si="340"/>
        <v>33304.32</v>
      </c>
      <c r="I113" s="449"/>
      <c r="J113" s="449"/>
      <c r="K113" s="450"/>
      <c r="L113" s="450"/>
      <c r="M113" s="449"/>
      <c r="N113" s="449"/>
      <c r="O113" s="449"/>
      <c r="P113" s="449"/>
      <c r="Q113" s="449"/>
      <c r="R113" s="449"/>
      <c r="S113" s="449"/>
      <c r="T113" s="449"/>
      <c r="U113" s="449"/>
      <c r="V113" s="449"/>
      <c r="W113" s="449"/>
      <c r="X113" s="449"/>
      <c r="Y113" s="449"/>
      <c r="Z113" s="457">
        <f>$C$113/12</f>
        <v>933.33333333333337</v>
      </c>
      <c r="AA113" s="457">
        <f t="shared" ref="AA113:AK113" si="341">$C$113/12</f>
        <v>933.33333333333337</v>
      </c>
      <c r="AB113" s="457">
        <f t="shared" si="341"/>
        <v>933.33333333333337</v>
      </c>
      <c r="AC113" s="457">
        <f t="shared" si="341"/>
        <v>933.33333333333337</v>
      </c>
      <c r="AD113" s="457">
        <f t="shared" si="341"/>
        <v>933.33333333333337</v>
      </c>
      <c r="AE113" s="457">
        <f t="shared" si="341"/>
        <v>933.33333333333337</v>
      </c>
      <c r="AF113" s="457">
        <f t="shared" si="341"/>
        <v>933.33333333333337</v>
      </c>
      <c r="AG113" s="457">
        <f t="shared" si="341"/>
        <v>933.33333333333337</v>
      </c>
      <c r="AH113" s="457">
        <f t="shared" si="341"/>
        <v>933.33333333333337</v>
      </c>
      <c r="AI113" s="457">
        <f t="shared" si="341"/>
        <v>933.33333333333337</v>
      </c>
      <c r="AJ113" s="457">
        <f t="shared" si="341"/>
        <v>933.33333333333337</v>
      </c>
      <c r="AK113" s="457">
        <f t="shared" si="341"/>
        <v>933.33333333333337</v>
      </c>
      <c r="AL113" s="457">
        <f>$D$113/12</f>
        <v>1101.3333333333333</v>
      </c>
      <c r="AM113" s="457">
        <f t="shared" ref="AM113:AW113" si="342">$D$113/12</f>
        <v>1101.3333333333333</v>
      </c>
      <c r="AN113" s="457">
        <f t="shared" si="342"/>
        <v>1101.3333333333333</v>
      </c>
      <c r="AO113" s="457">
        <f t="shared" si="342"/>
        <v>1101.3333333333333</v>
      </c>
      <c r="AP113" s="457">
        <f t="shared" si="342"/>
        <v>1101.3333333333333</v>
      </c>
      <c r="AQ113" s="457">
        <f t="shared" si="342"/>
        <v>1101.3333333333333</v>
      </c>
      <c r="AR113" s="457">
        <f t="shared" si="342"/>
        <v>1101.3333333333333</v>
      </c>
      <c r="AS113" s="457">
        <f t="shared" si="342"/>
        <v>1101.3333333333333</v>
      </c>
      <c r="AT113" s="457">
        <f t="shared" si="342"/>
        <v>1101.3333333333333</v>
      </c>
      <c r="AU113" s="457">
        <f t="shared" si="342"/>
        <v>1101.3333333333333</v>
      </c>
      <c r="AV113" s="457">
        <f t="shared" si="342"/>
        <v>1101.3333333333333</v>
      </c>
      <c r="AW113" s="457">
        <f t="shared" si="342"/>
        <v>1101.3333333333333</v>
      </c>
      <c r="AX113" s="457">
        <f>$E$113/12</f>
        <v>1541.8666666666668</v>
      </c>
      <c r="AY113" s="457">
        <f t="shared" ref="AY113:BI113" si="343">$E$113/12</f>
        <v>1541.8666666666668</v>
      </c>
      <c r="AZ113" s="457">
        <f t="shared" si="343"/>
        <v>1541.8666666666668</v>
      </c>
      <c r="BA113" s="457">
        <f t="shared" si="343"/>
        <v>1541.8666666666668</v>
      </c>
      <c r="BB113" s="457">
        <f t="shared" si="343"/>
        <v>1541.8666666666668</v>
      </c>
      <c r="BC113" s="457">
        <f t="shared" si="343"/>
        <v>1541.8666666666668</v>
      </c>
      <c r="BD113" s="457">
        <f t="shared" si="343"/>
        <v>1541.8666666666668</v>
      </c>
      <c r="BE113" s="457">
        <f t="shared" si="343"/>
        <v>1541.8666666666668</v>
      </c>
      <c r="BF113" s="457">
        <f t="shared" si="343"/>
        <v>1541.8666666666668</v>
      </c>
      <c r="BG113" s="457">
        <f t="shared" si="343"/>
        <v>1541.8666666666668</v>
      </c>
      <c r="BH113" s="457">
        <f t="shared" si="343"/>
        <v>1541.8666666666668</v>
      </c>
      <c r="BI113" s="457">
        <f t="shared" si="343"/>
        <v>1541.8666666666668</v>
      </c>
      <c r="BJ113" s="457">
        <f>$F$113/12</f>
        <v>1850.24</v>
      </c>
      <c r="BK113" s="457">
        <f t="shared" ref="BK113:BU113" si="344">$F$113/12</f>
        <v>1850.24</v>
      </c>
      <c r="BL113" s="457">
        <f t="shared" si="344"/>
        <v>1850.24</v>
      </c>
      <c r="BM113" s="457">
        <f t="shared" si="344"/>
        <v>1850.24</v>
      </c>
      <c r="BN113" s="457">
        <f t="shared" si="344"/>
        <v>1850.24</v>
      </c>
      <c r="BO113" s="457">
        <f t="shared" si="344"/>
        <v>1850.24</v>
      </c>
      <c r="BP113" s="457">
        <f t="shared" si="344"/>
        <v>1850.24</v>
      </c>
      <c r="BQ113" s="457">
        <f t="shared" si="344"/>
        <v>1850.24</v>
      </c>
      <c r="BR113" s="457">
        <f t="shared" si="344"/>
        <v>1850.24</v>
      </c>
      <c r="BS113" s="457">
        <f t="shared" si="344"/>
        <v>1850.24</v>
      </c>
      <c r="BT113" s="457">
        <f t="shared" si="344"/>
        <v>1850.24</v>
      </c>
      <c r="BU113" s="457">
        <f t="shared" si="344"/>
        <v>1850.24</v>
      </c>
      <c r="BV113" s="457">
        <f>$G$113/12</f>
        <v>2220.288</v>
      </c>
      <c r="BW113" s="457">
        <f t="shared" ref="BW113:CG113" si="345">$G$113/12</f>
        <v>2220.288</v>
      </c>
      <c r="BX113" s="457">
        <f t="shared" si="345"/>
        <v>2220.288</v>
      </c>
      <c r="BY113" s="457">
        <f t="shared" si="345"/>
        <v>2220.288</v>
      </c>
      <c r="BZ113" s="457">
        <f t="shared" si="345"/>
        <v>2220.288</v>
      </c>
      <c r="CA113" s="457">
        <f t="shared" si="345"/>
        <v>2220.288</v>
      </c>
      <c r="CB113" s="457">
        <f t="shared" si="345"/>
        <v>2220.288</v>
      </c>
      <c r="CC113" s="457">
        <f t="shared" si="345"/>
        <v>2220.288</v>
      </c>
      <c r="CD113" s="457">
        <f t="shared" si="345"/>
        <v>2220.288</v>
      </c>
      <c r="CE113" s="457">
        <f t="shared" si="345"/>
        <v>2220.288</v>
      </c>
      <c r="CF113" s="457">
        <f t="shared" si="345"/>
        <v>2220.288</v>
      </c>
      <c r="CG113" s="457">
        <f t="shared" si="345"/>
        <v>2220.288</v>
      </c>
      <c r="CH113" s="457">
        <f>$H$113/12</f>
        <v>2775.36</v>
      </c>
      <c r="CI113" s="457">
        <f t="shared" ref="CI113:CS113" si="346">$H$113/12</f>
        <v>2775.36</v>
      </c>
      <c r="CJ113" s="457">
        <f t="shared" si="346"/>
        <v>2775.36</v>
      </c>
      <c r="CK113" s="457">
        <f t="shared" si="346"/>
        <v>2775.36</v>
      </c>
      <c r="CL113" s="457">
        <f t="shared" si="346"/>
        <v>2775.36</v>
      </c>
      <c r="CM113" s="457">
        <f t="shared" si="346"/>
        <v>2775.36</v>
      </c>
      <c r="CN113" s="457">
        <f t="shared" si="346"/>
        <v>2775.36</v>
      </c>
      <c r="CO113" s="457">
        <f t="shared" si="346"/>
        <v>2775.36</v>
      </c>
      <c r="CP113" s="457">
        <f t="shared" si="346"/>
        <v>2775.36</v>
      </c>
      <c r="CQ113" s="457">
        <f t="shared" si="346"/>
        <v>2775.36</v>
      </c>
      <c r="CR113" s="457">
        <f t="shared" si="346"/>
        <v>2775.36</v>
      </c>
      <c r="CS113" s="457">
        <f t="shared" si="346"/>
        <v>2775.36</v>
      </c>
    </row>
    <row r="114" spans="1:109" x14ac:dyDescent="0.2">
      <c r="A114" s="226" t="s">
        <v>151</v>
      </c>
      <c r="B114" s="449"/>
      <c r="C114" s="458">
        <f t="shared" ref="C114:H114" si="347">C111-C112-C113</f>
        <v>8400</v>
      </c>
      <c r="D114" s="458">
        <f t="shared" si="347"/>
        <v>9912</v>
      </c>
      <c r="E114" s="458">
        <f t="shared" si="347"/>
        <v>13876.8</v>
      </c>
      <c r="F114" s="458">
        <f t="shared" si="347"/>
        <v>16652.159999999993</v>
      </c>
      <c r="G114" s="458">
        <f t="shared" si="347"/>
        <v>19982.591999999993</v>
      </c>
      <c r="H114" s="458">
        <f t="shared" si="347"/>
        <v>49956.480000000003</v>
      </c>
      <c r="I114" s="450"/>
      <c r="J114" s="449"/>
      <c r="K114" s="450"/>
      <c r="L114" s="450"/>
      <c r="M114" s="449"/>
      <c r="N114" s="449"/>
      <c r="O114" s="449"/>
      <c r="P114" s="449"/>
      <c r="Q114" s="449"/>
      <c r="R114" s="449"/>
      <c r="S114" s="449"/>
      <c r="T114" s="449"/>
      <c r="U114" s="449"/>
      <c r="V114" s="449"/>
      <c r="W114" s="449"/>
      <c r="X114" s="449"/>
      <c r="Y114" s="449"/>
      <c r="Z114" s="457">
        <f>$C$114/12</f>
        <v>700</v>
      </c>
      <c r="AA114" s="457">
        <f t="shared" ref="AA114:AK114" si="348">$C$114/12</f>
        <v>700</v>
      </c>
      <c r="AB114" s="457">
        <f t="shared" si="348"/>
        <v>700</v>
      </c>
      <c r="AC114" s="457">
        <f t="shared" si="348"/>
        <v>700</v>
      </c>
      <c r="AD114" s="457">
        <f t="shared" si="348"/>
        <v>700</v>
      </c>
      <c r="AE114" s="457">
        <f t="shared" si="348"/>
        <v>700</v>
      </c>
      <c r="AF114" s="457">
        <f t="shared" si="348"/>
        <v>700</v>
      </c>
      <c r="AG114" s="457">
        <f t="shared" si="348"/>
        <v>700</v>
      </c>
      <c r="AH114" s="457">
        <f t="shared" si="348"/>
        <v>700</v>
      </c>
      <c r="AI114" s="457">
        <f t="shared" si="348"/>
        <v>700</v>
      </c>
      <c r="AJ114" s="457">
        <f t="shared" si="348"/>
        <v>700</v>
      </c>
      <c r="AK114" s="457">
        <f t="shared" si="348"/>
        <v>700</v>
      </c>
      <c r="AL114" s="457">
        <f>$D$114/12</f>
        <v>826</v>
      </c>
      <c r="AM114" s="457">
        <f t="shared" ref="AM114:AW114" si="349">$D$114/12</f>
        <v>826</v>
      </c>
      <c r="AN114" s="457">
        <f t="shared" si="349"/>
        <v>826</v>
      </c>
      <c r="AO114" s="457">
        <f t="shared" si="349"/>
        <v>826</v>
      </c>
      <c r="AP114" s="457">
        <f t="shared" si="349"/>
        <v>826</v>
      </c>
      <c r="AQ114" s="457">
        <f t="shared" si="349"/>
        <v>826</v>
      </c>
      <c r="AR114" s="457">
        <f t="shared" si="349"/>
        <v>826</v>
      </c>
      <c r="AS114" s="457">
        <f t="shared" si="349"/>
        <v>826</v>
      </c>
      <c r="AT114" s="457">
        <f t="shared" si="349"/>
        <v>826</v>
      </c>
      <c r="AU114" s="457">
        <f t="shared" si="349"/>
        <v>826</v>
      </c>
      <c r="AV114" s="457">
        <f t="shared" si="349"/>
        <v>826</v>
      </c>
      <c r="AW114" s="457">
        <f t="shared" si="349"/>
        <v>826</v>
      </c>
      <c r="AX114" s="457">
        <f>$E$114/12</f>
        <v>1156.3999999999999</v>
      </c>
      <c r="AY114" s="457">
        <f t="shared" ref="AY114:BI114" si="350">$E$114/12</f>
        <v>1156.3999999999999</v>
      </c>
      <c r="AZ114" s="457">
        <f t="shared" si="350"/>
        <v>1156.3999999999999</v>
      </c>
      <c r="BA114" s="457">
        <f t="shared" si="350"/>
        <v>1156.3999999999999</v>
      </c>
      <c r="BB114" s="457">
        <f t="shared" si="350"/>
        <v>1156.3999999999999</v>
      </c>
      <c r="BC114" s="457">
        <f t="shared" si="350"/>
        <v>1156.3999999999999</v>
      </c>
      <c r="BD114" s="457">
        <f t="shared" si="350"/>
        <v>1156.3999999999999</v>
      </c>
      <c r="BE114" s="457">
        <f t="shared" si="350"/>
        <v>1156.3999999999999</v>
      </c>
      <c r="BF114" s="457">
        <f t="shared" si="350"/>
        <v>1156.3999999999999</v>
      </c>
      <c r="BG114" s="457">
        <f t="shared" si="350"/>
        <v>1156.3999999999999</v>
      </c>
      <c r="BH114" s="457">
        <f t="shared" si="350"/>
        <v>1156.3999999999999</v>
      </c>
      <c r="BI114" s="457">
        <f t="shared" si="350"/>
        <v>1156.3999999999999</v>
      </c>
      <c r="BJ114" s="457">
        <f>$F$114/12</f>
        <v>1387.6799999999994</v>
      </c>
      <c r="BK114" s="457">
        <f t="shared" ref="BK114:BU114" si="351">$F$114/12</f>
        <v>1387.6799999999994</v>
      </c>
      <c r="BL114" s="457">
        <f t="shared" si="351"/>
        <v>1387.6799999999994</v>
      </c>
      <c r="BM114" s="457">
        <f t="shared" si="351"/>
        <v>1387.6799999999994</v>
      </c>
      <c r="BN114" s="457">
        <f t="shared" si="351"/>
        <v>1387.6799999999994</v>
      </c>
      <c r="BO114" s="457">
        <f t="shared" si="351"/>
        <v>1387.6799999999994</v>
      </c>
      <c r="BP114" s="457">
        <f t="shared" si="351"/>
        <v>1387.6799999999994</v>
      </c>
      <c r="BQ114" s="457">
        <f t="shared" si="351"/>
        <v>1387.6799999999994</v>
      </c>
      <c r="BR114" s="457">
        <f t="shared" si="351"/>
        <v>1387.6799999999994</v>
      </c>
      <c r="BS114" s="457">
        <f t="shared" si="351"/>
        <v>1387.6799999999994</v>
      </c>
      <c r="BT114" s="457">
        <f t="shared" si="351"/>
        <v>1387.6799999999994</v>
      </c>
      <c r="BU114" s="457">
        <f t="shared" si="351"/>
        <v>1387.6799999999994</v>
      </c>
      <c r="BV114" s="457">
        <f>$G$114/12</f>
        <v>1665.2159999999994</v>
      </c>
      <c r="BW114" s="457">
        <f t="shared" ref="BW114:CG114" si="352">$G$114/12</f>
        <v>1665.2159999999994</v>
      </c>
      <c r="BX114" s="457">
        <f t="shared" si="352"/>
        <v>1665.2159999999994</v>
      </c>
      <c r="BY114" s="457">
        <f t="shared" si="352"/>
        <v>1665.2159999999994</v>
      </c>
      <c r="BZ114" s="457">
        <f t="shared" si="352"/>
        <v>1665.2159999999994</v>
      </c>
      <c r="CA114" s="457">
        <f t="shared" si="352"/>
        <v>1665.2159999999994</v>
      </c>
      <c r="CB114" s="457">
        <f t="shared" si="352"/>
        <v>1665.2159999999994</v>
      </c>
      <c r="CC114" s="457">
        <f t="shared" si="352"/>
        <v>1665.2159999999994</v>
      </c>
      <c r="CD114" s="457">
        <f t="shared" si="352"/>
        <v>1665.2159999999994</v>
      </c>
      <c r="CE114" s="457">
        <f t="shared" si="352"/>
        <v>1665.2159999999994</v>
      </c>
      <c r="CF114" s="457">
        <f t="shared" si="352"/>
        <v>1665.2159999999994</v>
      </c>
      <c r="CG114" s="457">
        <f t="shared" si="352"/>
        <v>1665.2159999999994</v>
      </c>
      <c r="CH114" s="457">
        <f>$H$114/12</f>
        <v>4163.04</v>
      </c>
      <c r="CI114" s="457">
        <f t="shared" ref="CI114:CS114" si="353">$H$114/12</f>
        <v>4163.04</v>
      </c>
      <c r="CJ114" s="457">
        <f t="shared" si="353"/>
        <v>4163.04</v>
      </c>
      <c r="CK114" s="457">
        <f t="shared" si="353"/>
        <v>4163.04</v>
      </c>
      <c r="CL114" s="457">
        <f t="shared" si="353"/>
        <v>4163.04</v>
      </c>
      <c r="CM114" s="457">
        <f t="shared" si="353"/>
        <v>4163.04</v>
      </c>
      <c r="CN114" s="457">
        <f t="shared" si="353"/>
        <v>4163.04</v>
      </c>
      <c r="CO114" s="457">
        <f t="shared" si="353"/>
        <v>4163.04</v>
      </c>
      <c r="CP114" s="457">
        <f t="shared" si="353"/>
        <v>4163.04</v>
      </c>
      <c r="CQ114" s="457">
        <f t="shared" si="353"/>
        <v>4163.04</v>
      </c>
      <c r="CR114" s="457">
        <f t="shared" si="353"/>
        <v>4163.04</v>
      </c>
      <c r="CS114" s="457">
        <f t="shared" si="353"/>
        <v>4163.04</v>
      </c>
    </row>
    <row r="115" spans="1:109" s="125" customFormat="1" x14ac:dyDescent="0.2">
      <c r="A115" s="226" t="s">
        <v>66</v>
      </c>
      <c r="B115" s="450"/>
      <c r="C115" s="449"/>
      <c r="D115" s="449"/>
      <c r="E115" s="449"/>
      <c r="F115" s="449"/>
      <c r="G115" s="449"/>
      <c r="H115" s="449"/>
      <c r="I115" s="449"/>
      <c r="J115" s="449"/>
      <c r="K115" s="450"/>
      <c r="L115" s="450"/>
      <c r="M115" s="449"/>
      <c r="N115" s="449"/>
      <c r="O115" s="449"/>
      <c r="P115" s="449"/>
      <c r="Q115" s="449"/>
      <c r="R115" s="449"/>
      <c r="S115" s="449"/>
      <c r="T115" s="449"/>
      <c r="U115" s="449"/>
      <c r="V115" s="449"/>
      <c r="W115" s="449"/>
      <c r="X115" s="449"/>
      <c r="Y115" s="449"/>
      <c r="Z115" s="449"/>
      <c r="AA115" s="449"/>
      <c r="AB115" s="449"/>
      <c r="AC115" s="449"/>
      <c r="AD115" s="449"/>
      <c r="AE115" s="449"/>
      <c r="AF115" s="449"/>
      <c r="AG115" s="449"/>
      <c r="AH115" s="449"/>
      <c r="AI115" s="449"/>
      <c r="AJ115" s="449"/>
      <c r="AK115" s="449"/>
      <c r="AL115" s="449"/>
      <c r="AM115" s="449"/>
      <c r="AN115" s="449"/>
      <c r="AO115" s="449"/>
      <c r="AP115" s="449"/>
      <c r="AQ115" s="449"/>
      <c r="AR115" s="449"/>
      <c r="AS115" s="449"/>
      <c r="AT115" s="449"/>
      <c r="AU115" s="449"/>
      <c r="AV115" s="449"/>
      <c r="AW115" s="449"/>
      <c r="AX115" s="459"/>
      <c r="AY115" s="459"/>
      <c r="AZ115" s="459"/>
      <c r="BA115" s="459"/>
      <c r="BB115" s="459"/>
      <c r="BC115" s="459"/>
      <c r="BD115" s="459"/>
      <c r="BE115" s="459"/>
      <c r="BF115" s="459"/>
      <c r="BG115" s="459"/>
      <c r="BH115" s="459"/>
      <c r="BI115" s="459"/>
      <c r="BJ115" s="459"/>
      <c r="BK115" s="459"/>
      <c r="BL115" s="459"/>
      <c r="BM115" s="459"/>
      <c r="BN115" s="459"/>
      <c r="BO115" s="459"/>
      <c r="BP115" s="459"/>
      <c r="BQ115" s="459"/>
      <c r="BR115" s="459"/>
      <c r="BS115" s="459"/>
      <c r="BT115" s="459"/>
      <c r="BU115" s="459"/>
      <c r="BV115" s="459"/>
      <c r="BW115" s="459"/>
      <c r="BX115" s="459"/>
      <c r="BY115" s="459"/>
      <c r="BZ115" s="459"/>
      <c r="CA115" s="459"/>
      <c r="CB115" s="459"/>
      <c r="CC115" s="459"/>
      <c r="CD115" s="459"/>
      <c r="CE115" s="459"/>
      <c r="CF115" s="459"/>
      <c r="CG115" s="459"/>
      <c r="CH115" s="459"/>
      <c r="CI115" s="459"/>
      <c r="CJ115" s="459"/>
      <c r="CK115" s="459"/>
      <c r="CL115" s="459"/>
      <c r="CM115" s="459"/>
      <c r="CN115" s="459"/>
      <c r="CO115" s="459"/>
      <c r="CP115" s="459"/>
      <c r="CQ115" s="459"/>
      <c r="CR115" s="459"/>
      <c r="CS115" s="459"/>
    </row>
    <row r="116" spans="1:109" s="125" customFormat="1" x14ac:dyDescent="0.2">
      <c r="A116" s="226"/>
      <c r="B116" s="450"/>
      <c r="C116" s="449"/>
      <c r="D116" s="449"/>
      <c r="E116" s="449"/>
      <c r="F116" s="449"/>
      <c r="G116" s="449"/>
      <c r="H116" s="449"/>
      <c r="I116" s="449"/>
      <c r="J116" s="449"/>
      <c r="K116" s="450"/>
      <c r="L116" s="450"/>
      <c r="M116" s="449"/>
      <c r="N116" s="449"/>
      <c r="O116" s="449"/>
      <c r="P116" s="449"/>
      <c r="Q116" s="449"/>
      <c r="R116" s="449"/>
      <c r="S116" s="449"/>
      <c r="T116" s="449"/>
      <c r="U116" s="449"/>
      <c r="V116" s="449"/>
      <c r="W116" s="449"/>
      <c r="X116" s="449"/>
      <c r="Y116" s="449"/>
      <c r="Z116" s="449"/>
      <c r="AA116" s="449"/>
      <c r="AB116" s="449"/>
      <c r="AC116" s="449"/>
      <c r="AD116" s="449"/>
      <c r="AE116" s="449"/>
      <c r="AF116" s="449"/>
      <c r="AG116" s="449"/>
      <c r="AH116" s="449"/>
      <c r="AI116" s="449"/>
      <c r="AJ116" s="449"/>
      <c r="AK116" s="449"/>
      <c r="AL116" s="449"/>
      <c r="AM116" s="449"/>
      <c r="AN116" s="449"/>
      <c r="AO116" s="449"/>
      <c r="AP116" s="449"/>
      <c r="AQ116" s="449"/>
      <c r="AR116" s="449"/>
      <c r="AS116" s="449"/>
      <c r="AT116" s="449"/>
      <c r="AU116" s="449"/>
      <c r="AV116" s="449"/>
      <c r="AW116" s="449"/>
      <c r="AX116" s="459"/>
      <c r="AY116" s="459"/>
      <c r="AZ116" s="459"/>
      <c r="BA116" s="459"/>
      <c r="BB116" s="459"/>
      <c r="BC116" s="459"/>
      <c r="BD116" s="459"/>
      <c r="BE116" s="459"/>
      <c r="BF116" s="459"/>
      <c r="BG116" s="459"/>
      <c r="BH116" s="459"/>
      <c r="BI116" s="459"/>
      <c r="BJ116" s="459"/>
      <c r="BK116" s="459"/>
      <c r="BL116" s="459"/>
      <c r="BM116" s="459"/>
      <c r="BN116" s="459"/>
      <c r="BO116" s="459"/>
      <c r="BP116" s="459"/>
      <c r="BQ116" s="459"/>
      <c r="BR116" s="459"/>
      <c r="BS116" s="459"/>
      <c r="BT116" s="459"/>
      <c r="BU116" s="459"/>
      <c r="BV116" s="459"/>
      <c r="BW116" s="459"/>
      <c r="BX116" s="459"/>
      <c r="BY116" s="459"/>
      <c r="BZ116" s="459"/>
      <c r="CA116" s="459"/>
      <c r="CB116" s="459"/>
      <c r="CC116" s="459"/>
      <c r="CD116" s="459"/>
      <c r="CE116" s="459"/>
      <c r="CF116" s="459"/>
      <c r="CG116" s="459"/>
      <c r="CH116" s="459"/>
      <c r="CI116" s="459"/>
      <c r="CJ116" s="459"/>
      <c r="CK116" s="459"/>
      <c r="CL116" s="459"/>
      <c r="CM116" s="459"/>
      <c r="CN116" s="459"/>
      <c r="CO116" s="459"/>
      <c r="CP116" s="459"/>
      <c r="CQ116" s="459"/>
      <c r="CR116" s="459"/>
      <c r="CS116" s="459"/>
    </row>
    <row r="117" spans="1:109" s="125" customFormat="1" x14ac:dyDescent="0.2">
      <c r="A117" s="307" t="s">
        <v>159</v>
      </c>
      <c r="B117" s="460">
        <v>2016</v>
      </c>
      <c r="C117" s="460">
        <v>2017</v>
      </c>
      <c r="D117" s="460">
        <v>2018</v>
      </c>
      <c r="E117" s="460">
        <v>2019</v>
      </c>
      <c r="F117" s="460">
        <v>2020</v>
      </c>
      <c r="G117" s="460">
        <v>2021</v>
      </c>
      <c r="H117" s="460">
        <v>2022</v>
      </c>
      <c r="I117" s="460"/>
      <c r="J117" s="461"/>
      <c r="K117" s="462"/>
      <c r="L117" s="462"/>
      <c r="M117" s="461"/>
      <c r="N117" s="463">
        <v>42385</v>
      </c>
      <c r="O117" s="463">
        <v>42416</v>
      </c>
      <c r="P117" s="463">
        <v>42445</v>
      </c>
      <c r="Q117" s="463">
        <v>42476</v>
      </c>
      <c r="R117" s="463">
        <v>42506</v>
      </c>
      <c r="S117" s="463">
        <v>42537</v>
      </c>
      <c r="T117" s="463">
        <v>42567</v>
      </c>
      <c r="U117" s="463">
        <v>42598</v>
      </c>
      <c r="V117" s="463">
        <v>42629</v>
      </c>
      <c r="W117" s="463">
        <v>42659</v>
      </c>
      <c r="X117" s="463">
        <v>42690</v>
      </c>
      <c r="Y117" s="463">
        <v>42720</v>
      </c>
      <c r="Z117" s="463">
        <v>42752</v>
      </c>
      <c r="AA117" s="463">
        <v>42783</v>
      </c>
      <c r="AB117" s="463">
        <v>42811</v>
      </c>
      <c r="AC117" s="463">
        <v>42842</v>
      </c>
      <c r="AD117" s="463">
        <v>42872</v>
      </c>
      <c r="AE117" s="463">
        <v>42903</v>
      </c>
      <c r="AF117" s="463">
        <v>42933</v>
      </c>
      <c r="AG117" s="463">
        <v>42964</v>
      </c>
      <c r="AH117" s="463">
        <v>42995</v>
      </c>
      <c r="AI117" s="463">
        <v>43025</v>
      </c>
      <c r="AJ117" s="463">
        <v>43056</v>
      </c>
      <c r="AK117" s="463">
        <v>43086</v>
      </c>
      <c r="AL117" s="463">
        <v>43118</v>
      </c>
      <c r="AM117" s="463">
        <v>43149</v>
      </c>
      <c r="AN117" s="463">
        <v>43177</v>
      </c>
      <c r="AO117" s="463">
        <v>43208</v>
      </c>
      <c r="AP117" s="463">
        <v>43238</v>
      </c>
      <c r="AQ117" s="463">
        <v>43269</v>
      </c>
      <c r="AR117" s="463">
        <v>43299</v>
      </c>
      <c r="AS117" s="463">
        <v>43330</v>
      </c>
      <c r="AT117" s="463">
        <v>43361</v>
      </c>
      <c r="AU117" s="463">
        <v>43391</v>
      </c>
      <c r="AV117" s="463">
        <v>43422</v>
      </c>
      <c r="AW117" s="463">
        <v>43452</v>
      </c>
      <c r="AX117" s="463">
        <v>43483</v>
      </c>
      <c r="AY117" s="463">
        <v>43514</v>
      </c>
      <c r="AZ117" s="463">
        <v>43542</v>
      </c>
      <c r="BA117" s="463">
        <v>43573</v>
      </c>
      <c r="BB117" s="463">
        <v>43603</v>
      </c>
      <c r="BC117" s="463">
        <v>43634</v>
      </c>
      <c r="BD117" s="463">
        <v>43664</v>
      </c>
      <c r="BE117" s="463">
        <v>43695</v>
      </c>
      <c r="BF117" s="463">
        <v>43726</v>
      </c>
      <c r="BG117" s="463">
        <v>43756</v>
      </c>
      <c r="BH117" s="463">
        <v>43787</v>
      </c>
      <c r="BI117" s="463">
        <v>43817</v>
      </c>
      <c r="BJ117" s="463">
        <v>43848</v>
      </c>
      <c r="BK117" s="463">
        <v>43879</v>
      </c>
      <c r="BL117" s="463">
        <v>43908</v>
      </c>
      <c r="BM117" s="463">
        <v>43939</v>
      </c>
      <c r="BN117" s="463">
        <v>43969</v>
      </c>
      <c r="BO117" s="463">
        <v>44000</v>
      </c>
      <c r="BP117" s="463">
        <v>44030</v>
      </c>
      <c r="BQ117" s="463">
        <v>44061</v>
      </c>
      <c r="BR117" s="463">
        <v>44092</v>
      </c>
      <c r="BS117" s="463">
        <v>44122</v>
      </c>
      <c r="BT117" s="463">
        <v>44153</v>
      </c>
      <c r="BU117" s="463">
        <v>44183</v>
      </c>
      <c r="BV117" s="463">
        <v>44214</v>
      </c>
      <c r="BW117" s="463">
        <v>44245</v>
      </c>
      <c r="BX117" s="463">
        <v>44273</v>
      </c>
      <c r="BY117" s="463">
        <v>44304</v>
      </c>
      <c r="BZ117" s="463">
        <v>44334</v>
      </c>
      <c r="CA117" s="463">
        <v>44365</v>
      </c>
      <c r="CB117" s="463">
        <v>44395</v>
      </c>
      <c r="CC117" s="463">
        <v>44426</v>
      </c>
      <c r="CD117" s="463">
        <v>44457</v>
      </c>
      <c r="CE117" s="463">
        <v>44487</v>
      </c>
      <c r="CF117" s="463">
        <v>44518</v>
      </c>
      <c r="CG117" s="463">
        <v>44548</v>
      </c>
      <c r="CH117" s="463">
        <v>44579</v>
      </c>
      <c r="CI117" s="463">
        <v>44610</v>
      </c>
      <c r="CJ117" s="463">
        <v>44638</v>
      </c>
      <c r="CK117" s="463">
        <v>44669</v>
      </c>
      <c r="CL117" s="463">
        <v>44699</v>
      </c>
      <c r="CM117" s="463">
        <v>44730</v>
      </c>
      <c r="CN117" s="463">
        <v>44760</v>
      </c>
      <c r="CO117" s="463">
        <v>44791</v>
      </c>
      <c r="CP117" s="463">
        <v>44822</v>
      </c>
      <c r="CQ117" s="463">
        <v>44852</v>
      </c>
      <c r="CR117" s="463">
        <v>44883</v>
      </c>
      <c r="CS117" s="463">
        <v>44913</v>
      </c>
      <c r="CT117" s="118"/>
      <c r="CU117" s="117"/>
      <c r="CV117" s="118"/>
      <c r="CW117" s="118"/>
      <c r="CX117" s="117"/>
      <c r="CY117" s="118"/>
      <c r="CZ117" s="118"/>
      <c r="DA117" s="117"/>
      <c r="DB117" s="118"/>
      <c r="DC117" s="118"/>
      <c r="DD117" s="117"/>
      <c r="DE117" s="118"/>
    </row>
    <row r="118" spans="1:109" s="125" customFormat="1" x14ac:dyDescent="0.2">
      <c r="A118" s="226" t="s">
        <v>5</v>
      </c>
      <c r="B118" s="449" t="e">
        <f>AVERAGE(N118:X118)</f>
        <v>#DIV/0!</v>
      </c>
      <c r="C118" s="449">
        <f>AVERAGE(Z118:AK118)</f>
        <v>71.111111111111114</v>
      </c>
      <c r="D118" s="449">
        <f>AVERAGE(AL118:AW118)</f>
        <v>86.25</v>
      </c>
      <c r="E118" s="449">
        <f>AVERAGE(AX118:BI118)</f>
        <v>115.5</v>
      </c>
      <c r="F118" s="449">
        <f>AVERAGE(BJ118:BU118)</f>
        <v>138.33333333333334</v>
      </c>
      <c r="G118" s="449">
        <f>AVERAGE(BV118:CG118)</f>
        <v>170</v>
      </c>
      <c r="H118" s="449">
        <f>AVERAGE(CH118:CS118)</f>
        <v>202.5</v>
      </c>
      <c r="I118" s="449"/>
      <c r="J118" s="449"/>
      <c r="K118" s="450" t="e">
        <f>C118/B118-1</f>
        <v>#DIV/0!</v>
      </c>
      <c r="L118" s="450">
        <f>D118/C118-1</f>
        <v>0.212890625</v>
      </c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449"/>
      <c r="AB118" s="449"/>
      <c r="AC118" s="449">
        <v>50</v>
      </c>
      <c r="AD118" s="449">
        <v>70</v>
      </c>
      <c r="AE118" s="449">
        <v>70</v>
      </c>
      <c r="AF118" s="449">
        <v>75</v>
      </c>
      <c r="AG118" s="449">
        <v>75</v>
      </c>
      <c r="AH118" s="449">
        <v>75</v>
      </c>
      <c r="AI118" s="449">
        <v>75</v>
      </c>
      <c r="AJ118" s="449">
        <v>75</v>
      </c>
      <c r="AK118" s="449">
        <v>75</v>
      </c>
      <c r="AL118" s="449">
        <v>75</v>
      </c>
      <c r="AM118" s="449">
        <v>75</v>
      </c>
      <c r="AN118" s="449">
        <v>75</v>
      </c>
      <c r="AO118" s="449">
        <v>90</v>
      </c>
      <c r="AP118" s="449">
        <v>90</v>
      </c>
      <c r="AQ118" s="449">
        <v>90</v>
      </c>
      <c r="AR118" s="449">
        <v>90</v>
      </c>
      <c r="AS118" s="449">
        <v>90</v>
      </c>
      <c r="AT118" s="449">
        <v>90</v>
      </c>
      <c r="AU118" s="449">
        <v>90</v>
      </c>
      <c r="AV118" s="449">
        <v>90</v>
      </c>
      <c r="AW118" s="449">
        <v>90</v>
      </c>
      <c r="AX118" s="478">
        <v>110</v>
      </c>
      <c r="AY118" s="478">
        <v>111</v>
      </c>
      <c r="AZ118" s="478">
        <v>112</v>
      </c>
      <c r="BA118" s="478">
        <v>113</v>
      </c>
      <c r="BB118" s="478">
        <v>114</v>
      </c>
      <c r="BC118" s="478">
        <v>115</v>
      </c>
      <c r="BD118" s="478">
        <v>116</v>
      </c>
      <c r="BE118" s="478">
        <v>117</v>
      </c>
      <c r="BF118" s="478">
        <v>118</v>
      </c>
      <c r="BG118" s="478">
        <v>119</v>
      </c>
      <c r="BH118" s="478">
        <v>120</v>
      </c>
      <c r="BI118" s="478">
        <v>121</v>
      </c>
      <c r="BJ118" s="479">
        <v>130</v>
      </c>
      <c r="BK118" s="479">
        <f>BJ118</f>
        <v>130</v>
      </c>
      <c r="BL118" s="479">
        <f t="shared" ref="BL118:BP118" si="354">BK118</f>
        <v>130</v>
      </c>
      <c r="BM118" s="479">
        <f t="shared" si="354"/>
        <v>130</v>
      </c>
      <c r="BN118" s="479">
        <f t="shared" si="354"/>
        <v>130</v>
      </c>
      <c r="BO118" s="479">
        <f t="shared" si="354"/>
        <v>130</v>
      </c>
      <c r="BP118" s="479">
        <f t="shared" si="354"/>
        <v>130</v>
      </c>
      <c r="BQ118" s="478">
        <v>150</v>
      </c>
      <c r="BR118" s="478">
        <f>BQ118</f>
        <v>150</v>
      </c>
      <c r="BS118" s="478">
        <f t="shared" ref="BS118:BU118" si="355">BR118</f>
        <v>150</v>
      </c>
      <c r="BT118" s="478">
        <f t="shared" si="355"/>
        <v>150</v>
      </c>
      <c r="BU118" s="478">
        <f t="shared" si="355"/>
        <v>150</v>
      </c>
      <c r="BV118" s="478">
        <v>170</v>
      </c>
      <c r="BW118" s="478">
        <f>BV118</f>
        <v>170</v>
      </c>
      <c r="BX118" s="478">
        <f t="shared" ref="BX118:CA118" si="356">BW118</f>
        <v>170</v>
      </c>
      <c r="BY118" s="478">
        <f t="shared" si="356"/>
        <v>170</v>
      </c>
      <c r="BZ118" s="478">
        <f t="shared" si="356"/>
        <v>170</v>
      </c>
      <c r="CA118" s="478">
        <f t="shared" si="356"/>
        <v>170</v>
      </c>
      <c r="CB118" s="478">
        <v>170</v>
      </c>
      <c r="CC118" s="478">
        <f>CB118</f>
        <v>170</v>
      </c>
      <c r="CD118" s="478">
        <f t="shared" ref="CD118:CG118" si="357">CC118</f>
        <v>170</v>
      </c>
      <c r="CE118" s="478">
        <f t="shared" si="357"/>
        <v>170</v>
      </c>
      <c r="CF118" s="478">
        <f t="shared" si="357"/>
        <v>170</v>
      </c>
      <c r="CG118" s="478">
        <f t="shared" si="357"/>
        <v>170</v>
      </c>
      <c r="CH118" s="479">
        <v>190</v>
      </c>
      <c r="CI118" s="479">
        <f>CH118</f>
        <v>190</v>
      </c>
      <c r="CJ118" s="479">
        <f t="shared" ref="CJ118:CS118" si="358">CI118</f>
        <v>190</v>
      </c>
      <c r="CK118" s="479">
        <f t="shared" si="358"/>
        <v>190</v>
      </c>
      <c r="CL118" s="479">
        <f t="shared" si="358"/>
        <v>190</v>
      </c>
      <c r="CM118" s="479">
        <v>200</v>
      </c>
      <c r="CN118" s="479">
        <f t="shared" si="358"/>
        <v>200</v>
      </c>
      <c r="CO118" s="479">
        <f t="shared" si="358"/>
        <v>200</v>
      </c>
      <c r="CP118" s="479">
        <v>220</v>
      </c>
      <c r="CQ118" s="479">
        <f t="shared" si="358"/>
        <v>220</v>
      </c>
      <c r="CR118" s="479">
        <f t="shared" si="358"/>
        <v>220</v>
      </c>
      <c r="CS118" s="479">
        <f t="shared" si="358"/>
        <v>220</v>
      </c>
      <c r="CT118" s="290"/>
      <c r="CU118" s="290"/>
      <c r="CV118" s="290"/>
      <c r="CW118" s="290"/>
      <c r="CX118" s="290"/>
      <c r="CY118" s="290"/>
      <c r="CZ118" s="290"/>
    </row>
    <row r="119" spans="1:109" s="125" customFormat="1" ht="15" x14ac:dyDescent="0.25">
      <c r="A119" s="226" t="s">
        <v>8</v>
      </c>
      <c r="B119" s="449" t="e">
        <f>AVERAGE(N119:X119)</f>
        <v>#DIV/0!</v>
      </c>
      <c r="C119" s="449">
        <f>AVERAGE(Z119:AK119)</f>
        <v>71.111111111111114</v>
      </c>
      <c r="D119" s="449">
        <f>AVERAGE(AL119:AW119)</f>
        <v>86.25</v>
      </c>
      <c r="E119" s="449">
        <f>AVERAGE(AX119:BI119)</f>
        <v>115.5</v>
      </c>
      <c r="F119" s="449">
        <f>AVERAGE(BJ119:BU119)</f>
        <v>142.48333333333332</v>
      </c>
      <c r="G119" s="449">
        <f>AVERAGE(BV119:CG119)</f>
        <v>187.00000000000003</v>
      </c>
      <c r="H119" s="449">
        <f>AVERAGE(CH119:CS119)</f>
        <v>202.5</v>
      </c>
      <c r="I119" s="449"/>
      <c r="J119" s="449"/>
      <c r="K119" s="450" t="e">
        <f t="shared" ref="K119:L123" si="359">C119/B119-1</f>
        <v>#DIV/0!</v>
      </c>
      <c r="L119" s="450">
        <f t="shared" si="359"/>
        <v>0.212890625</v>
      </c>
      <c r="M119" s="449"/>
      <c r="N119" s="449"/>
      <c r="O119" s="449"/>
      <c r="P119" s="449"/>
      <c r="Q119" s="449"/>
      <c r="R119" s="449"/>
      <c r="S119" s="449"/>
      <c r="T119" s="449"/>
      <c r="U119" s="449"/>
      <c r="V119" s="449"/>
      <c r="W119" s="449"/>
      <c r="X119" s="449"/>
      <c r="Y119" s="449"/>
      <c r="Z119" s="449"/>
      <c r="AA119" s="449"/>
      <c r="AB119" s="449"/>
      <c r="AC119" s="449">
        <f t="shared" ref="AC119:AF119" si="360">AC118*1</f>
        <v>50</v>
      </c>
      <c r="AD119" s="449">
        <f t="shared" si="360"/>
        <v>70</v>
      </c>
      <c r="AE119" s="449">
        <f t="shared" si="360"/>
        <v>70</v>
      </c>
      <c r="AF119" s="449">
        <f t="shared" si="360"/>
        <v>75</v>
      </c>
      <c r="AG119" s="449">
        <f t="shared" ref="AG119:AW119" si="361">AG118*1</f>
        <v>75</v>
      </c>
      <c r="AH119" s="449">
        <f t="shared" si="361"/>
        <v>75</v>
      </c>
      <c r="AI119" s="449">
        <f t="shared" si="361"/>
        <v>75</v>
      </c>
      <c r="AJ119" s="449">
        <f t="shared" si="361"/>
        <v>75</v>
      </c>
      <c r="AK119" s="449">
        <f t="shared" si="361"/>
        <v>75</v>
      </c>
      <c r="AL119" s="449">
        <f t="shared" si="361"/>
        <v>75</v>
      </c>
      <c r="AM119" s="449">
        <f t="shared" si="361"/>
        <v>75</v>
      </c>
      <c r="AN119" s="449">
        <f t="shared" si="361"/>
        <v>75</v>
      </c>
      <c r="AO119" s="449">
        <f t="shared" si="361"/>
        <v>90</v>
      </c>
      <c r="AP119" s="449">
        <f t="shared" si="361"/>
        <v>90</v>
      </c>
      <c r="AQ119" s="449">
        <f t="shared" si="361"/>
        <v>90</v>
      </c>
      <c r="AR119" s="449">
        <f t="shared" si="361"/>
        <v>90</v>
      </c>
      <c r="AS119" s="449">
        <f t="shared" si="361"/>
        <v>90</v>
      </c>
      <c r="AT119" s="449">
        <f t="shared" si="361"/>
        <v>90</v>
      </c>
      <c r="AU119" s="449">
        <f t="shared" si="361"/>
        <v>90</v>
      </c>
      <c r="AV119" s="449">
        <f t="shared" si="361"/>
        <v>90</v>
      </c>
      <c r="AW119" s="449">
        <f t="shared" si="361"/>
        <v>90</v>
      </c>
      <c r="AX119" s="478">
        <f>AX118*1</f>
        <v>110</v>
      </c>
      <c r="AY119" s="478">
        <f t="shared" ref="AY119:BI119" si="362">AY118*1</f>
        <v>111</v>
      </c>
      <c r="AZ119" s="478">
        <f t="shared" si="362"/>
        <v>112</v>
      </c>
      <c r="BA119" s="478">
        <f t="shared" si="362"/>
        <v>113</v>
      </c>
      <c r="BB119" s="478">
        <f t="shared" si="362"/>
        <v>114</v>
      </c>
      <c r="BC119" s="478">
        <f t="shared" si="362"/>
        <v>115</v>
      </c>
      <c r="BD119" s="478">
        <f t="shared" si="362"/>
        <v>116</v>
      </c>
      <c r="BE119" s="478">
        <f t="shared" si="362"/>
        <v>117</v>
      </c>
      <c r="BF119" s="478">
        <f t="shared" si="362"/>
        <v>118</v>
      </c>
      <c r="BG119" s="478">
        <f t="shared" si="362"/>
        <v>119</v>
      </c>
      <c r="BH119" s="478">
        <f t="shared" si="362"/>
        <v>120</v>
      </c>
      <c r="BI119" s="478">
        <f t="shared" si="362"/>
        <v>121</v>
      </c>
      <c r="BJ119" s="478">
        <f>BJ118*1.03</f>
        <v>133.9</v>
      </c>
      <c r="BK119" s="478">
        <f t="shared" ref="BK119:BU119" si="363">BK118*1.03</f>
        <v>133.9</v>
      </c>
      <c r="BL119" s="478">
        <f t="shared" si="363"/>
        <v>133.9</v>
      </c>
      <c r="BM119" s="478">
        <f t="shared" si="363"/>
        <v>133.9</v>
      </c>
      <c r="BN119" s="478">
        <f t="shared" si="363"/>
        <v>133.9</v>
      </c>
      <c r="BO119" s="478">
        <f t="shared" si="363"/>
        <v>133.9</v>
      </c>
      <c r="BP119" s="478">
        <f t="shared" si="363"/>
        <v>133.9</v>
      </c>
      <c r="BQ119" s="478">
        <f t="shared" si="363"/>
        <v>154.5</v>
      </c>
      <c r="BR119" s="478">
        <f t="shared" si="363"/>
        <v>154.5</v>
      </c>
      <c r="BS119" s="478">
        <f t="shared" si="363"/>
        <v>154.5</v>
      </c>
      <c r="BT119" s="478">
        <f t="shared" si="363"/>
        <v>154.5</v>
      </c>
      <c r="BU119" s="478">
        <f t="shared" si="363"/>
        <v>154.5</v>
      </c>
      <c r="BV119" s="478">
        <f>BV118*1.1</f>
        <v>187.00000000000003</v>
      </c>
      <c r="BW119" s="478">
        <f t="shared" ref="BW119:CG119" si="364">BW118*1.1</f>
        <v>187.00000000000003</v>
      </c>
      <c r="BX119" s="478">
        <f t="shared" si="364"/>
        <v>187.00000000000003</v>
      </c>
      <c r="BY119" s="478">
        <f t="shared" si="364"/>
        <v>187.00000000000003</v>
      </c>
      <c r="BZ119" s="478">
        <f t="shared" si="364"/>
        <v>187.00000000000003</v>
      </c>
      <c r="CA119" s="478">
        <f t="shared" si="364"/>
        <v>187.00000000000003</v>
      </c>
      <c r="CB119" s="478">
        <f t="shared" si="364"/>
        <v>187.00000000000003</v>
      </c>
      <c r="CC119" s="478">
        <f t="shared" si="364"/>
        <v>187.00000000000003</v>
      </c>
      <c r="CD119" s="478">
        <f t="shared" si="364"/>
        <v>187.00000000000003</v>
      </c>
      <c r="CE119" s="478">
        <f t="shared" si="364"/>
        <v>187.00000000000003</v>
      </c>
      <c r="CF119" s="478">
        <f t="shared" si="364"/>
        <v>187.00000000000003</v>
      </c>
      <c r="CG119" s="478">
        <f t="shared" si="364"/>
        <v>187.00000000000003</v>
      </c>
      <c r="CH119" s="493">
        <f>CH118*1</f>
        <v>190</v>
      </c>
      <c r="CI119" s="493">
        <f t="shared" ref="CI119:CS119" si="365">CI118*1</f>
        <v>190</v>
      </c>
      <c r="CJ119" s="493">
        <f t="shared" si="365"/>
        <v>190</v>
      </c>
      <c r="CK119" s="493">
        <f t="shared" si="365"/>
        <v>190</v>
      </c>
      <c r="CL119" s="493">
        <f t="shared" si="365"/>
        <v>190</v>
      </c>
      <c r="CM119" s="493">
        <f t="shared" si="365"/>
        <v>200</v>
      </c>
      <c r="CN119" s="493">
        <f t="shared" si="365"/>
        <v>200</v>
      </c>
      <c r="CO119" s="493">
        <f t="shared" si="365"/>
        <v>200</v>
      </c>
      <c r="CP119" s="493">
        <f t="shared" si="365"/>
        <v>220</v>
      </c>
      <c r="CQ119" s="493">
        <f t="shared" si="365"/>
        <v>220</v>
      </c>
      <c r="CR119" s="493">
        <f t="shared" si="365"/>
        <v>220</v>
      </c>
      <c r="CS119" s="493">
        <f t="shared" si="365"/>
        <v>220</v>
      </c>
      <c r="CT119" s="294"/>
      <c r="CU119" s="294"/>
      <c r="CV119" s="294"/>
      <c r="CW119" s="294"/>
      <c r="CX119" s="294"/>
      <c r="CY119" s="294"/>
      <c r="CZ119" s="295"/>
    </row>
    <row r="120" spans="1:109" ht="15" x14ac:dyDescent="0.25">
      <c r="A120" s="227" t="s">
        <v>6</v>
      </c>
      <c r="B120" s="450" t="e">
        <f>SUM(N121:X121)/SUM(N119:X119)</f>
        <v>#DIV/0!</v>
      </c>
      <c r="C120" s="450">
        <f>SUM(Z121:AK121)/SUM(Z119:AK119)</f>
        <v>0.71406250000000004</v>
      </c>
      <c r="D120" s="450">
        <f>SUM(AL121:AW121)/SUM(AL119:AW119)</f>
        <v>0.66739130434782612</v>
      </c>
      <c r="E120" s="450">
        <f>AVERAGE(AX120:BI120)</f>
        <v>0.7454280468533333</v>
      </c>
      <c r="F120" s="450">
        <f>AVERAGE(BJ120:BU120)</f>
        <v>0.75733036037333346</v>
      </c>
      <c r="G120" s="450">
        <f>AVERAGE(BV120:CG120)</f>
        <v>0.76453856747409066</v>
      </c>
      <c r="H120" s="450">
        <f>AVERAGE(CH120:CS120)</f>
        <v>0.72605139727954127</v>
      </c>
      <c r="I120" s="450"/>
      <c r="J120" s="450"/>
      <c r="K120" s="450" t="e">
        <f t="shared" si="359"/>
        <v>#DIV/0!</v>
      </c>
      <c r="L120" s="450">
        <f t="shared" si="359"/>
        <v>-6.5360098943963441E-2</v>
      </c>
      <c r="M120" s="450"/>
      <c r="N120" s="450"/>
      <c r="O120" s="450"/>
      <c r="P120" s="450"/>
      <c r="Q120" s="450"/>
      <c r="R120" s="450"/>
      <c r="S120" s="450"/>
      <c r="T120" s="450"/>
      <c r="U120" s="450"/>
      <c r="V120" s="450"/>
      <c r="W120" s="450"/>
      <c r="X120" s="450"/>
      <c r="Y120" s="450"/>
      <c r="Z120" s="450"/>
      <c r="AA120" s="450"/>
      <c r="AB120" s="450"/>
      <c r="AC120" s="450">
        <v>0.5</v>
      </c>
      <c r="AD120" s="450">
        <v>0.6</v>
      </c>
      <c r="AE120" s="450">
        <v>0.75</v>
      </c>
      <c r="AF120" s="450">
        <v>0.75</v>
      </c>
      <c r="AG120" s="450">
        <v>0.75</v>
      </c>
      <c r="AH120" s="450">
        <v>0.75</v>
      </c>
      <c r="AI120" s="450">
        <v>0.75</v>
      </c>
      <c r="AJ120" s="450">
        <v>0.75</v>
      </c>
      <c r="AK120" s="450">
        <v>0.75</v>
      </c>
      <c r="AL120" s="450">
        <v>0.65</v>
      </c>
      <c r="AM120" s="450">
        <v>0.5</v>
      </c>
      <c r="AN120" s="450">
        <v>0.68</v>
      </c>
      <c r="AO120" s="450">
        <v>0.62</v>
      </c>
      <c r="AP120" s="450">
        <v>0.68</v>
      </c>
      <c r="AQ120" s="450">
        <v>0.75</v>
      </c>
      <c r="AR120" s="450">
        <v>0.65</v>
      </c>
      <c r="AS120" s="450">
        <v>0.68</v>
      </c>
      <c r="AT120" s="450">
        <v>0.7</v>
      </c>
      <c r="AU120" s="450">
        <v>0.65</v>
      </c>
      <c r="AV120" s="450">
        <v>0.7</v>
      </c>
      <c r="AW120" s="450">
        <v>0.72</v>
      </c>
      <c r="AX120" s="482">
        <v>0.77285656223999999</v>
      </c>
      <c r="AY120" s="482">
        <v>0.5</v>
      </c>
      <c r="AZ120" s="482">
        <v>0.8</v>
      </c>
      <c r="BA120" s="482">
        <v>0.7</v>
      </c>
      <c r="BB120" s="482">
        <f>BA120*1.02</f>
        <v>0.71399999999999997</v>
      </c>
      <c r="BC120" s="482">
        <v>0.8</v>
      </c>
      <c r="BD120" s="482">
        <v>0.75</v>
      </c>
      <c r="BE120" s="450">
        <v>0.78</v>
      </c>
      <c r="BF120" s="450">
        <v>0.8</v>
      </c>
      <c r="BG120" s="450">
        <v>0.72827999999999993</v>
      </c>
      <c r="BH120" s="450">
        <v>0.78</v>
      </c>
      <c r="BI120" s="450">
        <v>0.82</v>
      </c>
      <c r="BJ120" s="450">
        <v>0.77285656223999999</v>
      </c>
      <c r="BK120" s="450">
        <v>0.7</v>
      </c>
      <c r="BL120" s="450">
        <v>0.8</v>
      </c>
      <c r="BM120" s="450">
        <v>0.72827999999999993</v>
      </c>
      <c r="BN120" s="450">
        <v>0.74284559999999988</v>
      </c>
      <c r="BO120" s="450">
        <v>0.8</v>
      </c>
      <c r="BP120" s="450">
        <v>0.77285656223999999</v>
      </c>
      <c r="BQ120" s="482">
        <v>0.7</v>
      </c>
      <c r="BR120" s="482">
        <v>0.8</v>
      </c>
      <c r="BS120" s="482">
        <v>0.72827999999999993</v>
      </c>
      <c r="BT120" s="482">
        <v>0.74284559999999988</v>
      </c>
      <c r="BU120" s="482">
        <v>0.8</v>
      </c>
      <c r="BV120" s="482">
        <v>0.77285656223999999</v>
      </c>
      <c r="BW120" s="482">
        <v>0.78831369348479996</v>
      </c>
      <c r="BX120" s="482">
        <v>0.80407996735449594</v>
      </c>
      <c r="BY120" s="482">
        <v>0.82016156670158591</v>
      </c>
      <c r="BZ120" s="482">
        <v>0.83656479803561767</v>
      </c>
      <c r="CA120" s="482">
        <v>0.85329609399633</v>
      </c>
      <c r="CB120" s="482">
        <v>0.87036201587625661</v>
      </c>
      <c r="CC120" s="482">
        <v>0.7</v>
      </c>
      <c r="CD120" s="482">
        <v>0.5</v>
      </c>
      <c r="CE120" s="482">
        <v>0.72827999999999993</v>
      </c>
      <c r="CF120" s="482">
        <v>0.74284559999999988</v>
      </c>
      <c r="CG120" s="482">
        <v>0.75770251199999994</v>
      </c>
      <c r="CH120" s="450">
        <v>0.7</v>
      </c>
      <c r="CI120" s="450">
        <v>0.48</v>
      </c>
      <c r="CJ120" s="450">
        <v>0.80407996735449594</v>
      </c>
      <c r="CK120" s="450">
        <v>0.7</v>
      </c>
      <c r="CL120" s="450">
        <v>0.74284559999999988</v>
      </c>
      <c r="CM120" s="450">
        <v>0.8</v>
      </c>
      <c r="CN120" s="450">
        <v>0.7</v>
      </c>
      <c r="CO120" s="450">
        <v>0.74284559999999988</v>
      </c>
      <c r="CP120" s="450">
        <v>0.8</v>
      </c>
      <c r="CQ120" s="450">
        <v>0.7</v>
      </c>
      <c r="CR120" s="450">
        <v>0.74284559999999988</v>
      </c>
      <c r="CS120" s="450">
        <v>0.8</v>
      </c>
      <c r="CT120" s="291"/>
      <c r="CU120" s="291"/>
      <c r="CV120" s="291"/>
      <c r="CW120" s="291"/>
      <c r="CX120" s="291"/>
      <c r="CY120" s="291"/>
      <c r="CZ120" s="292"/>
      <c r="DA120" s="132"/>
      <c r="DB120" s="132"/>
      <c r="DC120" s="132"/>
      <c r="DD120" s="132"/>
      <c r="DE120" s="132"/>
    </row>
    <row r="121" spans="1:109" x14ac:dyDescent="0.2">
      <c r="A121" s="226" t="s">
        <v>7</v>
      </c>
      <c r="B121" s="449">
        <f>SUM(N121:X121)</f>
        <v>0</v>
      </c>
      <c r="C121" s="449">
        <f>SUM(Z121:AK121)</f>
        <v>457</v>
      </c>
      <c r="D121" s="449">
        <f>SUM(AL121:AW121)</f>
        <v>690.75</v>
      </c>
      <c r="E121" s="449">
        <f>SUM(AX121:BI121)</f>
        <v>1034.7555418463999</v>
      </c>
      <c r="F121" s="449">
        <f>SUM(BJ121:BU121)</f>
        <v>1294.5636104078719</v>
      </c>
      <c r="G121" s="449">
        <f>SUM(BV121:CG121)</f>
        <v>1715.6245454118593</v>
      </c>
      <c r="H121" s="449">
        <f>SUM(CH121:CS121)</f>
        <v>1769.1110097973542</v>
      </c>
      <c r="I121" s="449"/>
      <c r="J121" s="449"/>
      <c r="K121" s="450" t="e">
        <f t="shared" si="359"/>
        <v>#DIV/0!</v>
      </c>
      <c r="L121" s="450">
        <f t="shared" si="359"/>
        <v>0.51148796498905913</v>
      </c>
      <c r="M121" s="449"/>
      <c r="N121" s="449"/>
      <c r="O121" s="449"/>
      <c r="P121" s="449"/>
      <c r="Q121" s="449"/>
      <c r="R121" s="449"/>
      <c r="S121" s="449"/>
      <c r="T121" s="449"/>
      <c r="U121" s="449"/>
      <c r="V121" s="449"/>
      <c r="W121" s="449"/>
      <c r="X121" s="449"/>
      <c r="Y121" s="449"/>
      <c r="Z121" s="449"/>
      <c r="AA121" s="449"/>
      <c r="AB121" s="449"/>
      <c r="AC121" s="449">
        <f t="shared" ref="AC121:AF121" si="366">AC120*AC119</f>
        <v>25</v>
      </c>
      <c r="AD121" s="449">
        <f t="shared" si="366"/>
        <v>42</v>
      </c>
      <c r="AE121" s="449">
        <f t="shared" si="366"/>
        <v>52.5</v>
      </c>
      <c r="AF121" s="449">
        <f t="shared" si="366"/>
        <v>56.25</v>
      </c>
      <c r="AG121" s="449">
        <f t="shared" ref="AG121:CR121" si="367">AG120*AG119</f>
        <v>56.25</v>
      </c>
      <c r="AH121" s="449">
        <f t="shared" si="367"/>
        <v>56.25</v>
      </c>
      <c r="AI121" s="449">
        <f t="shared" si="367"/>
        <v>56.25</v>
      </c>
      <c r="AJ121" s="449">
        <f t="shared" si="367"/>
        <v>56.25</v>
      </c>
      <c r="AK121" s="449">
        <f t="shared" si="367"/>
        <v>56.25</v>
      </c>
      <c r="AL121" s="449">
        <f t="shared" si="367"/>
        <v>48.75</v>
      </c>
      <c r="AM121" s="449">
        <f t="shared" si="367"/>
        <v>37.5</v>
      </c>
      <c r="AN121" s="449">
        <f t="shared" si="367"/>
        <v>51.000000000000007</v>
      </c>
      <c r="AO121" s="449">
        <f t="shared" si="367"/>
        <v>55.8</v>
      </c>
      <c r="AP121" s="449">
        <f t="shared" si="367"/>
        <v>61.2</v>
      </c>
      <c r="AQ121" s="449">
        <f t="shared" si="367"/>
        <v>67.5</v>
      </c>
      <c r="AR121" s="449">
        <f t="shared" si="367"/>
        <v>58.5</v>
      </c>
      <c r="AS121" s="449">
        <f t="shared" si="367"/>
        <v>61.2</v>
      </c>
      <c r="AT121" s="449">
        <f t="shared" si="367"/>
        <v>62.999999999999993</v>
      </c>
      <c r="AU121" s="449">
        <f t="shared" si="367"/>
        <v>58.5</v>
      </c>
      <c r="AV121" s="449">
        <f t="shared" si="367"/>
        <v>62.999999999999993</v>
      </c>
      <c r="AW121" s="449">
        <f t="shared" si="367"/>
        <v>64.8</v>
      </c>
      <c r="AX121" s="484">
        <f t="shared" si="367"/>
        <v>85.014221846400005</v>
      </c>
      <c r="AY121" s="484">
        <f t="shared" si="367"/>
        <v>55.5</v>
      </c>
      <c r="AZ121" s="484">
        <f t="shared" si="367"/>
        <v>89.600000000000009</v>
      </c>
      <c r="BA121" s="484">
        <f t="shared" si="367"/>
        <v>79.099999999999994</v>
      </c>
      <c r="BB121" s="484">
        <f t="shared" si="367"/>
        <v>81.396000000000001</v>
      </c>
      <c r="BC121" s="484">
        <f t="shared" si="367"/>
        <v>92</v>
      </c>
      <c r="BD121" s="484">
        <f t="shared" si="367"/>
        <v>87</v>
      </c>
      <c r="BE121" s="484">
        <f t="shared" si="367"/>
        <v>91.26</v>
      </c>
      <c r="BF121" s="484">
        <f t="shared" si="367"/>
        <v>94.4</v>
      </c>
      <c r="BG121" s="484">
        <f t="shared" si="367"/>
        <v>86.665319999999994</v>
      </c>
      <c r="BH121" s="484">
        <f t="shared" si="367"/>
        <v>93.600000000000009</v>
      </c>
      <c r="BI121" s="484">
        <f t="shared" si="367"/>
        <v>99.22</v>
      </c>
      <c r="BJ121" s="484">
        <f t="shared" si="367"/>
        <v>103.485493683936</v>
      </c>
      <c r="BK121" s="484">
        <f t="shared" si="367"/>
        <v>93.73</v>
      </c>
      <c r="BL121" s="484">
        <f t="shared" si="367"/>
        <v>107.12</v>
      </c>
      <c r="BM121" s="484">
        <f t="shared" si="367"/>
        <v>97.516691999999992</v>
      </c>
      <c r="BN121" s="484">
        <f t="shared" si="367"/>
        <v>99.467025839999991</v>
      </c>
      <c r="BO121" s="484">
        <f t="shared" si="367"/>
        <v>107.12</v>
      </c>
      <c r="BP121" s="484">
        <f t="shared" si="367"/>
        <v>103.485493683936</v>
      </c>
      <c r="BQ121" s="484">
        <f t="shared" si="367"/>
        <v>108.14999999999999</v>
      </c>
      <c r="BR121" s="484">
        <f t="shared" si="367"/>
        <v>123.60000000000001</v>
      </c>
      <c r="BS121" s="484">
        <f t="shared" si="367"/>
        <v>112.51925999999999</v>
      </c>
      <c r="BT121" s="484">
        <f t="shared" si="367"/>
        <v>114.76964519999999</v>
      </c>
      <c r="BU121" s="484">
        <f t="shared" si="367"/>
        <v>123.60000000000001</v>
      </c>
      <c r="BV121" s="484">
        <f t="shared" si="367"/>
        <v>144.52417713888002</v>
      </c>
      <c r="BW121" s="484">
        <f t="shared" si="367"/>
        <v>147.41466068165761</v>
      </c>
      <c r="BX121" s="484">
        <f t="shared" si="367"/>
        <v>150.36295389529076</v>
      </c>
      <c r="BY121" s="484">
        <f t="shared" si="367"/>
        <v>153.3702129731966</v>
      </c>
      <c r="BZ121" s="484">
        <f t="shared" si="367"/>
        <v>156.43761723266053</v>
      </c>
      <c r="CA121" s="484">
        <f t="shared" si="367"/>
        <v>159.56636957731374</v>
      </c>
      <c r="CB121" s="484">
        <f t="shared" si="367"/>
        <v>162.75769696886002</v>
      </c>
      <c r="CC121" s="459">
        <f t="shared" si="367"/>
        <v>130.9</v>
      </c>
      <c r="CD121" s="459">
        <f t="shared" si="367"/>
        <v>93.500000000000014</v>
      </c>
      <c r="CE121" s="459">
        <f t="shared" si="367"/>
        <v>136.18836000000002</v>
      </c>
      <c r="CF121" s="459">
        <f t="shared" si="367"/>
        <v>138.91212719999999</v>
      </c>
      <c r="CG121" s="459">
        <f t="shared" si="367"/>
        <v>141.69036974400001</v>
      </c>
      <c r="CH121" s="479">
        <f t="shared" si="367"/>
        <v>133</v>
      </c>
      <c r="CI121" s="479">
        <f t="shared" si="367"/>
        <v>91.2</v>
      </c>
      <c r="CJ121" s="479">
        <f t="shared" si="367"/>
        <v>152.77519379735423</v>
      </c>
      <c r="CK121" s="479">
        <f t="shared" si="367"/>
        <v>133</v>
      </c>
      <c r="CL121" s="479">
        <f t="shared" si="367"/>
        <v>141.14066399999999</v>
      </c>
      <c r="CM121" s="479">
        <f t="shared" si="367"/>
        <v>160</v>
      </c>
      <c r="CN121" s="479">
        <f t="shared" si="367"/>
        <v>140</v>
      </c>
      <c r="CO121" s="479">
        <f t="shared" si="367"/>
        <v>148.56911999999997</v>
      </c>
      <c r="CP121" s="479">
        <f t="shared" si="367"/>
        <v>176</v>
      </c>
      <c r="CQ121" s="479">
        <f t="shared" si="367"/>
        <v>154</v>
      </c>
      <c r="CR121" s="479">
        <f t="shared" si="367"/>
        <v>163.42603199999996</v>
      </c>
      <c r="CS121" s="479">
        <f t="shared" ref="CS121" si="368">CS120*CS119</f>
        <v>176</v>
      </c>
    </row>
    <row r="122" spans="1:109" x14ac:dyDescent="0.2">
      <c r="A122" s="228" t="s">
        <v>9</v>
      </c>
      <c r="B122" s="451" t="e">
        <f>B125/B121</f>
        <v>#DIV/0!</v>
      </c>
      <c r="C122" s="451">
        <f t="shared" ref="C122:E122" si="369">C125/C121</f>
        <v>2.5</v>
      </c>
      <c r="D122" s="451">
        <f t="shared" si="369"/>
        <v>3.2989801887613903</v>
      </c>
      <c r="E122" s="451">
        <f t="shared" si="369"/>
        <v>3.5214489084688214</v>
      </c>
      <c r="F122" s="451">
        <f>F125/F121</f>
        <v>3.5507648076726506</v>
      </c>
      <c r="G122" s="451">
        <f>G125/G121</f>
        <v>3.774419226132137</v>
      </c>
      <c r="H122" s="451">
        <f>H125/H121</f>
        <v>4.1646153436547628</v>
      </c>
      <c r="I122" s="451"/>
      <c r="J122" s="451"/>
      <c r="K122" s="450" t="e">
        <f>C122/B122-1</f>
        <v>#DIV/0!</v>
      </c>
      <c r="L122" s="450">
        <f t="shared" si="359"/>
        <v>0.31959207550455604</v>
      </c>
      <c r="M122" s="451"/>
      <c r="N122" s="451"/>
      <c r="O122" s="451"/>
      <c r="P122" s="451"/>
      <c r="Q122" s="451"/>
      <c r="R122" s="451"/>
      <c r="S122" s="451"/>
      <c r="T122" s="451"/>
      <c r="U122" s="451"/>
      <c r="V122" s="451"/>
      <c r="W122" s="451"/>
      <c r="X122" s="451"/>
      <c r="Y122" s="451"/>
      <c r="Z122" s="451"/>
      <c r="AA122" s="451"/>
      <c r="AB122" s="451"/>
      <c r="AC122" s="451">
        <v>2.5</v>
      </c>
      <c r="AD122" s="451">
        <v>2.5</v>
      </c>
      <c r="AE122" s="451">
        <v>2.5</v>
      </c>
      <c r="AF122" s="451">
        <v>2.5</v>
      </c>
      <c r="AG122" s="451">
        <v>2.5</v>
      </c>
      <c r="AH122" s="451">
        <v>2.5</v>
      </c>
      <c r="AI122" s="451">
        <v>2.5</v>
      </c>
      <c r="AJ122" s="451">
        <v>2.5</v>
      </c>
      <c r="AK122" s="451">
        <v>2.5</v>
      </c>
      <c r="AL122" s="451">
        <f>AK122*1.04</f>
        <v>2.6</v>
      </c>
      <c r="AM122" s="451">
        <f t="shared" ref="AM122:AW122" si="370">AL122*1.04</f>
        <v>2.7040000000000002</v>
      </c>
      <c r="AN122" s="451">
        <f t="shared" si="370"/>
        <v>2.8121600000000004</v>
      </c>
      <c r="AO122" s="451">
        <f t="shared" si="370"/>
        <v>2.9246464000000008</v>
      </c>
      <c r="AP122" s="451">
        <f t="shared" si="370"/>
        <v>3.0416322560000011</v>
      </c>
      <c r="AQ122" s="451">
        <f t="shared" si="370"/>
        <v>3.1632975462400013</v>
      </c>
      <c r="AR122" s="451">
        <f t="shared" si="370"/>
        <v>3.2898294480896015</v>
      </c>
      <c r="AS122" s="451">
        <f t="shared" si="370"/>
        <v>3.4214226260131859</v>
      </c>
      <c r="AT122" s="451">
        <f t="shared" si="370"/>
        <v>3.5582795310537136</v>
      </c>
      <c r="AU122" s="451">
        <f t="shared" si="370"/>
        <v>3.7006107122958625</v>
      </c>
      <c r="AV122" s="451">
        <f t="shared" si="370"/>
        <v>3.8486351407876973</v>
      </c>
      <c r="AW122" s="451">
        <f t="shared" si="370"/>
        <v>4.002580546419205</v>
      </c>
      <c r="AX122" s="451">
        <f>AL122*1.07</f>
        <v>2.7820000000000005</v>
      </c>
      <c r="AY122" s="451">
        <f t="shared" ref="AY122:BI122" si="371">AM122*1.07</f>
        <v>2.8932800000000003</v>
      </c>
      <c r="AZ122" s="451">
        <f t="shared" si="371"/>
        <v>3.0090112000000007</v>
      </c>
      <c r="BA122" s="451">
        <f t="shared" si="371"/>
        <v>3.1293716480000011</v>
      </c>
      <c r="BB122" s="451">
        <f t="shared" si="371"/>
        <v>3.2545465139200012</v>
      </c>
      <c r="BC122" s="451">
        <f t="shared" si="371"/>
        <v>3.3847283744768015</v>
      </c>
      <c r="BD122" s="451">
        <f t="shared" si="371"/>
        <v>3.5201175094558739</v>
      </c>
      <c r="BE122" s="451">
        <f t="shared" si="371"/>
        <v>3.660922209834109</v>
      </c>
      <c r="BF122" s="451">
        <f t="shared" si="371"/>
        <v>3.8073590982274736</v>
      </c>
      <c r="BG122" s="451">
        <f t="shared" si="371"/>
        <v>3.9596534621565729</v>
      </c>
      <c r="BH122" s="451">
        <f t="shared" si="371"/>
        <v>4.1180396006428364</v>
      </c>
      <c r="BI122" s="451">
        <f t="shared" si="371"/>
        <v>4.2827611846685496</v>
      </c>
      <c r="BJ122" s="485">
        <f>AX122*1.01</f>
        <v>2.8098200000000007</v>
      </c>
      <c r="BK122" s="485">
        <f t="shared" ref="BK122:BU122" si="372">AY122*1.01</f>
        <v>2.9222128000000005</v>
      </c>
      <c r="BL122" s="485">
        <f t="shared" si="372"/>
        <v>3.0391013120000006</v>
      </c>
      <c r="BM122" s="485">
        <f t="shared" si="372"/>
        <v>3.1606653644800011</v>
      </c>
      <c r="BN122" s="485">
        <f t="shared" si="372"/>
        <v>3.287091979059201</v>
      </c>
      <c r="BO122" s="485">
        <f t="shared" si="372"/>
        <v>3.4185756582215694</v>
      </c>
      <c r="BP122" s="485">
        <f t="shared" si="372"/>
        <v>3.5553186845504325</v>
      </c>
      <c r="BQ122" s="485">
        <f t="shared" si="372"/>
        <v>3.6975314319324499</v>
      </c>
      <c r="BR122" s="485">
        <f t="shared" si="372"/>
        <v>3.8454326892097486</v>
      </c>
      <c r="BS122" s="485">
        <f t="shared" si="372"/>
        <v>3.9992499967781385</v>
      </c>
      <c r="BT122" s="485">
        <f t="shared" si="372"/>
        <v>4.1592199966492647</v>
      </c>
      <c r="BU122" s="485">
        <f t="shared" si="372"/>
        <v>4.3255887965152349</v>
      </c>
      <c r="BV122" s="451">
        <f>BJ122*1.08</f>
        <v>3.0346056000000008</v>
      </c>
      <c r="BW122" s="451">
        <f t="shared" ref="BW122:CG122" si="373">BK122*1.08</f>
        <v>3.1559898240000006</v>
      </c>
      <c r="BX122" s="451">
        <f t="shared" si="373"/>
        <v>3.2822294169600008</v>
      </c>
      <c r="BY122" s="451">
        <f t="shared" si="373"/>
        <v>3.4135185936384014</v>
      </c>
      <c r="BZ122" s="451">
        <f t="shared" si="373"/>
        <v>3.5500593373839373</v>
      </c>
      <c r="CA122" s="451">
        <f t="shared" si="373"/>
        <v>3.6920617108792952</v>
      </c>
      <c r="CB122" s="451">
        <f t="shared" si="373"/>
        <v>3.8397441793144673</v>
      </c>
      <c r="CC122" s="451">
        <f t="shared" si="373"/>
        <v>3.9933339464870463</v>
      </c>
      <c r="CD122" s="451">
        <f t="shared" si="373"/>
        <v>4.1530673043465285</v>
      </c>
      <c r="CE122" s="451">
        <f t="shared" si="373"/>
        <v>4.3191899965203895</v>
      </c>
      <c r="CF122" s="451">
        <f t="shared" si="373"/>
        <v>4.491957596381206</v>
      </c>
      <c r="CG122" s="451">
        <f t="shared" si="373"/>
        <v>4.6716359002364536</v>
      </c>
      <c r="CH122" s="451">
        <f>BV122*1.08</f>
        <v>3.2773740480000009</v>
      </c>
      <c r="CI122" s="451">
        <f t="shared" ref="CI122" si="374">BW122*1.08</f>
        <v>3.408469009920001</v>
      </c>
      <c r="CJ122" s="451">
        <f t="shared" ref="CJ122" si="375">BX122*1.08</f>
        <v>3.5448077703168011</v>
      </c>
      <c r="CK122" s="451">
        <f t="shared" ref="CK122" si="376">BY122*1.08</f>
        <v>3.6866000811294737</v>
      </c>
      <c r="CL122" s="451">
        <f t="shared" ref="CL122" si="377">BZ122*1.08</f>
        <v>3.8340640843746527</v>
      </c>
      <c r="CM122" s="451">
        <f t="shared" ref="CM122" si="378">CA122*1.08</f>
        <v>3.987426647749639</v>
      </c>
      <c r="CN122" s="451">
        <f t="shared" ref="CN122" si="379">CB122*1.08</f>
        <v>4.1469237136596249</v>
      </c>
      <c r="CO122" s="451">
        <f t="shared" ref="CO122" si="380">CC122*1.08</f>
        <v>4.3128006622060102</v>
      </c>
      <c r="CP122" s="451">
        <f t="shared" ref="CP122" si="381">CD122*1.08</f>
        <v>4.4853126886942514</v>
      </c>
      <c r="CQ122" s="451">
        <f t="shared" ref="CQ122" si="382">CE122*1.08</f>
        <v>4.6647251962420206</v>
      </c>
      <c r="CR122" s="451">
        <f t="shared" ref="CR122" si="383">CF122*1.08</f>
        <v>4.851314204091703</v>
      </c>
      <c r="CS122" s="451">
        <f t="shared" ref="CS122" si="384">CG122*1.08</f>
        <v>5.0453667722553703</v>
      </c>
      <c r="CT122" s="293"/>
      <c r="CU122" s="293"/>
      <c r="CV122" s="293"/>
      <c r="CW122" s="293"/>
      <c r="CX122" s="293"/>
      <c r="CY122" s="293"/>
      <c r="CZ122" s="293"/>
      <c r="DA122" s="137"/>
      <c r="DB122" s="137"/>
      <c r="DC122" s="137"/>
      <c r="DD122" s="137"/>
      <c r="DE122" s="137"/>
    </row>
    <row r="123" spans="1:109" x14ac:dyDescent="0.2">
      <c r="A123" s="226" t="s">
        <v>10</v>
      </c>
      <c r="B123" s="451" t="e">
        <f>B126/B125</f>
        <v>#DIV/0!</v>
      </c>
      <c r="C123" s="451">
        <f t="shared" ref="C123:E123" si="385">C126/C125</f>
        <v>18</v>
      </c>
      <c r="D123" s="451">
        <f t="shared" si="385"/>
        <v>17.510000000000005</v>
      </c>
      <c r="E123" s="451">
        <f t="shared" si="385"/>
        <v>18.385500000000008</v>
      </c>
      <c r="F123" s="451">
        <f>F126/F125</f>
        <v>18.569355000000005</v>
      </c>
      <c r="G123" s="451">
        <f>G126/G125</f>
        <v>18.940742100000008</v>
      </c>
      <c r="H123" s="451">
        <f>H126/H125</f>
        <v>20.456001468000014</v>
      </c>
      <c r="I123" s="451"/>
      <c r="J123" s="449"/>
      <c r="K123" s="450" t="e">
        <f t="shared" ref="K123" si="386">C123/B123-1</f>
        <v>#DIV/0!</v>
      </c>
      <c r="L123" s="450">
        <f t="shared" si="359"/>
        <v>-2.7222222222221926E-2</v>
      </c>
      <c r="M123" s="449"/>
      <c r="N123" s="449"/>
      <c r="O123" s="449"/>
      <c r="P123" s="449"/>
      <c r="Q123" s="449"/>
      <c r="R123" s="449"/>
      <c r="S123" s="449"/>
      <c r="T123" s="449"/>
      <c r="U123" s="449"/>
      <c r="V123" s="449"/>
      <c r="W123" s="449"/>
      <c r="X123" s="449"/>
      <c r="Y123" s="449"/>
      <c r="Z123" s="451"/>
      <c r="AA123" s="451"/>
      <c r="AB123" s="451"/>
      <c r="AC123" s="451">
        <v>18</v>
      </c>
      <c r="AD123" s="451">
        <v>18</v>
      </c>
      <c r="AE123" s="451">
        <v>18</v>
      </c>
      <c r="AF123" s="451">
        <v>18</v>
      </c>
      <c r="AG123" s="451">
        <v>18</v>
      </c>
      <c r="AH123" s="451">
        <v>18</v>
      </c>
      <c r="AI123" s="451">
        <v>18</v>
      </c>
      <c r="AJ123" s="451">
        <v>18</v>
      </c>
      <c r="AK123" s="451">
        <v>18</v>
      </c>
      <c r="AL123" s="449">
        <f>AM123</f>
        <v>17.510000000000002</v>
      </c>
      <c r="AM123" s="449">
        <v>17.510000000000002</v>
      </c>
      <c r="AN123" s="449">
        <v>17.510000000000002</v>
      </c>
      <c r="AO123" s="449">
        <v>17.510000000000002</v>
      </c>
      <c r="AP123" s="449">
        <v>17.510000000000002</v>
      </c>
      <c r="AQ123" s="449">
        <v>17.510000000000002</v>
      </c>
      <c r="AR123" s="449">
        <v>17.510000000000002</v>
      </c>
      <c r="AS123" s="449">
        <v>17.510000000000002</v>
      </c>
      <c r="AT123" s="449">
        <v>17.510000000000002</v>
      </c>
      <c r="AU123" s="449">
        <v>17.510000000000002</v>
      </c>
      <c r="AV123" s="449">
        <v>17.510000000000002</v>
      </c>
      <c r="AW123" s="449">
        <v>17.510000000000002</v>
      </c>
      <c r="AX123" s="487">
        <f>AW123*1.05</f>
        <v>18.385500000000004</v>
      </c>
      <c r="AY123" s="487">
        <f>AX123</f>
        <v>18.385500000000004</v>
      </c>
      <c r="AZ123" s="487">
        <f t="shared" ref="AZ123:BI123" si="387">AY123</f>
        <v>18.385500000000004</v>
      </c>
      <c r="BA123" s="487">
        <f t="shared" si="387"/>
        <v>18.385500000000004</v>
      </c>
      <c r="BB123" s="487">
        <f t="shared" si="387"/>
        <v>18.385500000000004</v>
      </c>
      <c r="BC123" s="487">
        <f t="shared" si="387"/>
        <v>18.385500000000004</v>
      </c>
      <c r="BD123" s="487">
        <f t="shared" si="387"/>
        <v>18.385500000000004</v>
      </c>
      <c r="BE123" s="487">
        <f t="shared" si="387"/>
        <v>18.385500000000004</v>
      </c>
      <c r="BF123" s="487">
        <f t="shared" si="387"/>
        <v>18.385500000000004</v>
      </c>
      <c r="BG123" s="487">
        <f t="shared" si="387"/>
        <v>18.385500000000004</v>
      </c>
      <c r="BH123" s="487">
        <f t="shared" si="387"/>
        <v>18.385500000000004</v>
      </c>
      <c r="BI123" s="487">
        <f t="shared" si="387"/>
        <v>18.385500000000004</v>
      </c>
      <c r="BJ123" s="480">
        <f>BI123*1.01</f>
        <v>18.569355000000005</v>
      </c>
      <c r="BK123" s="480">
        <f>BJ123</f>
        <v>18.569355000000005</v>
      </c>
      <c r="BL123" s="480">
        <f t="shared" ref="BL123:BU123" si="388">BK123</f>
        <v>18.569355000000005</v>
      </c>
      <c r="BM123" s="480">
        <f t="shared" si="388"/>
        <v>18.569355000000005</v>
      </c>
      <c r="BN123" s="480">
        <f t="shared" si="388"/>
        <v>18.569355000000005</v>
      </c>
      <c r="BO123" s="480">
        <f t="shared" si="388"/>
        <v>18.569355000000005</v>
      </c>
      <c r="BP123" s="480">
        <f t="shared" si="388"/>
        <v>18.569355000000005</v>
      </c>
      <c r="BQ123" s="480">
        <f t="shared" si="388"/>
        <v>18.569355000000005</v>
      </c>
      <c r="BR123" s="480">
        <f t="shared" si="388"/>
        <v>18.569355000000005</v>
      </c>
      <c r="BS123" s="480">
        <f t="shared" si="388"/>
        <v>18.569355000000005</v>
      </c>
      <c r="BT123" s="480">
        <f t="shared" si="388"/>
        <v>18.569355000000005</v>
      </c>
      <c r="BU123" s="480">
        <f t="shared" si="388"/>
        <v>18.569355000000005</v>
      </c>
      <c r="BV123" s="488">
        <f>BU123*1.02</f>
        <v>18.940742100000005</v>
      </c>
      <c r="BW123" s="488">
        <f>BV123</f>
        <v>18.940742100000005</v>
      </c>
      <c r="BX123" s="488">
        <f t="shared" ref="BX123:CG123" si="389">BW123</f>
        <v>18.940742100000005</v>
      </c>
      <c r="BY123" s="488">
        <f t="shared" si="389"/>
        <v>18.940742100000005</v>
      </c>
      <c r="BZ123" s="488">
        <f t="shared" si="389"/>
        <v>18.940742100000005</v>
      </c>
      <c r="CA123" s="488">
        <f t="shared" si="389"/>
        <v>18.940742100000005</v>
      </c>
      <c r="CB123" s="488">
        <f t="shared" si="389"/>
        <v>18.940742100000005</v>
      </c>
      <c r="CC123" s="488">
        <f t="shared" si="389"/>
        <v>18.940742100000005</v>
      </c>
      <c r="CD123" s="488">
        <f t="shared" si="389"/>
        <v>18.940742100000005</v>
      </c>
      <c r="CE123" s="488">
        <f t="shared" si="389"/>
        <v>18.940742100000005</v>
      </c>
      <c r="CF123" s="488">
        <f t="shared" si="389"/>
        <v>18.940742100000005</v>
      </c>
      <c r="CG123" s="488">
        <f t="shared" si="389"/>
        <v>18.940742100000005</v>
      </c>
      <c r="CH123" s="479">
        <f>CG123*1.08</f>
        <v>20.456001468000007</v>
      </c>
      <c r="CI123" s="479">
        <f>CH123</f>
        <v>20.456001468000007</v>
      </c>
      <c r="CJ123" s="479">
        <f t="shared" ref="CJ123:CS123" si="390">CI123</f>
        <v>20.456001468000007</v>
      </c>
      <c r="CK123" s="479">
        <f t="shared" si="390"/>
        <v>20.456001468000007</v>
      </c>
      <c r="CL123" s="479">
        <f t="shared" si="390"/>
        <v>20.456001468000007</v>
      </c>
      <c r="CM123" s="479">
        <f t="shared" si="390"/>
        <v>20.456001468000007</v>
      </c>
      <c r="CN123" s="479">
        <f t="shared" si="390"/>
        <v>20.456001468000007</v>
      </c>
      <c r="CO123" s="479">
        <f t="shared" si="390"/>
        <v>20.456001468000007</v>
      </c>
      <c r="CP123" s="479">
        <f t="shared" si="390"/>
        <v>20.456001468000007</v>
      </c>
      <c r="CQ123" s="479">
        <f t="shared" si="390"/>
        <v>20.456001468000007</v>
      </c>
      <c r="CR123" s="479">
        <f t="shared" si="390"/>
        <v>20.456001468000007</v>
      </c>
      <c r="CS123" s="479">
        <f t="shared" si="390"/>
        <v>20.456001468000007</v>
      </c>
      <c r="CT123" s="290"/>
      <c r="CU123" s="290"/>
      <c r="CV123" s="290"/>
      <c r="CW123" s="290"/>
      <c r="CX123" s="290"/>
      <c r="CY123" s="290"/>
      <c r="CZ123" s="290"/>
      <c r="DA123" s="125"/>
      <c r="DB123" s="125"/>
      <c r="DC123" s="125"/>
      <c r="DD123" s="125"/>
      <c r="DE123" s="125"/>
    </row>
    <row r="124" spans="1:109" x14ac:dyDescent="0.2">
      <c r="A124" s="226"/>
      <c r="B124" s="449"/>
      <c r="C124" s="449"/>
      <c r="D124" s="449"/>
      <c r="E124" s="449">
        <f>SUM(AX124:BI124)</f>
        <v>0</v>
      </c>
      <c r="F124" s="449">
        <f t="shared" ref="F124:H124" si="391">SUM(AY124:BJ124)</f>
        <v>0</v>
      </c>
      <c r="G124" s="449">
        <f t="shared" si="391"/>
        <v>0</v>
      </c>
      <c r="H124" s="449">
        <f t="shared" si="391"/>
        <v>0</v>
      </c>
      <c r="I124" s="449"/>
      <c r="J124" s="449"/>
      <c r="K124" s="450"/>
      <c r="L124" s="450"/>
      <c r="M124" s="449"/>
      <c r="N124" s="449"/>
      <c r="O124" s="449"/>
      <c r="P124" s="449"/>
      <c r="Q124" s="449"/>
      <c r="R124" s="449"/>
      <c r="S124" s="449"/>
      <c r="T124" s="449"/>
      <c r="U124" s="449"/>
      <c r="V124" s="449"/>
      <c r="W124" s="449"/>
      <c r="X124" s="449"/>
      <c r="Y124" s="449"/>
      <c r="Z124" s="449"/>
      <c r="AA124" s="449"/>
      <c r="AB124" s="449"/>
      <c r="AC124" s="449"/>
      <c r="AD124" s="449"/>
      <c r="AE124" s="449"/>
      <c r="AF124" s="449"/>
      <c r="AG124" s="449"/>
      <c r="AH124" s="449"/>
      <c r="AI124" s="449"/>
      <c r="AJ124" s="449"/>
      <c r="AK124" s="449"/>
      <c r="AL124" s="449"/>
      <c r="AM124" s="449"/>
      <c r="AN124" s="449"/>
      <c r="AO124" s="449"/>
      <c r="AP124" s="449"/>
      <c r="AQ124" s="449"/>
      <c r="AR124" s="449"/>
      <c r="AS124" s="449"/>
      <c r="AT124" s="449"/>
      <c r="AU124" s="449"/>
      <c r="AV124" s="449"/>
      <c r="AW124" s="449"/>
      <c r="AX124" s="459"/>
      <c r="AY124" s="459"/>
      <c r="AZ124" s="459"/>
      <c r="BA124" s="459"/>
      <c r="BB124" s="459"/>
      <c r="BC124" s="459"/>
      <c r="BD124" s="459"/>
      <c r="BE124" s="459"/>
      <c r="BF124" s="459"/>
      <c r="BG124" s="459"/>
      <c r="BH124" s="459"/>
      <c r="BI124" s="459"/>
      <c r="BJ124" s="459"/>
      <c r="BK124" s="459"/>
      <c r="BL124" s="459"/>
      <c r="BM124" s="459"/>
      <c r="BN124" s="459"/>
      <c r="BO124" s="459"/>
      <c r="BP124" s="459"/>
      <c r="BQ124" s="459"/>
      <c r="BR124" s="459"/>
      <c r="BS124" s="459"/>
      <c r="BT124" s="459"/>
      <c r="BU124" s="459"/>
      <c r="BV124" s="459"/>
      <c r="BW124" s="459"/>
      <c r="BX124" s="459"/>
      <c r="BY124" s="459"/>
      <c r="BZ124" s="459"/>
      <c r="CA124" s="459"/>
      <c r="CB124" s="459"/>
      <c r="CC124" s="459"/>
      <c r="CD124" s="459"/>
      <c r="CE124" s="459"/>
      <c r="CF124" s="459"/>
      <c r="CG124" s="459"/>
      <c r="CH124" s="479"/>
      <c r="CI124" s="479"/>
      <c r="CJ124" s="479"/>
      <c r="CK124" s="479"/>
      <c r="CL124" s="479"/>
      <c r="CM124" s="479"/>
      <c r="CN124" s="479"/>
      <c r="CO124" s="479"/>
      <c r="CP124" s="479"/>
      <c r="CQ124" s="479"/>
      <c r="CR124" s="479"/>
      <c r="CS124" s="479"/>
    </row>
    <row r="125" spans="1:109" x14ac:dyDescent="0.2">
      <c r="A125" s="226" t="s">
        <v>15</v>
      </c>
      <c r="B125" s="449">
        <f>SUM(N125:X125)</f>
        <v>0</v>
      </c>
      <c r="C125" s="449">
        <f>SUM(Z125:AK125)</f>
        <v>1142.5</v>
      </c>
      <c r="D125" s="449">
        <f>SUM(AL125:AW125)</f>
        <v>2278.7705653869302</v>
      </c>
      <c r="E125" s="449">
        <f>SUM(AX125:BI125)</f>
        <v>3643.8387733670688</v>
      </c>
      <c r="F125" s="449">
        <f>SUM(BJ125:BU125)</f>
        <v>4596.6909091299194</v>
      </c>
      <c r="G125" s="452">
        <f>SUM(BV125:CG125)</f>
        <v>6475.4862690267291</v>
      </c>
      <c r="H125" s="452">
        <f>SUM(CH125:CS125)</f>
        <v>7367.6668560306334</v>
      </c>
      <c r="I125" s="449"/>
      <c r="J125" s="449"/>
      <c r="K125" s="450" t="e">
        <f t="shared" ref="K125:L128" si="392">C125/B125-1</f>
        <v>#DIV/0!</v>
      </c>
      <c r="L125" s="450">
        <f t="shared" si="392"/>
        <v>0.99454754082007013</v>
      </c>
      <c r="M125" s="449"/>
      <c r="N125" s="449"/>
      <c r="O125" s="449"/>
      <c r="P125" s="449"/>
      <c r="Q125" s="449"/>
      <c r="R125" s="449"/>
      <c r="S125" s="449"/>
      <c r="T125" s="449"/>
      <c r="U125" s="449"/>
      <c r="V125" s="449"/>
      <c r="W125" s="449"/>
      <c r="X125" s="449"/>
      <c r="Y125" s="449"/>
      <c r="Z125" s="449"/>
      <c r="AA125" s="449"/>
      <c r="AB125" s="449"/>
      <c r="AC125" s="449">
        <f t="shared" ref="AC125:AF125" si="393">AC121*AC122</f>
        <v>62.5</v>
      </c>
      <c r="AD125" s="449">
        <f t="shared" si="393"/>
        <v>105</v>
      </c>
      <c r="AE125" s="449">
        <f t="shared" si="393"/>
        <v>131.25</v>
      </c>
      <c r="AF125" s="449">
        <f t="shared" si="393"/>
        <v>140.625</v>
      </c>
      <c r="AG125" s="449">
        <f t="shared" ref="AG125:AW125" si="394">AG121*AG122</f>
        <v>140.625</v>
      </c>
      <c r="AH125" s="449">
        <f t="shared" si="394"/>
        <v>140.625</v>
      </c>
      <c r="AI125" s="449">
        <f t="shared" si="394"/>
        <v>140.625</v>
      </c>
      <c r="AJ125" s="449">
        <f t="shared" si="394"/>
        <v>140.625</v>
      </c>
      <c r="AK125" s="449">
        <f t="shared" si="394"/>
        <v>140.625</v>
      </c>
      <c r="AL125" s="449">
        <f t="shared" si="394"/>
        <v>126.75</v>
      </c>
      <c r="AM125" s="449">
        <f t="shared" si="394"/>
        <v>101.4</v>
      </c>
      <c r="AN125" s="449">
        <f t="shared" si="394"/>
        <v>143.42016000000004</v>
      </c>
      <c r="AO125" s="449">
        <f t="shared" si="394"/>
        <v>163.19526912000003</v>
      </c>
      <c r="AP125" s="449">
        <f t="shared" si="394"/>
        <v>186.14789406720007</v>
      </c>
      <c r="AQ125" s="449">
        <f t="shared" si="394"/>
        <v>213.52258437120008</v>
      </c>
      <c r="AR125" s="449">
        <f t="shared" si="394"/>
        <v>192.4550227132417</v>
      </c>
      <c r="AS125" s="449">
        <f t="shared" si="394"/>
        <v>209.39106471200699</v>
      </c>
      <c r="AT125" s="449">
        <f t="shared" si="394"/>
        <v>224.17161045638395</v>
      </c>
      <c r="AU125" s="449">
        <f t="shared" si="394"/>
        <v>216.48572666930795</v>
      </c>
      <c r="AV125" s="449">
        <f t="shared" si="394"/>
        <v>242.46401386962489</v>
      </c>
      <c r="AW125" s="449">
        <f t="shared" si="394"/>
        <v>259.36721940796446</v>
      </c>
      <c r="AX125" s="483">
        <f t="shared" ref="AX125:CB125" si="395">AX122*AX121</f>
        <v>236.50956517668484</v>
      </c>
      <c r="AY125" s="483">
        <f t="shared" si="395"/>
        <v>160.57704000000001</v>
      </c>
      <c r="AZ125" s="483">
        <f t="shared" si="395"/>
        <v>269.6074035200001</v>
      </c>
      <c r="BA125" s="483">
        <f t="shared" si="395"/>
        <v>247.53329735680006</v>
      </c>
      <c r="BB125" s="483">
        <f t="shared" si="395"/>
        <v>264.9070680470324</v>
      </c>
      <c r="BC125" s="483">
        <f t="shared" si="395"/>
        <v>311.39501045186574</v>
      </c>
      <c r="BD125" s="483">
        <f t="shared" si="395"/>
        <v>306.25022332266104</v>
      </c>
      <c r="BE125" s="483">
        <f t="shared" si="395"/>
        <v>334.09576086946083</v>
      </c>
      <c r="BF125" s="483">
        <f t="shared" si="395"/>
        <v>359.41469887267351</v>
      </c>
      <c r="BG125" s="483">
        <f t="shared" si="395"/>
        <v>343.16463438690727</v>
      </c>
      <c r="BH125" s="483">
        <f t="shared" si="395"/>
        <v>385.4485066201695</v>
      </c>
      <c r="BI125" s="483">
        <f t="shared" si="395"/>
        <v>424.93556474281348</v>
      </c>
      <c r="BJ125" s="484">
        <f t="shared" si="395"/>
        <v>290.7756098629971</v>
      </c>
      <c r="BK125" s="484">
        <f t="shared" si="395"/>
        <v>273.89900574400008</v>
      </c>
      <c r="BL125" s="484">
        <f t="shared" si="395"/>
        <v>325.54853254144007</v>
      </c>
      <c r="BM125" s="484">
        <f t="shared" si="395"/>
        <v>308.21763086306396</v>
      </c>
      <c r="BN125" s="484">
        <f t="shared" si="395"/>
        <v>326.95726281953824</v>
      </c>
      <c r="BO125" s="484">
        <f t="shared" si="395"/>
        <v>366.19782450869451</v>
      </c>
      <c r="BP125" s="484">
        <f t="shared" si="395"/>
        <v>367.92390927442341</v>
      </c>
      <c r="BQ125" s="484">
        <f t="shared" si="395"/>
        <v>399.88802436349442</v>
      </c>
      <c r="BR125" s="484">
        <f t="shared" si="395"/>
        <v>475.29548038632498</v>
      </c>
      <c r="BS125" s="484">
        <f t="shared" si="395"/>
        <v>449.99265019247849</v>
      </c>
      <c r="BT125" s="484">
        <f t="shared" si="395"/>
        <v>477.35220332418123</v>
      </c>
      <c r="BU125" s="484">
        <f t="shared" si="395"/>
        <v>534.64277524928309</v>
      </c>
      <c r="BV125" s="484">
        <f t="shared" si="395"/>
        <v>438.57387728103743</v>
      </c>
      <c r="BW125" s="484">
        <f t="shared" si="395"/>
        <v>465.23916901972439</v>
      </c>
      <c r="BX125" s="484">
        <f t="shared" si="395"/>
        <v>493.52571049612368</v>
      </c>
      <c r="BY125" s="484">
        <f t="shared" si="395"/>
        <v>523.53207369428821</v>
      </c>
      <c r="BZ125" s="484">
        <f t="shared" si="395"/>
        <v>555.3628237749009</v>
      </c>
      <c r="CA125" s="484">
        <f t="shared" si="395"/>
        <v>589.12888346041484</v>
      </c>
      <c r="CB125" s="484">
        <f t="shared" si="395"/>
        <v>624.94791957480822</v>
      </c>
      <c r="CC125" s="484">
        <f>CC122*CC121</f>
        <v>522.72741359515442</v>
      </c>
      <c r="CD125" s="484">
        <f t="shared" ref="CD125:CS125" si="396">CD122*CD121</f>
        <v>388.3117929564005</v>
      </c>
      <c r="CE125" s="484">
        <f t="shared" si="396"/>
        <v>588.22340215451766</v>
      </c>
      <c r="CF125" s="484">
        <f t="shared" si="396"/>
        <v>623.98738500551224</v>
      </c>
      <c r="CG125" s="484">
        <f t="shared" si="396"/>
        <v>661.92581801384745</v>
      </c>
      <c r="CH125" s="479">
        <f t="shared" si="396"/>
        <v>435.89074838400012</v>
      </c>
      <c r="CI125" s="479">
        <f t="shared" si="396"/>
        <v>310.85237370470412</v>
      </c>
      <c r="CJ125" s="479">
        <f t="shared" si="396"/>
        <v>541.55869408451645</v>
      </c>
      <c r="CK125" s="479">
        <f t="shared" si="396"/>
        <v>490.31781079021999</v>
      </c>
      <c r="CL125" s="479">
        <f t="shared" si="396"/>
        <v>541.14235068719051</v>
      </c>
      <c r="CM125" s="479">
        <f t="shared" si="396"/>
        <v>637.98826363994226</v>
      </c>
      <c r="CN125" s="479">
        <f t="shared" si="396"/>
        <v>580.56931991234751</v>
      </c>
      <c r="CO125" s="479">
        <f t="shared" si="396"/>
        <v>640.74899911936404</v>
      </c>
      <c r="CP125" s="479">
        <f t="shared" si="396"/>
        <v>789.4150332101882</v>
      </c>
      <c r="CQ125" s="479">
        <f t="shared" si="396"/>
        <v>718.36768022127114</v>
      </c>
      <c r="CR125" s="479">
        <f t="shared" si="396"/>
        <v>792.83103035994498</v>
      </c>
      <c r="CS125" s="479">
        <f t="shared" si="396"/>
        <v>887.98455191694518</v>
      </c>
      <c r="CT125" s="296"/>
      <c r="CU125" s="296"/>
      <c r="CV125" s="296"/>
      <c r="CW125" s="296"/>
      <c r="CX125" s="296"/>
      <c r="CY125" s="296"/>
      <c r="CZ125" s="296"/>
    </row>
    <row r="126" spans="1:109" s="448" customFormat="1" x14ac:dyDescent="0.2">
      <c r="A126" s="446" t="s">
        <v>11</v>
      </c>
      <c r="B126" s="452">
        <f>SUM(N126:X126)</f>
        <v>0</v>
      </c>
      <c r="C126" s="452">
        <f>SUM(Z126:AK126)</f>
        <v>20565</v>
      </c>
      <c r="D126" s="452">
        <f>SUM(AL126:AW126)</f>
        <v>39901.272599925156</v>
      </c>
      <c r="E126" s="452">
        <f>SUM(AX126:BI126)</f>
        <v>66993.797767740267</v>
      </c>
      <c r="F126" s="452">
        <f>SUM(BJ126:BU126)</f>
        <v>85357.585316906247</v>
      </c>
      <c r="G126" s="452">
        <f>SUM(BV126:CG126)</f>
        <v>122650.51539372654</v>
      </c>
      <c r="H126" s="452">
        <f>SUM(CH126:CS126)</f>
        <v>150713.00402269769</v>
      </c>
      <c r="I126" s="452"/>
      <c r="J126" s="452"/>
      <c r="K126" s="472" t="e">
        <f t="shared" si="392"/>
        <v>#DIV/0!</v>
      </c>
      <c r="L126" s="472">
        <f t="shared" si="392"/>
        <v>0.94025152443107984</v>
      </c>
      <c r="M126" s="452"/>
      <c r="N126" s="452"/>
      <c r="O126" s="452"/>
      <c r="P126" s="452"/>
      <c r="Q126" s="452"/>
      <c r="R126" s="452"/>
      <c r="S126" s="452"/>
      <c r="T126" s="452"/>
      <c r="U126" s="452"/>
      <c r="V126" s="452"/>
      <c r="W126" s="452"/>
      <c r="X126" s="452"/>
      <c r="Y126" s="452"/>
      <c r="Z126" s="452"/>
      <c r="AA126" s="452"/>
      <c r="AB126" s="452"/>
      <c r="AC126" s="452">
        <f t="shared" ref="AC126:AF126" si="397">AC125*AC123</f>
        <v>1125</v>
      </c>
      <c r="AD126" s="452">
        <f t="shared" si="397"/>
        <v>1890</v>
      </c>
      <c r="AE126" s="452">
        <f t="shared" si="397"/>
        <v>2362.5</v>
      </c>
      <c r="AF126" s="452">
        <f t="shared" si="397"/>
        <v>2531.25</v>
      </c>
      <c r="AG126" s="452">
        <f t="shared" ref="AG126:CB126" si="398">AG125*AG123</f>
        <v>2531.25</v>
      </c>
      <c r="AH126" s="452">
        <f t="shared" si="398"/>
        <v>2531.25</v>
      </c>
      <c r="AI126" s="452">
        <f t="shared" si="398"/>
        <v>2531.25</v>
      </c>
      <c r="AJ126" s="452">
        <f t="shared" si="398"/>
        <v>2531.25</v>
      </c>
      <c r="AK126" s="452">
        <f t="shared" si="398"/>
        <v>2531.25</v>
      </c>
      <c r="AL126" s="452">
        <f t="shared" si="398"/>
        <v>2219.3925000000004</v>
      </c>
      <c r="AM126" s="452">
        <f t="shared" si="398"/>
        <v>1775.5140000000004</v>
      </c>
      <c r="AN126" s="452">
        <f t="shared" si="398"/>
        <v>2511.2870016000011</v>
      </c>
      <c r="AO126" s="452">
        <f t="shared" si="398"/>
        <v>2857.5491622912009</v>
      </c>
      <c r="AP126" s="452">
        <f t="shared" si="398"/>
        <v>3259.4496251166734</v>
      </c>
      <c r="AQ126" s="452">
        <f t="shared" si="398"/>
        <v>3738.780452339714</v>
      </c>
      <c r="AR126" s="452">
        <f t="shared" si="398"/>
        <v>3369.8874477088625</v>
      </c>
      <c r="AS126" s="452">
        <f t="shared" si="398"/>
        <v>3666.4375431072426</v>
      </c>
      <c r="AT126" s="452">
        <f t="shared" si="398"/>
        <v>3925.2448990912831</v>
      </c>
      <c r="AU126" s="452">
        <f t="shared" si="398"/>
        <v>3790.6650739795828</v>
      </c>
      <c r="AV126" s="452">
        <f t="shared" si="398"/>
        <v>4245.5448828571325</v>
      </c>
      <c r="AW126" s="452">
        <f t="shared" si="398"/>
        <v>4541.5200118334578</v>
      </c>
      <c r="AX126" s="489">
        <f t="shared" si="398"/>
        <v>4348.3466105559401</v>
      </c>
      <c r="AY126" s="489">
        <f t="shared" si="398"/>
        <v>2952.289168920001</v>
      </c>
      <c r="AZ126" s="489">
        <f t="shared" si="398"/>
        <v>4956.8669174169627</v>
      </c>
      <c r="BA126" s="489">
        <f t="shared" si="398"/>
        <v>4551.0234385534486</v>
      </c>
      <c r="BB126" s="489">
        <f t="shared" si="398"/>
        <v>4870.4488995787151</v>
      </c>
      <c r="BC126" s="489">
        <f t="shared" si="398"/>
        <v>5725.1529646627787</v>
      </c>
      <c r="BD126" s="489">
        <f t="shared" si="398"/>
        <v>5630.5634808987861</v>
      </c>
      <c r="BE126" s="489">
        <f t="shared" si="398"/>
        <v>6142.5176114654732</v>
      </c>
      <c r="BF126" s="489">
        <f t="shared" si="398"/>
        <v>6608.0189461235404</v>
      </c>
      <c r="BG126" s="489">
        <f t="shared" si="398"/>
        <v>6309.2533855204847</v>
      </c>
      <c r="BH126" s="489">
        <f t="shared" si="398"/>
        <v>7086.6635184651277</v>
      </c>
      <c r="BI126" s="489">
        <f t="shared" si="398"/>
        <v>7812.652825578999</v>
      </c>
      <c r="BJ126" s="490">
        <f t="shared" si="398"/>
        <v>5399.5155248874962</v>
      </c>
      <c r="BK126" s="490">
        <f t="shared" si="398"/>
        <v>5086.1278718073781</v>
      </c>
      <c r="BL126" s="490">
        <f t="shared" si="398"/>
        <v>6045.2262704910545</v>
      </c>
      <c r="BM126" s="490">
        <f t="shared" si="398"/>
        <v>5723.4026047551924</v>
      </c>
      <c r="BN126" s="490">
        <f t="shared" si="398"/>
        <v>6071.3854831243079</v>
      </c>
      <c r="BO126" s="490">
        <f t="shared" si="398"/>
        <v>6800.0574035296504</v>
      </c>
      <c r="BP126" s="490">
        <f t="shared" si="398"/>
        <v>6832.1096843045625</v>
      </c>
      <c r="BQ126" s="490">
        <f t="shared" si="398"/>
        <v>7425.6626846543786</v>
      </c>
      <c r="BR126" s="490">
        <f t="shared" si="398"/>
        <v>8825.9305051892079</v>
      </c>
      <c r="BS126" s="490">
        <f t="shared" si="398"/>
        <v>8356.0732688149546</v>
      </c>
      <c r="BT126" s="490">
        <f t="shared" si="398"/>
        <v>8864.1225235589045</v>
      </c>
      <c r="BU126" s="490">
        <f t="shared" si="398"/>
        <v>9927.9714917891542</v>
      </c>
      <c r="BV126" s="490">
        <f t="shared" si="398"/>
        <v>8306.9147013771817</v>
      </c>
      <c r="BW126" s="490">
        <f t="shared" si="398"/>
        <v>8811.9751152209119</v>
      </c>
      <c r="BX126" s="490">
        <f t="shared" si="398"/>
        <v>9347.7432022263438</v>
      </c>
      <c r="BY126" s="490">
        <f t="shared" si="398"/>
        <v>9916.0859889217099</v>
      </c>
      <c r="BZ126" s="490">
        <f t="shared" si="398"/>
        <v>10518.984017048149</v>
      </c>
      <c r="CA126" s="490">
        <f t="shared" si="398"/>
        <v>11158.538245284675</v>
      </c>
      <c r="CB126" s="490">
        <f t="shared" si="398"/>
        <v>11836.977370597988</v>
      </c>
      <c r="CC126" s="490">
        <f>CC125*CC123</f>
        <v>9900.8451295058567</v>
      </c>
      <c r="CD126" s="490">
        <f t="shared" ref="CD126:CS126" si="399">CD125*CD123</f>
        <v>7354.9135247757804</v>
      </c>
      <c r="CE126" s="490">
        <f t="shared" si="399"/>
        <v>11141.387757393306</v>
      </c>
      <c r="CF126" s="490">
        <f t="shared" si="399"/>
        <v>11818.784133042818</v>
      </c>
      <c r="CG126" s="490">
        <f t="shared" si="399"/>
        <v>12537.366208331821</v>
      </c>
      <c r="CH126" s="494">
        <f t="shared" si="399"/>
        <v>8916.5817888307283</v>
      </c>
      <c r="CI126" s="494">
        <f t="shared" si="399"/>
        <v>6358.7966128347143</v>
      </c>
      <c r="CJ126" s="494">
        <f t="shared" si="399"/>
        <v>11078.125441201035</v>
      </c>
      <c r="CK126" s="494">
        <f t="shared" si="399"/>
        <v>10029.941857311291</v>
      </c>
      <c r="CL126" s="494">
        <f t="shared" si="399"/>
        <v>11069.608720054144</v>
      </c>
      <c r="CM126" s="494">
        <f t="shared" si="399"/>
        <v>13050.688857585435</v>
      </c>
      <c r="CN126" s="494">
        <f t="shared" si="399"/>
        <v>11876.126860402746</v>
      </c>
      <c r="CO126" s="494">
        <f t="shared" si="399"/>
        <v>13107.162466605247</v>
      </c>
      <c r="CP126" s="494">
        <f t="shared" si="399"/>
        <v>16148.275078208884</v>
      </c>
      <c r="CQ126" s="494">
        <f t="shared" si="399"/>
        <v>14694.930321170083</v>
      </c>
      <c r="CR126" s="494">
        <f t="shared" si="399"/>
        <v>16218.152720918994</v>
      </c>
      <c r="CS126" s="494">
        <f t="shared" si="399"/>
        <v>18164.61329757436</v>
      </c>
      <c r="CT126" s="447"/>
      <c r="CU126" s="447"/>
      <c r="CV126" s="447"/>
      <c r="CW126" s="447"/>
      <c r="CX126" s="447"/>
      <c r="CY126" s="447"/>
      <c r="CZ126" s="447"/>
    </row>
    <row r="127" spans="1:109" x14ac:dyDescent="0.2">
      <c r="A127" s="226" t="s">
        <v>12</v>
      </c>
      <c r="B127" s="449" t="e">
        <f>B126/B121</f>
        <v>#DIV/0!</v>
      </c>
      <c r="C127" s="449">
        <f t="shared" ref="C127:D127" si="400">C126/C121</f>
        <v>45</v>
      </c>
      <c r="D127" s="449">
        <f t="shared" si="400"/>
        <v>57.765143105211955</v>
      </c>
      <c r="E127" s="449">
        <f>SUM(AX126:BI126)/SUM(AX121:BI121)</f>
        <v>64.743598906653546</v>
      </c>
      <c r="F127" s="449">
        <f>SUM(BJ126:BU126)/SUM(BJ121:BU121)</f>
        <v>65.935412235180195</v>
      </c>
      <c r="G127" s="451">
        <f>SUM(BV126:CG126)/SUM(BV121:CG121)</f>
        <v>71.490301139450409</v>
      </c>
      <c r="H127" s="451">
        <f>SUM(BW126:CH126)/SUM(CH121:CS121)</f>
        <v>69.673515001921302</v>
      </c>
      <c r="I127" s="449"/>
      <c r="J127" s="449"/>
      <c r="K127" s="450" t="e">
        <f t="shared" si="392"/>
        <v>#DIV/0!</v>
      </c>
      <c r="L127" s="450">
        <f t="shared" si="392"/>
        <v>0.28366984678248786</v>
      </c>
      <c r="M127" s="449"/>
      <c r="N127" s="449"/>
      <c r="O127" s="449"/>
      <c r="P127" s="449"/>
      <c r="Q127" s="449"/>
      <c r="R127" s="449"/>
      <c r="S127" s="449"/>
      <c r="T127" s="449"/>
      <c r="U127" s="449"/>
      <c r="V127" s="449"/>
      <c r="W127" s="449"/>
      <c r="X127" s="449"/>
      <c r="Y127" s="449"/>
      <c r="Z127" s="449"/>
      <c r="AA127" s="449"/>
      <c r="AB127" s="449"/>
      <c r="AC127" s="449">
        <f t="shared" ref="AC127:AF127" si="401">AC126/AC121</f>
        <v>45</v>
      </c>
      <c r="AD127" s="449">
        <f t="shared" si="401"/>
        <v>45</v>
      </c>
      <c r="AE127" s="449">
        <f t="shared" si="401"/>
        <v>45</v>
      </c>
      <c r="AF127" s="449">
        <f t="shared" si="401"/>
        <v>45</v>
      </c>
      <c r="AG127" s="449">
        <f t="shared" ref="AG127:AW127" si="402">AG126/AG121</f>
        <v>45</v>
      </c>
      <c r="AH127" s="449">
        <f t="shared" si="402"/>
        <v>45</v>
      </c>
      <c r="AI127" s="449">
        <f t="shared" si="402"/>
        <v>45</v>
      </c>
      <c r="AJ127" s="449">
        <f t="shared" si="402"/>
        <v>45</v>
      </c>
      <c r="AK127" s="449">
        <f t="shared" si="402"/>
        <v>45</v>
      </c>
      <c r="AL127" s="449">
        <f t="shared" si="402"/>
        <v>45.52600000000001</v>
      </c>
      <c r="AM127" s="449">
        <f t="shared" si="402"/>
        <v>47.347040000000007</v>
      </c>
      <c r="AN127" s="449">
        <f t="shared" si="402"/>
        <v>49.240921600000014</v>
      </c>
      <c r="AO127" s="449">
        <f t="shared" si="402"/>
        <v>51.210558464000016</v>
      </c>
      <c r="AP127" s="449">
        <f t="shared" si="402"/>
        <v>53.258980802560018</v>
      </c>
      <c r="AQ127" s="449">
        <f t="shared" si="402"/>
        <v>55.389340034662432</v>
      </c>
      <c r="AR127" s="449">
        <f t="shared" si="402"/>
        <v>57.604913636048934</v>
      </c>
      <c r="AS127" s="449">
        <f t="shared" si="402"/>
        <v>59.909110181490888</v>
      </c>
      <c r="AT127" s="449">
        <f t="shared" si="402"/>
        <v>62.305474588750535</v>
      </c>
      <c r="AU127" s="449">
        <f t="shared" si="402"/>
        <v>64.79769357230056</v>
      </c>
      <c r="AV127" s="449">
        <f t="shared" si="402"/>
        <v>67.389601315192593</v>
      </c>
      <c r="AW127" s="449">
        <f t="shared" si="402"/>
        <v>70.085185367800278</v>
      </c>
      <c r="AX127" s="459"/>
      <c r="AY127" s="459"/>
      <c r="AZ127" s="459"/>
      <c r="BA127" s="459"/>
      <c r="BB127" s="459"/>
      <c r="BC127" s="459"/>
      <c r="BD127" s="459"/>
      <c r="BE127" s="459"/>
      <c r="BF127" s="459"/>
      <c r="BG127" s="459"/>
      <c r="BH127" s="459"/>
      <c r="BI127" s="459"/>
      <c r="BJ127" s="459"/>
      <c r="BK127" s="459"/>
      <c r="BL127" s="459"/>
      <c r="BM127" s="459"/>
      <c r="BN127" s="459"/>
      <c r="BO127" s="459"/>
      <c r="BP127" s="459"/>
      <c r="BQ127" s="459"/>
      <c r="BR127" s="459"/>
      <c r="BS127" s="459"/>
      <c r="BT127" s="459"/>
      <c r="BU127" s="459"/>
      <c r="BV127" s="459"/>
      <c r="BW127" s="459"/>
      <c r="BX127" s="459"/>
      <c r="BY127" s="459"/>
      <c r="BZ127" s="459"/>
      <c r="CA127" s="459"/>
      <c r="CB127" s="459"/>
      <c r="CC127" s="459"/>
      <c r="CD127" s="459"/>
      <c r="CE127" s="459"/>
      <c r="CF127" s="459"/>
      <c r="CG127" s="459"/>
      <c r="CH127" s="459"/>
      <c r="CI127" s="459"/>
      <c r="CJ127" s="459"/>
      <c r="CK127" s="459"/>
      <c r="CL127" s="459"/>
      <c r="CM127" s="459"/>
      <c r="CN127" s="459"/>
      <c r="CO127" s="459"/>
      <c r="CP127" s="459"/>
      <c r="CQ127" s="459"/>
      <c r="CR127" s="459"/>
      <c r="CS127" s="459"/>
    </row>
    <row r="128" spans="1:109" x14ac:dyDescent="0.2">
      <c r="A128" s="226" t="s">
        <v>13</v>
      </c>
      <c r="B128" s="449" t="e">
        <f>SUM(N126:X126)/SUM(N119:X119)</f>
        <v>#DIV/0!</v>
      </c>
      <c r="C128" s="449">
        <f>SUM(Z126:AK126)/SUM(Z119:AK119)</f>
        <v>32.1328125</v>
      </c>
      <c r="D128" s="449">
        <f>SUM(AL126:AW126)/SUM(AL119:AW119)</f>
        <v>38.551954202826238</v>
      </c>
      <c r="E128" s="449">
        <f>SUM(AX126:BH126)/SUM(AX119:BH119)</f>
        <v>46.783513788269772</v>
      </c>
      <c r="F128" s="449">
        <f>SUM(BJ126:BT126)/SUM(BJ119:BT119)</f>
        <v>48.498433630243099</v>
      </c>
      <c r="G128" s="449">
        <f>SUM(BK126:BU126)/SUM(BK119:BU119)</f>
        <v>50.73803527636192</v>
      </c>
      <c r="H128" s="449">
        <f>SUM(CH126:CS126)/SUM(CH119:CS119)</f>
        <v>62.021812355019627</v>
      </c>
      <c r="I128" s="449"/>
      <c r="J128" s="449"/>
      <c r="K128" s="450" t="e">
        <f t="shared" si="392"/>
        <v>#DIV/0!</v>
      </c>
      <c r="L128" s="450">
        <f t="shared" si="392"/>
        <v>0.19976905858540195</v>
      </c>
      <c r="M128" s="449"/>
      <c r="N128" s="449"/>
      <c r="O128" s="449"/>
      <c r="P128" s="449"/>
      <c r="Q128" s="449"/>
      <c r="R128" s="449"/>
      <c r="S128" s="449"/>
      <c r="T128" s="449"/>
      <c r="U128" s="449"/>
      <c r="V128" s="449"/>
      <c r="W128" s="449"/>
      <c r="X128" s="449"/>
      <c r="Y128" s="449"/>
      <c r="Z128" s="449"/>
      <c r="AA128" s="449"/>
      <c r="AB128" s="449"/>
      <c r="AC128" s="449">
        <f t="shared" ref="AC128:AF128" si="403">AC126/AC119</f>
        <v>22.5</v>
      </c>
      <c r="AD128" s="449">
        <f t="shared" si="403"/>
        <v>27</v>
      </c>
      <c r="AE128" s="449">
        <f t="shared" si="403"/>
        <v>33.75</v>
      </c>
      <c r="AF128" s="449">
        <f t="shared" si="403"/>
        <v>33.75</v>
      </c>
      <c r="AG128" s="449">
        <f t="shared" ref="AG128:AW128" si="404">AG126/AG119</f>
        <v>33.75</v>
      </c>
      <c r="AH128" s="449">
        <f t="shared" si="404"/>
        <v>33.75</v>
      </c>
      <c r="AI128" s="449">
        <f t="shared" si="404"/>
        <v>33.75</v>
      </c>
      <c r="AJ128" s="449">
        <f t="shared" si="404"/>
        <v>33.75</v>
      </c>
      <c r="AK128" s="449">
        <f t="shared" si="404"/>
        <v>33.75</v>
      </c>
      <c r="AL128" s="449">
        <f t="shared" si="404"/>
        <v>29.591900000000006</v>
      </c>
      <c r="AM128" s="449">
        <f t="shared" si="404"/>
        <v>23.673520000000003</v>
      </c>
      <c r="AN128" s="449">
        <f t="shared" si="404"/>
        <v>33.483826688000015</v>
      </c>
      <c r="AO128" s="449">
        <f t="shared" si="404"/>
        <v>31.75054624768001</v>
      </c>
      <c r="AP128" s="449">
        <f t="shared" si="404"/>
        <v>36.216106945740812</v>
      </c>
      <c r="AQ128" s="449">
        <f t="shared" si="404"/>
        <v>41.542005025996822</v>
      </c>
      <c r="AR128" s="449">
        <f t="shared" si="404"/>
        <v>37.443193863431809</v>
      </c>
      <c r="AS128" s="449">
        <f t="shared" si="404"/>
        <v>40.738194923413808</v>
      </c>
      <c r="AT128" s="449">
        <f t="shared" si="404"/>
        <v>43.613832212125367</v>
      </c>
      <c r="AU128" s="449">
        <f t="shared" si="404"/>
        <v>42.118500821995362</v>
      </c>
      <c r="AV128" s="449">
        <f t="shared" si="404"/>
        <v>47.172720920634802</v>
      </c>
      <c r="AW128" s="449">
        <f t="shared" si="404"/>
        <v>50.4613334648162</v>
      </c>
      <c r="AX128" s="459"/>
      <c r="AY128" s="459"/>
      <c r="AZ128" s="459"/>
      <c r="BA128" s="459"/>
      <c r="BB128" s="459"/>
      <c r="BC128" s="459"/>
      <c r="BD128" s="459"/>
      <c r="BE128" s="459"/>
      <c r="BF128" s="459"/>
      <c r="BG128" s="459"/>
      <c r="BH128" s="459"/>
      <c r="BI128" s="459"/>
      <c r="BJ128" s="459"/>
      <c r="BK128" s="459"/>
      <c r="BL128" s="459"/>
      <c r="BM128" s="459"/>
      <c r="BN128" s="459"/>
      <c r="BO128" s="459"/>
      <c r="BP128" s="459"/>
      <c r="BQ128" s="459"/>
      <c r="BR128" s="459"/>
      <c r="BS128" s="459"/>
      <c r="BT128" s="459"/>
      <c r="BU128" s="459"/>
      <c r="BV128" s="459"/>
      <c r="BW128" s="459"/>
      <c r="BX128" s="459"/>
      <c r="BY128" s="459"/>
      <c r="BZ128" s="459"/>
      <c r="CA128" s="459"/>
      <c r="CB128" s="459"/>
      <c r="CC128" s="459"/>
      <c r="CD128" s="459"/>
      <c r="CE128" s="459"/>
      <c r="CF128" s="459"/>
      <c r="CG128" s="459"/>
      <c r="CH128" s="459"/>
      <c r="CI128" s="459"/>
      <c r="CJ128" s="459"/>
      <c r="CK128" s="459"/>
      <c r="CL128" s="459"/>
      <c r="CM128" s="459"/>
      <c r="CN128" s="459"/>
      <c r="CO128" s="459"/>
      <c r="CP128" s="459"/>
      <c r="CQ128" s="459"/>
      <c r="CR128" s="459"/>
      <c r="CS128" s="459"/>
    </row>
    <row r="129" spans="1:97" x14ac:dyDescent="0.2">
      <c r="A129" s="109" t="s">
        <v>147</v>
      </c>
      <c r="B129" s="449"/>
      <c r="C129" s="450" t="e">
        <f t="shared" ref="C129:G129" si="405">(C126-B126)/B126</f>
        <v>#DIV/0!</v>
      </c>
      <c r="D129" s="450">
        <f t="shared" si="405"/>
        <v>0.94025152443107984</v>
      </c>
      <c r="E129" s="450">
        <f t="shared" si="405"/>
        <v>0.67898899966077597</v>
      </c>
      <c r="F129" s="450">
        <f t="shared" si="405"/>
        <v>0.27411175602898502</v>
      </c>
      <c r="G129" s="450">
        <f t="shared" si="405"/>
        <v>0.43690235540711714</v>
      </c>
      <c r="H129" s="450">
        <f>(H126-G126)/G126</f>
        <v>0.22880041342579235</v>
      </c>
      <c r="I129" s="449"/>
      <c r="J129" s="449"/>
      <c r="K129" s="450"/>
      <c r="L129" s="450"/>
      <c r="M129" s="449"/>
      <c r="N129" s="449"/>
      <c r="O129" s="449"/>
      <c r="P129" s="449"/>
      <c r="Q129" s="449"/>
      <c r="R129" s="449"/>
      <c r="S129" s="449"/>
      <c r="T129" s="449"/>
      <c r="U129" s="449"/>
      <c r="V129" s="449"/>
      <c r="W129" s="449"/>
      <c r="X129" s="449"/>
      <c r="Y129" s="449"/>
      <c r="Z129" s="449"/>
      <c r="AA129" s="449"/>
      <c r="AB129" s="449"/>
      <c r="AC129" s="449"/>
      <c r="AD129" s="449"/>
      <c r="AE129" s="449"/>
      <c r="AF129" s="449"/>
      <c r="AG129" s="449"/>
      <c r="AH129" s="449"/>
      <c r="AI129" s="449"/>
      <c r="AJ129" s="449"/>
      <c r="AK129" s="449"/>
      <c r="AL129" s="449"/>
      <c r="AM129" s="449"/>
      <c r="AN129" s="449"/>
      <c r="AO129" s="449"/>
      <c r="AP129" s="449"/>
      <c r="AQ129" s="449"/>
      <c r="AR129" s="449"/>
      <c r="AS129" s="449"/>
      <c r="AT129" s="449"/>
      <c r="AU129" s="449"/>
      <c r="AV129" s="449"/>
      <c r="AW129" s="449"/>
      <c r="AX129" s="459"/>
      <c r="AY129" s="459"/>
      <c r="AZ129" s="459"/>
      <c r="BA129" s="459"/>
      <c r="BB129" s="459"/>
      <c r="BC129" s="459"/>
      <c r="BD129" s="459"/>
      <c r="BE129" s="459"/>
      <c r="BF129" s="459"/>
      <c r="BG129" s="459"/>
      <c r="BH129" s="459"/>
      <c r="BI129" s="459"/>
      <c r="BJ129" s="459"/>
      <c r="BK129" s="459"/>
      <c r="BL129" s="459"/>
      <c r="BM129" s="459"/>
      <c r="BN129" s="459"/>
      <c r="BO129" s="459"/>
      <c r="BP129" s="459"/>
      <c r="BQ129" s="459"/>
      <c r="BR129" s="459"/>
      <c r="BS129" s="459"/>
      <c r="BT129" s="459"/>
      <c r="BU129" s="459"/>
      <c r="BV129" s="459"/>
      <c r="BW129" s="459"/>
      <c r="BX129" s="459"/>
      <c r="BY129" s="459"/>
      <c r="BZ129" s="459"/>
      <c r="CA129" s="459"/>
      <c r="CB129" s="459"/>
      <c r="CC129" s="459"/>
      <c r="CD129" s="459"/>
      <c r="CE129" s="459"/>
      <c r="CF129" s="459"/>
      <c r="CG129" s="459"/>
      <c r="CH129" s="459"/>
      <c r="CI129" s="459"/>
      <c r="CJ129" s="459"/>
      <c r="CK129" s="459"/>
      <c r="CL129" s="459"/>
      <c r="CM129" s="459"/>
      <c r="CN129" s="459"/>
      <c r="CO129" s="459"/>
      <c r="CP129" s="459"/>
      <c r="CQ129" s="459"/>
      <c r="CR129" s="459"/>
      <c r="CS129" s="459"/>
    </row>
    <row r="130" spans="1:97" x14ac:dyDescent="0.2">
      <c r="B130" s="449"/>
      <c r="C130" s="449"/>
      <c r="D130" s="449"/>
      <c r="E130" s="449"/>
      <c r="F130" s="449"/>
      <c r="G130" s="449"/>
      <c r="H130" s="449"/>
      <c r="I130" s="449"/>
      <c r="J130" s="449"/>
      <c r="K130" s="450"/>
      <c r="L130" s="450"/>
      <c r="M130" s="449"/>
      <c r="N130" s="449"/>
      <c r="O130" s="449"/>
      <c r="P130" s="449"/>
      <c r="Q130" s="449"/>
      <c r="R130" s="449"/>
      <c r="S130" s="449"/>
      <c r="T130" s="449"/>
      <c r="U130" s="449"/>
      <c r="V130" s="449"/>
      <c r="W130" s="449"/>
      <c r="X130" s="449"/>
      <c r="Y130" s="449"/>
      <c r="Z130" s="449"/>
      <c r="AA130" s="449"/>
      <c r="AB130" s="449"/>
      <c r="AC130" s="449"/>
      <c r="AD130" s="449"/>
      <c r="AE130" s="449"/>
      <c r="AF130" s="449"/>
      <c r="AG130" s="449"/>
      <c r="AH130" s="449"/>
      <c r="AI130" s="449"/>
      <c r="AJ130" s="449"/>
      <c r="AK130" s="449"/>
      <c r="AL130" s="449"/>
      <c r="AM130" s="449"/>
      <c r="AN130" s="449"/>
      <c r="AO130" s="449"/>
      <c r="AP130" s="449"/>
      <c r="AQ130" s="449"/>
      <c r="AR130" s="449"/>
      <c r="AS130" s="449"/>
      <c r="AT130" s="449"/>
      <c r="AU130" s="449"/>
      <c r="AV130" s="449"/>
      <c r="AW130" s="449"/>
      <c r="AX130" s="459"/>
      <c r="AY130" s="459"/>
      <c r="AZ130" s="459"/>
      <c r="BA130" s="459"/>
      <c r="BB130" s="459"/>
      <c r="BC130" s="459"/>
      <c r="BD130" s="459"/>
      <c r="BE130" s="459"/>
      <c r="BF130" s="459"/>
      <c r="BG130" s="459"/>
      <c r="BH130" s="459"/>
      <c r="BI130" s="459"/>
      <c r="BJ130" s="459"/>
      <c r="BK130" s="459"/>
      <c r="BL130" s="459"/>
      <c r="BM130" s="459"/>
      <c r="BN130" s="459"/>
      <c r="BO130" s="459"/>
      <c r="BP130" s="459"/>
      <c r="BQ130" s="459"/>
      <c r="BR130" s="459"/>
      <c r="BS130" s="459"/>
      <c r="BT130" s="459"/>
      <c r="BU130" s="459"/>
      <c r="BV130" s="459"/>
      <c r="BW130" s="459"/>
      <c r="BX130" s="459"/>
      <c r="BY130" s="459"/>
      <c r="BZ130" s="459"/>
      <c r="CA130" s="459"/>
      <c r="CB130" s="459"/>
      <c r="CC130" s="459"/>
      <c r="CD130" s="459"/>
      <c r="CE130" s="459"/>
      <c r="CF130" s="459"/>
      <c r="CG130" s="459"/>
      <c r="CH130" s="459"/>
      <c r="CI130" s="459"/>
      <c r="CJ130" s="459"/>
      <c r="CK130" s="459"/>
      <c r="CL130" s="459"/>
      <c r="CM130" s="459"/>
      <c r="CN130" s="459"/>
      <c r="CO130" s="459"/>
      <c r="CP130" s="459"/>
      <c r="CQ130" s="459"/>
      <c r="CR130" s="459"/>
      <c r="CS130" s="459"/>
    </row>
    <row r="131" spans="1:97" x14ac:dyDescent="0.2">
      <c r="A131" s="307" t="s">
        <v>160</v>
      </c>
      <c r="B131" s="460">
        <v>2016</v>
      </c>
      <c r="C131" s="460">
        <v>2017</v>
      </c>
      <c r="D131" s="460">
        <v>2018</v>
      </c>
      <c r="E131" s="460">
        <v>2019</v>
      </c>
      <c r="F131" s="460">
        <v>2020</v>
      </c>
      <c r="G131" s="460">
        <v>2021</v>
      </c>
      <c r="H131" s="460">
        <v>2022</v>
      </c>
      <c r="I131" s="460"/>
      <c r="J131" s="461"/>
      <c r="K131" s="462"/>
      <c r="L131" s="462"/>
      <c r="M131" s="461"/>
      <c r="N131" s="463">
        <v>42385</v>
      </c>
      <c r="O131" s="463">
        <v>42416</v>
      </c>
      <c r="P131" s="463">
        <v>42445</v>
      </c>
      <c r="Q131" s="463">
        <v>42476</v>
      </c>
      <c r="R131" s="463">
        <v>42506</v>
      </c>
      <c r="S131" s="463">
        <v>42537</v>
      </c>
      <c r="T131" s="463">
        <v>42567</v>
      </c>
      <c r="U131" s="463">
        <v>42598</v>
      </c>
      <c r="V131" s="463">
        <v>42629</v>
      </c>
      <c r="W131" s="463">
        <v>42659</v>
      </c>
      <c r="X131" s="463">
        <v>42690</v>
      </c>
      <c r="Y131" s="463">
        <v>42720</v>
      </c>
      <c r="Z131" s="463">
        <v>42752</v>
      </c>
      <c r="AA131" s="463">
        <v>42783</v>
      </c>
      <c r="AB131" s="463">
        <v>42811</v>
      </c>
      <c r="AC131" s="463">
        <v>42842</v>
      </c>
      <c r="AD131" s="463">
        <v>42872</v>
      </c>
      <c r="AE131" s="463">
        <v>42903</v>
      </c>
      <c r="AF131" s="463">
        <v>42933</v>
      </c>
      <c r="AG131" s="463">
        <v>42964</v>
      </c>
      <c r="AH131" s="463">
        <v>42995</v>
      </c>
      <c r="AI131" s="463">
        <v>43025</v>
      </c>
      <c r="AJ131" s="463">
        <v>43056</v>
      </c>
      <c r="AK131" s="463">
        <v>43086</v>
      </c>
      <c r="AL131" s="463">
        <v>43118</v>
      </c>
      <c r="AM131" s="463">
        <v>43149</v>
      </c>
      <c r="AN131" s="463">
        <v>43177</v>
      </c>
      <c r="AO131" s="463">
        <v>43208</v>
      </c>
      <c r="AP131" s="463">
        <v>43238</v>
      </c>
      <c r="AQ131" s="463">
        <v>43269</v>
      </c>
      <c r="AR131" s="463">
        <v>43299</v>
      </c>
      <c r="AS131" s="463">
        <v>43330</v>
      </c>
      <c r="AT131" s="463">
        <v>43361</v>
      </c>
      <c r="AU131" s="463">
        <v>43391</v>
      </c>
      <c r="AV131" s="463">
        <v>43422</v>
      </c>
      <c r="AW131" s="463">
        <v>43452</v>
      </c>
      <c r="AX131" s="463">
        <v>43483</v>
      </c>
      <c r="AY131" s="463">
        <v>43514</v>
      </c>
      <c r="AZ131" s="463">
        <v>43542</v>
      </c>
      <c r="BA131" s="463">
        <v>43573</v>
      </c>
      <c r="BB131" s="463">
        <v>43603</v>
      </c>
      <c r="BC131" s="463">
        <v>43634</v>
      </c>
      <c r="BD131" s="463">
        <v>43664</v>
      </c>
      <c r="BE131" s="463">
        <v>43695</v>
      </c>
      <c r="BF131" s="463">
        <v>43726</v>
      </c>
      <c r="BG131" s="463">
        <v>43756</v>
      </c>
      <c r="BH131" s="463">
        <v>43787</v>
      </c>
      <c r="BI131" s="463">
        <v>43817</v>
      </c>
      <c r="BJ131" s="463">
        <v>43848</v>
      </c>
      <c r="BK131" s="463">
        <v>43879</v>
      </c>
      <c r="BL131" s="463">
        <v>43908</v>
      </c>
      <c r="BM131" s="463">
        <v>43939</v>
      </c>
      <c r="BN131" s="463">
        <v>43969</v>
      </c>
      <c r="BO131" s="463">
        <v>44000</v>
      </c>
      <c r="BP131" s="463">
        <v>44030</v>
      </c>
      <c r="BQ131" s="463">
        <v>44061</v>
      </c>
      <c r="BR131" s="463">
        <v>44092</v>
      </c>
      <c r="BS131" s="463">
        <v>44122</v>
      </c>
      <c r="BT131" s="463">
        <v>44153</v>
      </c>
      <c r="BU131" s="463">
        <v>44183</v>
      </c>
      <c r="BV131" s="463">
        <v>44214</v>
      </c>
      <c r="BW131" s="463">
        <v>44245</v>
      </c>
      <c r="BX131" s="463">
        <v>44273</v>
      </c>
      <c r="BY131" s="463">
        <v>44304</v>
      </c>
      <c r="BZ131" s="463">
        <v>44334</v>
      </c>
      <c r="CA131" s="463">
        <v>44365</v>
      </c>
      <c r="CB131" s="463">
        <v>44395</v>
      </c>
      <c r="CC131" s="463">
        <v>44426</v>
      </c>
      <c r="CD131" s="463">
        <v>44457</v>
      </c>
      <c r="CE131" s="463">
        <v>44487</v>
      </c>
      <c r="CF131" s="463">
        <v>44518</v>
      </c>
      <c r="CG131" s="463">
        <v>44548</v>
      </c>
      <c r="CH131" s="463">
        <v>44579</v>
      </c>
      <c r="CI131" s="463">
        <v>44610</v>
      </c>
      <c r="CJ131" s="463">
        <v>44638</v>
      </c>
      <c r="CK131" s="463">
        <v>44669</v>
      </c>
      <c r="CL131" s="463">
        <v>44699</v>
      </c>
      <c r="CM131" s="463">
        <v>44730</v>
      </c>
      <c r="CN131" s="463">
        <v>44760</v>
      </c>
      <c r="CO131" s="463">
        <v>44791</v>
      </c>
      <c r="CP131" s="463">
        <v>44822</v>
      </c>
      <c r="CQ131" s="463">
        <v>44852</v>
      </c>
      <c r="CR131" s="463">
        <v>44883</v>
      </c>
      <c r="CS131" s="463">
        <v>44913</v>
      </c>
    </row>
    <row r="132" spans="1:97" x14ac:dyDescent="0.2">
      <c r="A132" s="226" t="s">
        <v>5</v>
      </c>
      <c r="B132" s="449" t="e">
        <f>AVERAGE(N132:X132)</f>
        <v>#DIV/0!</v>
      </c>
      <c r="C132" s="449">
        <f>AVERAGE(Z132:AK132)</f>
        <v>34.583333333333336</v>
      </c>
      <c r="D132" s="449">
        <f>AVERAGE(AL132:AW132)</f>
        <v>55</v>
      </c>
      <c r="E132" s="449">
        <f>AVERAGE(AX132:BI132)</f>
        <v>70</v>
      </c>
      <c r="F132" s="449">
        <f>AVERAGE(BJ132:BU132)</f>
        <v>90</v>
      </c>
      <c r="G132" s="449">
        <f>AVERAGE(BV132:CG132)</f>
        <v>110</v>
      </c>
      <c r="H132" s="449">
        <f>AVERAGE(CH132:CS132)</f>
        <v>130</v>
      </c>
      <c r="I132" s="449"/>
      <c r="J132" s="449"/>
      <c r="K132" s="450" t="e">
        <f>C132/B132-1</f>
        <v>#DIV/0!</v>
      </c>
      <c r="L132" s="450">
        <f>D132/C132-1</f>
        <v>0.59036144578313232</v>
      </c>
      <c r="M132" s="449"/>
      <c r="N132" s="449"/>
      <c r="O132" s="449"/>
      <c r="P132" s="449"/>
      <c r="Q132" s="449"/>
      <c r="R132" s="449"/>
      <c r="S132" s="449"/>
      <c r="T132" s="449"/>
      <c r="U132" s="449"/>
      <c r="V132" s="449"/>
      <c r="W132" s="449"/>
      <c r="X132" s="449"/>
      <c r="Y132" s="449"/>
      <c r="Z132" s="449">
        <v>30</v>
      </c>
      <c r="AA132" s="449">
        <v>30</v>
      </c>
      <c r="AB132" s="449">
        <v>30</v>
      </c>
      <c r="AC132" s="449">
        <v>30</v>
      </c>
      <c r="AD132" s="449">
        <v>30</v>
      </c>
      <c r="AE132" s="449">
        <v>35</v>
      </c>
      <c r="AF132" s="449">
        <v>35</v>
      </c>
      <c r="AG132" s="449">
        <v>35</v>
      </c>
      <c r="AH132" s="449">
        <v>40</v>
      </c>
      <c r="AI132" s="449">
        <v>40</v>
      </c>
      <c r="AJ132" s="449">
        <v>40</v>
      </c>
      <c r="AK132" s="449">
        <v>40</v>
      </c>
      <c r="AL132" s="449">
        <v>50</v>
      </c>
      <c r="AM132" s="449">
        <v>50</v>
      </c>
      <c r="AN132" s="449">
        <v>50</v>
      </c>
      <c r="AO132" s="449">
        <v>50</v>
      </c>
      <c r="AP132" s="449">
        <v>55</v>
      </c>
      <c r="AQ132" s="449">
        <v>55</v>
      </c>
      <c r="AR132" s="449">
        <v>55</v>
      </c>
      <c r="AS132" s="449">
        <v>55</v>
      </c>
      <c r="AT132" s="449">
        <v>60</v>
      </c>
      <c r="AU132" s="449">
        <v>60</v>
      </c>
      <c r="AV132" s="449">
        <v>60</v>
      </c>
      <c r="AW132" s="449">
        <v>60</v>
      </c>
      <c r="AX132" s="478">
        <v>60</v>
      </c>
      <c r="AY132" s="478">
        <v>60</v>
      </c>
      <c r="AZ132" s="478">
        <v>60</v>
      </c>
      <c r="BA132" s="478">
        <v>60</v>
      </c>
      <c r="BB132" s="478">
        <v>60</v>
      </c>
      <c r="BC132" s="478">
        <v>60</v>
      </c>
      <c r="BD132" s="478">
        <v>80</v>
      </c>
      <c r="BE132" s="478">
        <v>80</v>
      </c>
      <c r="BF132" s="478">
        <v>80</v>
      </c>
      <c r="BG132" s="478">
        <v>80</v>
      </c>
      <c r="BH132" s="478">
        <v>80</v>
      </c>
      <c r="BI132" s="478">
        <v>80</v>
      </c>
      <c r="BJ132" s="479">
        <v>90</v>
      </c>
      <c r="BK132" s="479">
        <v>90</v>
      </c>
      <c r="BL132" s="479">
        <v>90</v>
      </c>
      <c r="BM132" s="479">
        <v>90</v>
      </c>
      <c r="BN132" s="479">
        <v>90</v>
      </c>
      <c r="BO132" s="479">
        <v>90</v>
      </c>
      <c r="BP132" s="479">
        <v>90</v>
      </c>
      <c r="BQ132" s="479">
        <v>90</v>
      </c>
      <c r="BR132" s="479">
        <v>90</v>
      </c>
      <c r="BS132" s="479">
        <v>90</v>
      </c>
      <c r="BT132" s="479">
        <v>90</v>
      </c>
      <c r="BU132" s="479">
        <v>90</v>
      </c>
      <c r="BV132" s="478">
        <v>110</v>
      </c>
      <c r="BW132" s="478">
        <f>BV132</f>
        <v>110</v>
      </c>
      <c r="BX132" s="478">
        <f t="shared" ref="BX132:CG132" si="406">BW132</f>
        <v>110</v>
      </c>
      <c r="BY132" s="478">
        <f t="shared" si="406"/>
        <v>110</v>
      </c>
      <c r="BZ132" s="478">
        <f t="shared" si="406"/>
        <v>110</v>
      </c>
      <c r="CA132" s="478">
        <f t="shared" si="406"/>
        <v>110</v>
      </c>
      <c r="CB132" s="478">
        <f t="shared" si="406"/>
        <v>110</v>
      </c>
      <c r="CC132" s="478">
        <f t="shared" si="406"/>
        <v>110</v>
      </c>
      <c r="CD132" s="478">
        <f t="shared" si="406"/>
        <v>110</v>
      </c>
      <c r="CE132" s="478">
        <f t="shared" si="406"/>
        <v>110</v>
      </c>
      <c r="CF132" s="478">
        <f t="shared" si="406"/>
        <v>110</v>
      </c>
      <c r="CG132" s="478">
        <f t="shared" si="406"/>
        <v>110</v>
      </c>
      <c r="CH132" s="479">
        <v>120</v>
      </c>
      <c r="CI132" s="479">
        <f>CH132</f>
        <v>120</v>
      </c>
      <c r="CJ132" s="479">
        <f t="shared" ref="CJ132" si="407">CI132</f>
        <v>120</v>
      </c>
      <c r="CK132" s="479">
        <v>120</v>
      </c>
      <c r="CL132" s="479">
        <f t="shared" ref="CL132" si="408">CK132</f>
        <v>120</v>
      </c>
      <c r="CM132" s="479">
        <f t="shared" ref="CM132" si="409">CL132</f>
        <v>120</v>
      </c>
      <c r="CN132" s="479">
        <v>130</v>
      </c>
      <c r="CO132" s="479">
        <f t="shared" ref="CO132" si="410">CN132</f>
        <v>130</v>
      </c>
      <c r="CP132" s="479">
        <f t="shared" ref="CP132" si="411">CO132</f>
        <v>130</v>
      </c>
      <c r="CQ132" s="479">
        <v>150</v>
      </c>
      <c r="CR132" s="479">
        <f t="shared" ref="CR132" si="412">CQ132</f>
        <v>150</v>
      </c>
      <c r="CS132" s="479">
        <f t="shared" ref="CS132" si="413">CR132</f>
        <v>150</v>
      </c>
    </row>
    <row r="133" spans="1:97" x14ac:dyDescent="0.2">
      <c r="A133" s="226" t="s">
        <v>8</v>
      </c>
      <c r="B133" s="449" t="e">
        <f>AVERAGE(N133:X133)</f>
        <v>#DIV/0!</v>
      </c>
      <c r="C133" s="449">
        <f>AVERAGE(Z133:AK133)</f>
        <v>38.041666666666664</v>
      </c>
      <c r="D133" s="449">
        <f>AVERAGE(AL133:AW133)</f>
        <v>55</v>
      </c>
      <c r="E133" s="449">
        <f>AVERAGE(AX133:BI133)</f>
        <v>77</v>
      </c>
      <c r="F133" s="449">
        <f>AVERAGE(BJ133:BU133)</f>
        <v>92.700000000000031</v>
      </c>
      <c r="G133" s="449">
        <f>AVERAGE(BV133:CG133)</f>
        <v>110</v>
      </c>
      <c r="H133" s="449">
        <f>AVERAGE(CH133:CS133)</f>
        <v>130</v>
      </c>
      <c r="I133" s="449"/>
      <c r="J133" s="449"/>
      <c r="K133" s="450" t="e">
        <f t="shared" ref="K133:K135" si="414">C133/B133-1</f>
        <v>#DIV/0!</v>
      </c>
      <c r="L133" s="450">
        <f t="shared" ref="L133:L137" si="415">D133/C133-1</f>
        <v>0.44578313253012047</v>
      </c>
      <c r="M133" s="449"/>
      <c r="N133" s="449"/>
      <c r="O133" s="449"/>
      <c r="P133" s="449"/>
      <c r="Q133" s="449"/>
      <c r="R133" s="449"/>
      <c r="S133" s="449"/>
      <c r="T133" s="449"/>
      <c r="U133" s="449"/>
      <c r="V133" s="449"/>
      <c r="W133" s="449"/>
      <c r="X133" s="449"/>
      <c r="Y133" s="449"/>
      <c r="Z133" s="449">
        <f>Z132*1.1</f>
        <v>33</v>
      </c>
      <c r="AA133" s="449">
        <f t="shared" ref="AA133:AK133" si="416">AA132*1.1</f>
        <v>33</v>
      </c>
      <c r="AB133" s="449">
        <f t="shared" si="416"/>
        <v>33</v>
      </c>
      <c r="AC133" s="449">
        <f t="shared" si="416"/>
        <v>33</v>
      </c>
      <c r="AD133" s="449">
        <f t="shared" si="416"/>
        <v>33</v>
      </c>
      <c r="AE133" s="449">
        <f t="shared" si="416"/>
        <v>38.5</v>
      </c>
      <c r="AF133" s="449">
        <f t="shared" si="416"/>
        <v>38.5</v>
      </c>
      <c r="AG133" s="449">
        <f t="shared" si="416"/>
        <v>38.5</v>
      </c>
      <c r="AH133" s="449">
        <f t="shared" si="416"/>
        <v>44</v>
      </c>
      <c r="AI133" s="449">
        <f t="shared" si="416"/>
        <v>44</v>
      </c>
      <c r="AJ133" s="449">
        <f t="shared" si="416"/>
        <v>44</v>
      </c>
      <c r="AK133" s="449">
        <f t="shared" si="416"/>
        <v>44</v>
      </c>
      <c r="AL133" s="449">
        <f t="shared" ref="AL133:AW133" si="417">AL132*1</f>
        <v>50</v>
      </c>
      <c r="AM133" s="449">
        <f t="shared" si="417"/>
        <v>50</v>
      </c>
      <c r="AN133" s="449">
        <f t="shared" si="417"/>
        <v>50</v>
      </c>
      <c r="AO133" s="449">
        <f t="shared" si="417"/>
        <v>50</v>
      </c>
      <c r="AP133" s="449">
        <f t="shared" si="417"/>
        <v>55</v>
      </c>
      <c r="AQ133" s="449">
        <f t="shared" si="417"/>
        <v>55</v>
      </c>
      <c r="AR133" s="449">
        <f t="shared" si="417"/>
        <v>55</v>
      </c>
      <c r="AS133" s="449">
        <f t="shared" si="417"/>
        <v>55</v>
      </c>
      <c r="AT133" s="449">
        <f t="shared" si="417"/>
        <v>60</v>
      </c>
      <c r="AU133" s="449">
        <f t="shared" si="417"/>
        <v>60</v>
      </c>
      <c r="AV133" s="449">
        <f t="shared" si="417"/>
        <v>60</v>
      </c>
      <c r="AW133" s="449">
        <f t="shared" si="417"/>
        <v>60</v>
      </c>
      <c r="AX133" s="478">
        <f t="shared" ref="AX133:BI133" si="418">AX132*1.1</f>
        <v>66</v>
      </c>
      <c r="AY133" s="478">
        <f t="shared" si="418"/>
        <v>66</v>
      </c>
      <c r="AZ133" s="478">
        <f t="shared" si="418"/>
        <v>66</v>
      </c>
      <c r="BA133" s="478">
        <f t="shared" si="418"/>
        <v>66</v>
      </c>
      <c r="BB133" s="478">
        <f t="shared" si="418"/>
        <v>66</v>
      </c>
      <c r="BC133" s="478">
        <f t="shared" si="418"/>
        <v>66</v>
      </c>
      <c r="BD133" s="478">
        <f t="shared" si="418"/>
        <v>88</v>
      </c>
      <c r="BE133" s="478">
        <f t="shared" si="418"/>
        <v>88</v>
      </c>
      <c r="BF133" s="478">
        <f t="shared" si="418"/>
        <v>88</v>
      </c>
      <c r="BG133" s="478">
        <f t="shared" si="418"/>
        <v>88</v>
      </c>
      <c r="BH133" s="478">
        <f t="shared" si="418"/>
        <v>88</v>
      </c>
      <c r="BI133" s="478">
        <f t="shared" si="418"/>
        <v>88</v>
      </c>
      <c r="BJ133" s="478">
        <f>BJ132*1.03</f>
        <v>92.7</v>
      </c>
      <c r="BK133" s="478">
        <f t="shared" ref="BK133:BU133" si="419">BK132*1.03</f>
        <v>92.7</v>
      </c>
      <c r="BL133" s="478">
        <f t="shared" si="419"/>
        <v>92.7</v>
      </c>
      <c r="BM133" s="478">
        <f t="shared" si="419"/>
        <v>92.7</v>
      </c>
      <c r="BN133" s="478">
        <f t="shared" si="419"/>
        <v>92.7</v>
      </c>
      <c r="BO133" s="478">
        <f t="shared" si="419"/>
        <v>92.7</v>
      </c>
      <c r="BP133" s="478">
        <f t="shared" si="419"/>
        <v>92.7</v>
      </c>
      <c r="BQ133" s="478">
        <f t="shared" si="419"/>
        <v>92.7</v>
      </c>
      <c r="BR133" s="478">
        <f t="shared" si="419"/>
        <v>92.7</v>
      </c>
      <c r="BS133" s="478">
        <f t="shared" si="419"/>
        <v>92.7</v>
      </c>
      <c r="BT133" s="478">
        <f t="shared" si="419"/>
        <v>92.7</v>
      </c>
      <c r="BU133" s="478">
        <f t="shared" si="419"/>
        <v>92.7</v>
      </c>
      <c r="BV133" s="478">
        <f>BV132*1</f>
        <v>110</v>
      </c>
      <c r="BW133" s="478">
        <f t="shared" ref="BW133:CG133" si="420">BW132*1</f>
        <v>110</v>
      </c>
      <c r="BX133" s="478">
        <f t="shared" si="420"/>
        <v>110</v>
      </c>
      <c r="BY133" s="478">
        <f t="shared" si="420"/>
        <v>110</v>
      </c>
      <c r="BZ133" s="478">
        <f t="shared" si="420"/>
        <v>110</v>
      </c>
      <c r="CA133" s="478">
        <f t="shared" si="420"/>
        <v>110</v>
      </c>
      <c r="CB133" s="478">
        <f t="shared" si="420"/>
        <v>110</v>
      </c>
      <c r="CC133" s="478">
        <f t="shared" si="420"/>
        <v>110</v>
      </c>
      <c r="CD133" s="478">
        <f t="shared" si="420"/>
        <v>110</v>
      </c>
      <c r="CE133" s="478">
        <f t="shared" si="420"/>
        <v>110</v>
      </c>
      <c r="CF133" s="478">
        <f t="shared" si="420"/>
        <v>110</v>
      </c>
      <c r="CG133" s="478">
        <f t="shared" si="420"/>
        <v>110</v>
      </c>
      <c r="CH133" s="493">
        <f>CH132*1</f>
        <v>120</v>
      </c>
      <c r="CI133" s="493">
        <f t="shared" ref="CI133:CS133" si="421">CI132*1</f>
        <v>120</v>
      </c>
      <c r="CJ133" s="493">
        <f t="shared" si="421"/>
        <v>120</v>
      </c>
      <c r="CK133" s="493">
        <f t="shared" si="421"/>
        <v>120</v>
      </c>
      <c r="CL133" s="493">
        <f t="shared" si="421"/>
        <v>120</v>
      </c>
      <c r="CM133" s="493">
        <f t="shared" si="421"/>
        <v>120</v>
      </c>
      <c r="CN133" s="493">
        <f t="shared" si="421"/>
        <v>130</v>
      </c>
      <c r="CO133" s="493">
        <f t="shared" si="421"/>
        <v>130</v>
      </c>
      <c r="CP133" s="493">
        <f t="shared" si="421"/>
        <v>130</v>
      </c>
      <c r="CQ133" s="493">
        <f t="shared" si="421"/>
        <v>150</v>
      </c>
      <c r="CR133" s="493">
        <f t="shared" si="421"/>
        <v>150</v>
      </c>
      <c r="CS133" s="493">
        <f t="shared" si="421"/>
        <v>150</v>
      </c>
    </row>
    <row r="134" spans="1:97" x14ac:dyDescent="0.2">
      <c r="A134" s="227" t="s">
        <v>6</v>
      </c>
      <c r="B134" s="450" t="e">
        <f>SUM(N135:X135)/SUM(N133:X133)</f>
        <v>#DIV/0!</v>
      </c>
      <c r="C134" s="450">
        <f>SUM(Z135:AK135)/SUM(Z133:AK133)</f>
        <v>0.70240963855421679</v>
      </c>
      <c r="D134" s="450">
        <f>SUM(AL135:AW135)/SUM(AL133:AW133)</f>
        <v>0.66742424242424248</v>
      </c>
      <c r="E134" s="450">
        <f>AVERAGE(AX134:BI134)</f>
        <v>0.66500000000000004</v>
      </c>
      <c r="F134" s="450">
        <f>AVERAGE(BJ134:BU134)</f>
        <v>0.66500000000000004</v>
      </c>
      <c r="G134" s="450">
        <f>AVERAGE(BV134:CG134)</f>
        <v>0.66500000000000004</v>
      </c>
      <c r="H134" s="450">
        <f>AVERAGE(CH134:CS134)</f>
        <v>0.66500000000000004</v>
      </c>
      <c r="I134" s="450"/>
      <c r="J134" s="450"/>
      <c r="K134" s="450" t="e">
        <f t="shared" si="414"/>
        <v>#DIV/0!</v>
      </c>
      <c r="L134" s="450">
        <f t="shared" si="415"/>
        <v>-4.9807682311970303E-2</v>
      </c>
      <c r="M134" s="450"/>
      <c r="N134" s="450"/>
      <c r="O134" s="450"/>
      <c r="P134" s="450"/>
      <c r="Q134" s="450"/>
      <c r="R134" s="450"/>
      <c r="S134" s="450"/>
      <c r="T134" s="450"/>
      <c r="U134" s="450"/>
      <c r="V134" s="450"/>
      <c r="W134" s="450"/>
      <c r="X134" s="450"/>
      <c r="Y134" s="450"/>
      <c r="Z134" s="450">
        <v>0.6</v>
      </c>
      <c r="AA134" s="450">
        <v>0.7</v>
      </c>
      <c r="AB134" s="450">
        <v>0.8</v>
      </c>
      <c r="AC134" s="450">
        <v>0.6</v>
      </c>
      <c r="AD134" s="450">
        <v>0.7</v>
      </c>
      <c r="AE134" s="450">
        <v>0.8</v>
      </c>
      <c r="AF134" s="450">
        <v>0.6</v>
      </c>
      <c r="AG134" s="450">
        <v>0.7</v>
      </c>
      <c r="AH134" s="450">
        <v>0.8</v>
      </c>
      <c r="AI134" s="450">
        <v>0.6</v>
      </c>
      <c r="AJ134" s="450">
        <v>0.7</v>
      </c>
      <c r="AK134" s="450">
        <v>0.8</v>
      </c>
      <c r="AL134" s="450">
        <v>0.65</v>
      </c>
      <c r="AM134" s="450">
        <v>0.5</v>
      </c>
      <c r="AN134" s="450">
        <v>0.68</v>
      </c>
      <c r="AO134" s="450">
        <v>0.62</v>
      </c>
      <c r="AP134" s="450">
        <v>0.68</v>
      </c>
      <c r="AQ134" s="450">
        <v>0.75</v>
      </c>
      <c r="AR134" s="450">
        <v>0.65</v>
      </c>
      <c r="AS134" s="450">
        <v>0.68</v>
      </c>
      <c r="AT134" s="450">
        <v>0.7</v>
      </c>
      <c r="AU134" s="450">
        <v>0.65</v>
      </c>
      <c r="AV134" s="450">
        <v>0.7</v>
      </c>
      <c r="AW134" s="450">
        <v>0.72</v>
      </c>
      <c r="AX134" s="450">
        <v>0.65</v>
      </c>
      <c r="AY134" s="450">
        <v>0.5</v>
      </c>
      <c r="AZ134" s="450">
        <v>0.68</v>
      </c>
      <c r="BA134" s="450">
        <v>0.62</v>
      </c>
      <c r="BB134" s="450">
        <v>0.68</v>
      </c>
      <c r="BC134" s="450">
        <v>0.75</v>
      </c>
      <c r="BD134" s="450">
        <v>0.65</v>
      </c>
      <c r="BE134" s="450">
        <v>0.68</v>
      </c>
      <c r="BF134" s="450">
        <v>0.7</v>
      </c>
      <c r="BG134" s="450">
        <v>0.65</v>
      </c>
      <c r="BH134" s="450">
        <v>0.7</v>
      </c>
      <c r="BI134" s="450">
        <v>0.72</v>
      </c>
      <c r="BJ134" s="450">
        <v>0.65</v>
      </c>
      <c r="BK134" s="450">
        <v>0.5</v>
      </c>
      <c r="BL134" s="450">
        <v>0.68</v>
      </c>
      <c r="BM134" s="450">
        <v>0.62</v>
      </c>
      <c r="BN134" s="450">
        <v>0.68</v>
      </c>
      <c r="BO134" s="450">
        <v>0.75</v>
      </c>
      <c r="BP134" s="450">
        <v>0.65</v>
      </c>
      <c r="BQ134" s="482">
        <v>0.68</v>
      </c>
      <c r="BR134" s="482">
        <v>0.7</v>
      </c>
      <c r="BS134" s="482">
        <v>0.65</v>
      </c>
      <c r="BT134" s="482">
        <v>0.7</v>
      </c>
      <c r="BU134" s="482">
        <v>0.72</v>
      </c>
      <c r="BV134" s="482">
        <v>0.65</v>
      </c>
      <c r="BW134" s="482">
        <v>0.5</v>
      </c>
      <c r="BX134" s="482">
        <v>0.68</v>
      </c>
      <c r="BY134" s="482">
        <v>0.62</v>
      </c>
      <c r="BZ134" s="482">
        <v>0.68</v>
      </c>
      <c r="CA134" s="482">
        <v>0.75</v>
      </c>
      <c r="CB134" s="482">
        <v>0.65</v>
      </c>
      <c r="CC134" s="482">
        <v>0.68</v>
      </c>
      <c r="CD134" s="482">
        <v>0.7</v>
      </c>
      <c r="CE134" s="482">
        <v>0.65</v>
      </c>
      <c r="CF134" s="482">
        <v>0.7</v>
      </c>
      <c r="CG134" s="482">
        <v>0.72</v>
      </c>
      <c r="CH134" s="482">
        <v>0.65</v>
      </c>
      <c r="CI134" s="482">
        <v>0.5</v>
      </c>
      <c r="CJ134" s="482">
        <v>0.68</v>
      </c>
      <c r="CK134" s="482">
        <v>0.62</v>
      </c>
      <c r="CL134" s="482">
        <v>0.68</v>
      </c>
      <c r="CM134" s="482">
        <v>0.75</v>
      </c>
      <c r="CN134" s="482">
        <v>0.65</v>
      </c>
      <c r="CO134" s="482">
        <v>0.68</v>
      </c>
      <c r="CP134" s="482">
        <v>0.7</v>
      </c>
      <c r="CQ134" s="482">
        <v>0.65</v>
      </c>
      <c r="CR134" s="482">
        <v>0.7</v>
      </c>
      <c r="CS134" s="482">
        <v>0.72</v>
      </c>
    </row>
    <row r="135" spans="1:97" x14ac:dyDescent="0.2">
      <c r="A135" s="226" t="s">
        <v>7</v>
      </c>
      <c r="B135" s="449">
        <f>SUM(N135:X135)</f>
        <v>0</v>
      </c>
      <c r="C135" s="449">
        <f>SUM(Z135:AK135)</f>
        <v>320.64999999999998</v>
      </c>
      <c r="D135" s="449">
        <f>SUM(AL135:AW135)</f>
        <v>440.5</v>
      </c>
      <c r="E135" s="449">
        <f>SUM(AX135:BI135)</f>
        <v>616.88</v>
      </c>
      <c r="F135" s="449">
        <f>SUM(BJ135:BU135)</f>
        <v>739.74600000000009</v>
      </c>
      <c r="G135" s="449">
        <f>SUM(BV135:CG135)</f>
        <v>877.80000000000007</v>
      </c>
      <c r="H135" s="449">
        <f>SUM(CH135:CS135)</f>
        <v>1040</v>
      </c>
      <c r="I135" s="449"/>
      <c r="J135" s="449"/>
      <c r="K135" s="450" t="e">
        <f t="shared" si="414"/>
        <v>#DIV/0!</v>
      </c>
      <c r="L135" s="450">
        <f t="shared" si="415"/>
        <v>0.37377202557305478</v>
      </c>
      <c r="M135" s="449"/>
      <c r="N135" s="449"/>
      <c r="O135" s="449"/>
      <c r="P135" s="449"/>
      <c r="Q135" s="449"/>
      <c r="R135" s="449"/>
      <c r="S135" s="449"/>
      <c r="T135" s="449"/>
      <c r="U135" s="449"/>
      <c r="V135" s="449"/>
      <c r="W135" s="449"/>
      <c r="X135" s="449"/>
      <c r="Y135" s="449"/>
      <c r="Z135" s="449">
        <f t="shared" ref="Z135:AA135" si="422">Z134*Z133</f>
        <v>19.8</v>
      </c>
      <c r="AA135" s="449">
        <f t="shared" si="422"/>
        <v>23.099999999999998</v>
      </c>
      <c r="AB135" s="449">
        <f t="shared" ref="AB135:AD135" si="423">AB134*AB133</f>
        <v>26.400000000000002</v>
      </c>
      <c r="AC135" s="449">
        <f t="shared" si="423"/>
        <v>19.8</v>
      </c>
      <c r="AD135" s="449">
        <f t="shared" si="423"/>
        <v>23.099999999999998</v>
      </c>
      <c r="AE135" s="449">
        <f t="shared" ref="AE135:AK135" si="424">AE134*AE133</f>
        <v>30.8</v>
      </c>
      <c r="AF135" s="449">
        <f t="shared" si="424"/>
        <v>23.099999999999998</v>
      </c>
      <c r="AG135" s="449">
        <f t="shared" si="424"/>
        <v>26.95</v>
      </c>
      <c r="AH135" s="449">
        <f t="shared" si="424"/>
        <v>35.200000000000003</v>
      </c>
      <c r="AI135" s="449">
        <f t="shared" si="424"/>
        <v>26.4</v>
      </c>
      <c r="AJ135" s="449">
        <f t="shared" si="424"/>
        <v>30.799999999999997</v>
      </c>
      <c r="AK135" s="449">
        <f t="shared" si="424"/>
        <v>35.200000000000003</v>
      </c>
      <c r="AL135" s="449">
        <f t="shared" ref="AL135:CR135" si="425">AL134*AL133</f>
        <v>32.5</v>
      </c>
      <c r="AM135" s="449">
        <f t="shared" si="425"/>
        <v>25</v>
      </c>
      <c r="AN135" s="449">
        <f t="shared" si="425"/>
        <v>34</v>
      </c>
      <c r="AO135" s="449">
        <f t="shared" si="425"/>
        <v>31</v>
      </c>
      <c r="AP135" s="449">
        <f t="shared" si="425"/>
        <v>37.400000000000006</v>
      </c>
      <c r="AQ135" s="449">
        <f t="shared" si="425"/>
        <v>41.25</v>
      </c>
      <c r="AR135" s="449">
        <f t="shared" si="425"/>
        <v>35.75</v>
      </c>
      <c r="AS135" s="449">
        <f t="shared" si="425"/>
        <v>37.400000000000006</v>
      </c>
      <c r="AT135" s="449">
        <f t="shared" si="425"/>
        <v>42</v>
      </c>
      <c r="AU135" s="449">
        <f t="shared" si="425"/>
        <v>39</v>
      </c>
      <c r="AV135" s="449">
        <f t="shared" si="425"/>
        <v>42</v>
      </c>
      <c r="AW135" s="449">
        <f t="shared" si="425"/>
        <v>43.199999999999996</v>
      </c>
      <c r="AX135" s="484">
        <f t="shared" si="425"/>
        <v>42.9</v>
      </c>
      <c r="AY135" s="484">
        <f t="shared" si="425"/>
        <v>33</v>
      </c>
      <c r="AZ135" s="484">
        <f t="shared" si="425"/>
        <v>44.88</v>
      </c>
      <c r="BA135" s="484">
        <f t="shared" si="425"/>
        <v>40.92</v>
      </c>
      <c r="BB135" s="484">
        <f t="shared" si="425"/>
        <v>44.88</v>
      </c>
      <c r="BC135" s="484">
        <f t="shared" si="425"/>
        <v>49.5</v>
      </c>
      <c r="BD135" s="484">
        <f t="shared" si="425"/>
        <v>57.2</v>
      </c>
      <c r="BE135" s="484">
        <f t="shared" si="425"/>
        <v>59.84</v>
      </c>
      <c r="BF135" s="484">
        <f t="shared" si="425"/>
        <v>61.599999999999994</v>
      </c>
      <c r="BG135" s="484">
        <f t="shared" si="425"/>
        <v>57.2</v>
      </c>
      <c r="BH135" s="484">
        <f t="shared" si="425"/>
        <v>61.599999999999994</v>
      </c>
      <c r="BI135" s="484">
        <f t="shared" si="425"/>
        <v>63.36</v>
      </c>
      <c r="BJ135" s="484">
        <f t="shared" si="425"/>
        <v>60.255000000000003</v>
      </c>
      <c r="BK135" s="484">
        <f t="shared" si="425"/>
        <v>46.35</v>
      </c>
      <c r="BL135" s="484">
        <f t="shared" si="425"/>
        <v>63.036000000000008</v>
      </c>
      <c r="BM135" s="484">
        <f t="shared" si="425"/>
        <v>57.474000000000004</v>
      </c>
      <c r="BN135" s="484">
        <f t="shared" si="425"/>
        <v>63.036000000000008</v>
      </c>
      <c r="BO135" s="484">
        <f t="shared" si="425"/>
        <v>69.525000000000006</v>
      </c>
      <c r="BP135" s="484">
        <f t="shared" si="425"/>
        <v>60.255000000000003</v>
      </c>
      <c r="BQ135" s="484">
        <f t="shared" si="425"/>
        <v>63.036000000000008</v>
      </c>
      <c r="BR135" s="484">
        <f t="shared" si="425"/>
        <v>64.89</v>
      </c>
      <c r="BS135" s="484">
        <f t="shared" si="425"/>
        <v>60.255000000000003</v>
      </c>
      <c r="BT135" s="484">
        <f t="shared" si="425"/>
        <v>64.89</v>
      </c>
      <c r="BU135" s="484">
        <f t="shared" si="425"/>
        <v>66.744</v>
      </c>
      <c r="BV135" s="484">
        <f t="shared" si="425"/>
        <v>71.5</v>
      </c>
      <c r="BW135" s="484">
        <f t="shared" si="425"/>
        <v>55</v>
      </c>
      <c r="BX135" s="484">
        <f t="shared" si="425"/>
        <v>74.800000000000011</v>
      </c>
      <c r="BY135" s="484">
        <f t="shared" si="425"/>
        <v>68.2</v>
      </c>
      <c r="BZ135" s="484">
        <f t="shared" si="425"/>
        <v>74.800000000000011</v>
      </c>
      <c r="CA135" s="484">
        <f t="shared" si="425"/>
        <v>82.5</v>
      </c>
      <c r="CB135" s="484">
        <f t="shared" si="425"/>
        <v>71.5</v>
      </c>
      <c r="CC135" s="459">
        <f t="shared" si="425"/>
        <v>74.800000000000011</v>
      </c>
      <c r="CD135" s="459">
        <f t="shared" si="425"/>
        <v>77</v>
      </c>
      <c r="CE135" s="459">
        <f t="shared" si="425"/>
        <v>71.5</v>
      </c>
      <c r="CF135" s="459">
        <f t="shared" si="425"/>
        <v>77</v>
      </c>
      <c r="CG135" s="459">
        <f t="shared" si="425"/>
        <v>79.2</v>
      </c>
      <c r="CH135" s="479">
        <f t="shared" si="425"/>
        <v>78</v>
      </c>
      <c r="CI135" s="479">
        <f t="shared" si="425"/>
        <v>60</v>
      </c>
      <c r="CJ135" s="479">
        <f t="shared" si="425"/>
        <v>81.600000000000009</v>
      </c>
      <c r="CK135" s="479">
        <f t="shared" si="425"/>
        <v>74.400000000000006</v>
      </c>
      <c r="CL135" s="479">
        <f t="shared" si="425"/>
        <v>81.600000000000009</v>
      </c>
      <c r="CM135" s="479">
        <f t="shared" si="425"/>
        <v>90</v>
      </c>
      <c r="CN135" s="479">
        <f t="shared" si="425"/>
        <v>84.5</v>
      </c>
      <c r="CO135" s="479">
        <f t="shared" si="425"/>
        <v>88.4</v>
      </c>
      <c r="CP135" s="479">
        <f t="shared" si="425"/>
        <v>91</v>
      </c>
      <c r="CQ135" s="479">
        <f t="shared" si="425"/>
        <v>97.5</v>
      </c>
      <c r="CR135" s="479">
        <f t="shared" si="425"/>
        <v>105</v>
      </c>
      <c r="CS135" s="479">
        <f t="shared" ref="CS135" si="426">CS134*CS133</f>
        <v>108</v>
      </c>
    </row>
    <row r="136" spans="1:97" x14ac:dyDescent="0.2">
      <c r="A136" s="228" t="s">
        <v>9</v>
      </c>
      <c r="B136" s="451" t="e">
        <f>B139/B135</f>
        <v>#DIV/0!</v>
      </c>
      <c r="C136" s="451">
        <f t="shared" ref="C136:E136" si="427">C139/C135</f>
        <v>1.9910806174957121</v>
      </c>
      <c r="D136" s="451">
        <f t="shared" si="427"/>
        <v>2.0006583427922813</v>
      </c>
      <c r="E136" s="451">
        <f t="shared" si="427"/>
        <v>2.0030670470756058</v>
      </c>
      <c r="F136" s="451">
        <f>F139/F135</f>
        <v>2.0116466165413538</v>
      </c>
      <c r="G136" s="451">
        <f>G139/G135</f>
        <v>2.1725783458646624</v>
      </c>
      <c r="H136" s="451">
        <f>H139/H135</f>
        <v>2.3536359415384616</v>
      </c>
      <c r="I136" s="451"/>
      <c r="J136" s="451"/>
      <c r="K136" s="450" t="e">
        <f>C136/B136-1</f>
        <v>#DIV/0!</v>
      </c>
      <c r="L136" s="450">
        <f t="shared" si="415"/>
        <v>4.8103151687628465E-3</v>
      </c>
      <c r="M136" s="451"/>
      <c r="N136" s="451"/>
      <c r="O136" s="451"/>
      <c r="P136" s="451"/>
      <c r="Q136" s="451"/>
      <c r="R136" s="451"/>
      <c r="S136" s="451"/>
      <c r="T136" s="451"/>
      <c r="U136" s="451"/>
      <c r="V136" s="451"/>
      <c r="W136" s="451"/>
      <c r="X136" s="451"/>
      <c r="Y136" s="451"/>
      <c r="Z136" s="451">
        <v>2</v>
      </c>
      <c r="AA136" s="451">
        <v>1</v>
      </c>
      <c r="AB136" s="451">
        <v>2</v>
      </c>
      <c r="AC136" s="451">
        <v>2</v>
      </c>
      <c r="AD136" s="451">
        <v>2</v>
      </c>
      <c r="AE136" s="451">
        <v>2.2000000000000002</v>
      </c>
      <c r="AF136" s="451">
        <v>2</v>
      </c>
      <c r="AG136" s="451">
        <v>2</v>
      </c>
      <c r="AH136" s="451">
        <v>2.2000000000000002</v>
      </c>
      <c r="AI136" s="451">
        <v>2</v>
      </c>
      <c r="AJ136" s="451">
        <v>2</v>
      </c>
      <c r="AK136" s="451">
        <v>2.2000000000000002</v>
      </c>
      <c r="AL136" s="451">
        <v>2</v>
      </c>
      <c r="AM136" s="451">
        <v>1</v>
      </c>
      <c r="AN136" s="451">
        <v>2</v>
      </c>
      <c r="AO136" s="451">
        <v>2</v>
      </c>
      <c r="AP136" s="451">
        <v>2</v>
      </c>
      <c r="AQ136" s="451">
        <v>2.2000000000000002</v>
      </c>
      <c r="AR136" s="451">
        <v>2</v>
      </c>
      <c r="AS136" s="451">
        <v>2</v>
      </c>
      <c r="AT136" s="451">
        <v>2.2000000000000002</v>
      </c>
      <c r="AU136" s="451">
        <v>2</v>
      </c>
      <c r="AV136" s="451">
        <v>2</v>
      </c>
      <c r="AW136" s="451">
        <v>2.2000000000000002</v>
      </c>
      <c r="AX136" s="451">
        <v>2</v>
      </c>
      <c r="AY136" s="451">
        <v>1</v>
      </c>
      <c r="AZ136" s="451">
        <v>2</v>
      </c>
      <c r="BA136" s="451">
        <v>2</v>
      </c>
      <c r="BB136" s="451">
        <v>2</v>
      </c>
      <c r="BC136" s="451">
        <v>2.2000000000000002</v>
      </c>
      <c r="BD136" s="451">
        <v>2</v>
      </c>
      <c r="BE136" s="451">
        <v>2</v>
      </c>
      <c r="BF136" s="451">
        <v>2.2000000000000002</v>
      </c>
      <c r="BG136" s="451">
        <v>2</v>
      </c>
      <c r="BH136" s="451">
        <v>2</v>
      </c>
      <c r="BI136" s="451">
        <v>2.2000000000000002</v>
      </c>
      <c r="BJ136" s="485">
        <f>AX136*1.01</f>
        <v>2.02</v>
      </c>
      <c r="BK136" s="485">
        <f t="shared" ref="BK136" si="428">AY136*1.01</f>
        <v>1.01</v>
      </c>
      <c r="BL136" s="485">
        <f t="shared" ref="BL136" si="429">AZ136*1.01</f>
        <v>2.02</v>
      </c>
      <c r="BM136" s="485">
        <f t="shared" ref="BM136" si="430">BA136*1.01</f>
        <v>2.02</v>
      </c>
      <c r="BN136" s="485">
        <f t="shared" ref="BN136" si="431">BB136*1.01</f>
        <v>2.02</v>
      </c>
      <c r="BO136" s="485">
        <f t="shared" ref="BO136" si="432">BC136*1.01</f>
        <v>2.2220000000000004</v>
      </c>
      <c r="BP136" s="485">
        <f t="shared" ref="BP136" si="433">BD136*1.01</f>
        <v>2.02</v>
      </c>
      <c r="BQ136" s="485">
        <f t="shared" ref="BQ136" si="434">BE136*1.01</f>
        <v>2.02</v>
      </c>
      <c r="BR136" s="485">
        <f t="shared" ref="BR136" si="435">BF136*1.01</f>
        <v>2.2220000000000004</v>
      </c>
      <c r="BS136" s="485">
        <f t="shared" ref="BS136" si="436">BG136*1.01</f>
        <v>2.02</v>
      </c>
      <c r="BT136" s="485">
        <f t="shared" ref="BT136" si="437">BH136*1.01</f>
        <v>2.02</v>
      </c>
      <c r="BU136" s="485">
        <f t="shared" ref="BU136" si="438">BI136*1.01</f>
        <v>2.2220000000000004</v>
      </c>
      <c r="BV136" s="451">
        <f>BJ136*1.08</f>
        <v>2.1816</v>
      </c>
      <c r="BW136" s="451">
        <f t="shared" ref="BW136" si="439">BK136*1.08</f>
        <v>1.0908</v>
      </c>
      <c r="BX136" s="451">
        <f t="shared" ref="BX136" si="440">BL136*1.08</f>
        <v>2.1816</v>
      </c>
      <c r="BY136" s="451">
        <f t="shared" ref="BY136" si="441">BM136*1.08</f>
        <v>2.1816</v>
      </c>
      <c r="BZ136" s="451">
        <f t="shared" ref="BZ136" si="442">BN136*1.08</f>
        <v>2.1816</v>
      </c>
      <c r="CA136" s="451">
        <f t="shared" ref="CA136" si="443">BO136*1.08</f>
        <v>2.3997600000000006</v>
      </c>
      <c r="CB136" s="451">
        <f t="shared" ref="CB136" si="444">BP136*1.08</f>
        <v>2.1816</v>
      </c>
      <c r="CC136" s="451">
        <f t="shared" ref="CC136" si="445">BQ136*1.08</f>
        <v>2.1816</v>
      </c>
      <c r="CD136" s="451">
        <f t="shared" ref="CD136" si="446">BR136*1.08</f>
        <v>2.3997600000000006</v>
      </c>
      <c r="CE136" s="451">
        <f t="shared" ref="CE136" si="447">BS136*1.08</f>
        <v>2.1816</v>
      </c>
      <c r="CF136" s="451">
        <f t="shared" ref="CF136" si="448">BT136*1.08</f>
        <v>2.1816</v>
      </c>
      <c r="CG136" s="451">
        <f t="shared" ref="CG136" si="449">BU136*1.08</f>
        <v>2.3997600000000006</v>
      </c>
      <c r="CH136" s="451">
        <f>BV136*1.08</f>
        <v>2.356128</v>
      </c>
      <c r="CI136" s="451">
        <f t="shared" ref="CI136" si="450">BW136*1.08</f>
        <v>1.178064</v>
      </c>
      <c r="CJ136" s="451">
        <f t="shared" ref="CJ136" si="451">BX136*1.08</f>
        <v>2.356128</v>
      </c>
      <c r="CK136" s="451">
        <f t="shared" ref="CK136" si="452">BY136*1.08</f>
        <v>2.356128</v>
      </c>
      <c r="CL136" s="451">
        <f t="shared" ref="CL136" si="453">BZ136*1.08</f>
        <v>2.356128</v>
      </c>
      <c r="CM136" s="451">
        <f t="shared" ref="CM136" si="454">CA136*1.08</f>
        <v>2.5917408000000006</v>
      </c>
      <c r="CN136" s="451">
        <f t="shared" ref="CN136" si="455">CB136*1.08</f>
        <v>2.356128</v>
      </c>
      <c r="CO136" s="451">
        <f t="shared" ref="CO136" si="456">CC136*1.08</f>
        <v>2.356128</v>
      </c>
      <c r="CP136" s="451">
        <f t="shared" ref="CP136" si="457">CD136*1.08</f>
        <v>2.5917408000000006</v>
      </c>
      <c r="CQ136" s="451">
        <f t="shared" ref="CQ136" si="458">CE136*1.08</f>
        <v>2.356128</v>
      </c>
      <c r="CR136" s="451">
        <f t="shared" ref="CR136" si="459">CF136*1.08</f>
        <v>2.356128</v>
      </c>
      <c r="CS136" s="451">
        <f t="shared" ref="CS136" si="460">CG136*1.08</f>
        <v>2.5917408000000006</v>
      </c>
    </row>
    <row r="137" spans="1:97" x14ac:dyDescent="0.2">
      <c r="A137" s="226" t="s">
        <v>10</v>
      </c>
      <c r="B137" s="451" t="e">
        <f>B140/B139</f>
        <v>#DIV/0!</v>
      </c>
      <c r="C137" s="451">
        <f t="shared" ref="C137:E137" si="461">C140/C139</f>
        <v>27.999999999999996</v>
      </c>
      <c r="D137" s="451">
        <f t="shared" si="461"/>
        <v>32</v>
      </c>
      <c r="E137" s="451">
        <f t="shared" si="461"/>
        <v>33.600000000000009</v>
      </c>
      <c r="F137" s="451">
        <f>F140/F139</f>
        <v>33.935999999999993</v>
      </c>
      <c r="G137" s="451">
        <f>G140/G139</f>
        <v>35.293439999999997</v>
      </c>
      <c r="H137" s="451">
        <f>H140/H139</f>
        <v>38.116915200000015</v>
      </c>
      <c r="I137" s="451"/>
      <c r="J137" s="449"/>
      <c r="K137" s="450" t="e">
        <f t="shared" ref="K137" si="462">C137/B137-1</f>
        <v>#DIV/0!</v>
      </c>
      <c r="L137" s="450">
        <f t="shared" si="415"/>
        <v>0.14285714285714302</v>
      </c>
      <c r="M137" s="449"/>
      <c r="N137" s="449"/>
      <c r="O137" s="449"/>
      <c r="P137" s="449"/>
      <c r="Q137" s="449"/>
      <c r="R137" s="449"/>
      <c r="S137" s="449"/>
      <c r="T137" s="449"/>
      <c r="U137" s="449"/>
      <c r="V137" s="449"/>
      <c r="W137" s="449"/>
      <c r="X137" s="449"/>
      <c r="Y137" s="449"/>
      <c r="Z137" s="451">
        <v>28</v>
      </c>
      <c r="AA137" s="451">
        <f>Z137</f>
        <v>28</v>
      </c>
      <c r="AB137" s="451">
        <f t="shared" ref="AB137:AK137" si="463">AA137</f>
        <v>28</v>
      </c>
      <c r="AC137" s="451">
        <f t="shared" si="463"/>
        <v>28</v>
      </c>
      <c r="AD137" s="451">
        <f t="shared" si="463"/>
        <v>28</v>
      </c>
      <c r="AE137" s="451">
        <f t="shared" si="463"/>
        <v>28</v>
      </c>
      <c r="AF137" s="451">
        <f t="shared" si="463"/>
        <v>28</v>
      </c>
      <c r="AG137" s="451">
        <f t="shared" si="463"/>
        <v>28</v>
      </c>
      <c r="AH137" s="451">
        <f t="shared" si="463"/>
        <v>28</v>
      </c>
      <c r="AI137" s="451">
        <f t="shared" si="463"/>
        <v>28</v>
      </c>
      <c r="AJ137" s="451">
        <f t="shared" si="463"/>
        <v>28</v>
      </c>
      <c r="AK137" s="451">
        <f t="shared" si="463"/>
        <v>28</v>
      </c>
      <c r="AL137" s="449">
        <v>32</v>
      </c>
      <c r="AM137" s="449">
        <v>32</v>
      </c>
      <c r="AN137" s="449">
        <v>32</v>
      </c>
      <c r="AO137" s="449">
        <v>32</v>
      </c>
      <c r="AP137" s="449">
        <v>32</v>
      </c>
      <c r="AQ137" s="449">
        <v>32</v>
      </c>
      <c r="AR137" s="449">
        <v>32</v>
      </c>
      <c r="AS137" s="449">
        <v>32</v>
      </c>
      <c r="AT137" s="449">
        <v>32</v>
      </c>
      <c r="AU137" s="449">
        <v>32</v>
      </c>
      <c r="AV137" s="449">
        <v>32</v>
      </c>
      <c r="AW137" s="449">
        <v>32</v>
      </c>
      <c r="AX137" s="487">
        <f>AW137*1.05</f>
        <v>33.6</v>
      </c>
      <c r="AY137" s="487">
        <f>AX137</f>
        <v>33.6</v>
      </c>
      <c r="AZ137" s="487">
        <f t="shared" ref="AZ137" si="464">AY137</f>
        <v>33.6</v>
      </c>
      <c r="BA137" s="487">
        <f t="shared" ref="BA137" si="465">AZ137</f>
        <v>33.6</v>
      </c>
      <c r="BB137" s="487">
        <f t="shared" ref="BB137" si="466">BA137</f>
        <v>33.6</v>
      </c>
      <c r="BC137" s="487">
        <f t="shared" ref="BC137" si="467">BB137</f>
        <v>33.6</v>
      </c>
      <c r="BD137" s="487">
        <f t="shared" ref="BD137" si="468">BC137</f>
        <v>33.6</v>
      </c>
      <c r="BE137" s="487">
        <f t="shared" ref="BE137" si="469">BD137</f>
        <v>33.6</v>
      </c>
      <c r="BF137" s="487">
        <f t="shared" ref="BF137" si="470">BE137</f>
        <v>33.6</v>
      </c>
      <c r="BG137" s="487">
        <f t="shared" ref="BG137" si="471">BF137</f>
        <v>33.6</v>
      </c>
      <c r="BH137" s="487">
        <f t="shared" ref="BH137" si="472">BG137</f>
        <v>33.6</v>
      </c>
      <c r="BI137" s="487">
        <f t="shared" ref="BI137" si="473">BH137</f>
        <v>33.6</v>
      </c>
      <c r="BJ137" s="480">
        <f>BI137*1.01</f>
        <v>33.936</v>
      </c>
      <c r="BK137" s="480">
        <f>BJ137</f>
        <v>33.936</v>
      </c>
      <c r="BL137" s="480">
        <f t="shared" ref="BL137" si="474">BK137</f>
        <v>33.936</v>
      </c>
      <c r="BM137" s="480">
        <f t="shared" ref="BM137" si="475">BL137</f>
        <v>33.936</v>
      </c>
      <c r="BN137" s="480">
        <f t="shared" ref="BN137" si="476">BM137</f>
        <v>33.936</v>
      </c>
      <c r="BO137" s="480">
        <f t="shared" ref="BO137" si="477">BN137</f>
        <v>33.936</v>
      </c>
      <c r="BP137" s="480">
        <f t="shared" ref="BP137" si="478">BO137</f>
        <v>33.936</v>
      </c>
      <c r="BQ137" s="480">
        <f t="shared" ref="BQ137" si="479">BP137</f>
        <v>33.936</v>
      </c>
      <c r="BR137" s="480">
        <f t="shared" ref="BR137" si="480">BQ137</f>
        <v>33.936</v>
      </c>
      <c r="BS137" s="480">
        <f t="shared" ref="BS137" si="481">BR137</f>
        <v>33.936</v>
      </c>
      <c r="BT137" s="480">
        <f t="shared" ref="BT137" si="482">BS137</f>
        <v>33.936</v>
      </c>
      <c r="BU137" s="480">
        <f t="shared" ref="BU137" si="483">BT137</f>
        <v>33.936</v>
      </c>
      <c r="BV137" s="488">
        <f>BU137*1.04</f>
        <v>35.293440000000004</v>
      </c>
      <c r="BW137" s="488">
        <f>BV137</f>
        <v>35.293440000000004</v>
      </c>
      <c r="BX137" s="488">
        <f t="shared" ref="BX137" si="484">BW137</f>
        <v>35.293440000000004</v>
      </c>
      <c r="BY137" s="488">
        <f t="shared" ref="BY137" si="485">BX137</f>
        <v>35.293440000000004</v>
      </c>
      <c r="BZ137" s="488">
        <f t="shared" ref="BZ137" si="486">BY137</f>
        <v>35.293440000000004</v>
      </c>
      <c r="CA137" s="488">
        <f t="shared" ref="CA137" si="487">BZ137</f>
        <v>35.293440000000004</v>
      </c>
      <c r="CB137" s="488">
        <f t="shared" ref="CB137" si="488">CA137</f>
        <v>35.293440000000004</v>
      </c>
      <c r="CC137" s="488">
        <f t="shared" ref="CC137" si="489">CB137</f>
        <v>35.293440000000004</v>
      </c>
      <c r="CD137" s="488">
        <f t="shared" ref="CD137" si="490">CC137</f>
        <v>35.293440000000004</v>
      </c>
      <c r="CE137" s="488">
        <f t="shared" ref="CE137" si="491">CD137</f>
        <v>35.293440000000004</v>
      </c>
      <c r="CF137" s="488">
        <f t="shared" ref="CF137" si="492">CE137</f>
        <v>35.293440000000004</v>
      </c>
      <c r="CG137" s="488">
        <f t="shared" ref="CG137" si="493">CF137</f>
        <v>35.293440000000004</v>
      </c>
      <c r="CH137" s="479">
        <f>CG137*1.08</f>
        <v>38.116915200000008</v>
      </c>
      <c r="CI137" s="479">
        <f>CH137</f>
        <v>38.116915200000008</v>
      </c>
      <c r="CJ137" s="479">
        <f t="shared" ref="CJ137" si="494">CI137</f>
        <v>38.116915200000008</v>
      </c>
      <c r="CK137" s="479">
        <f t="shared" ref="CK137" si="495">CJ137</f>
        <v>38.116915200000008</v>
      </c>
      <c r="CL137" s="479">
        <f t="shared" ref="CL137" si="496">CK137</f>
        <v>38.116915200000008</v>
      </c>
      <c r="CM137" s="479">
        <f t="shared" ref="CM137" si="497">CL137</f>
        <v>38.116915200000008</v>
      </c>
      <c r="CN137" s="479">
        <f t="shared" ref="CN137" si="498">CM137</f>
        <v>38.116915200000008</v>
      </c>
      <c r="CO137" s="479">
        <f t="shared" ref="CO137" si="499">CN137</f>
        <v>38.116915200000008</v>
      </c>
      <c r="CP137" s="479">
        <f t="shared" ref="CP137" si="500">CO137</f>
        <v>38.116915200000008</v>
      </c>
      <c r="CQ137" s="479">
        <f t="shared" ref="CQ137" si="501">CP137</f>
        <v>38.116915200000008</v>
      </c>
      <c r="CR137" s="479">
        <f t="shared" ref="CR137" si="502">CQ137</f>
        <v>38.116915200000008</v>
      </c>
      <c r="CS137" s="479">
        <f t="shared" ref="CS137" si="503">CR137</f>
        <v>38.116915200000008</v>
      </c>
    </row>
    <row r="138" spans="1:97" x14ac:dyDescent="0.2">
      <c r="A138" s="226"/>
      <c r="B138" s="449"/>
      <c r="C138" s="449"/>
      <c r="D138" s="449"/>
      <c r="E138" s="449">
        <f>SUM(AX138:BI138)</f>
        <v>0</v>
      </c>
      <c r="F138" s="449">
        <f t="shared" ref="F138" si="504">SUM(AY138:BJ138)</f>
        <v>0</v>
      </c>
      <c r="G138" s="449">
        <f t="shared" ref="G138" si="505">SUM(AZ138:BK138)</f>
        <v>0</v>
      </c>
      <c r="H138" s="449">
        <f t="shared" ref="H138" si="506">SUM(BA138:BL138)</f>
        <v>0</v>
      </c>
      <c r="I138" s="449"/>
      <c r="J138" s="449"/>
      <c r="K138" s="450"/>
      <c r="L138" s="450"/>
      <c r="M138" s="449"/>
      <c r="N138" s="449"/>
      <c r="O138" s="449"/>
      <c r="P138" s="449"/>
      <c r="Q138" s="449"/>
      <c r="R138" s="449"/>
      <c r="S138" s="449"/>
      <c r="T138" s="449"/>
      <c r="U138" s="449"/>
      <c r="V138" s="449"/>
      <c r="W138" s="449"/>
      <c r="X138" s="449"/>
      <c r="Y138" s="449"/>
      <c r="Z138" s="449"/>
      <c r="AA138" s="449"/>
      <c r="AB138" s="449"/>
      <c r="AC138" s="449"/>
      <c r="AD138" s="449"/>
      <c r="AE138" s="449"/>
      <c r="AF138" s="449"/>
      <c r="AG138" s="449"/>
      <c r="AH138" s="449"/>
      <c r="AI138" s="449"/>
      <c r="AJ138" s="449"/>
      <c r="AK138" s="449"/>
      <c r="AL138" s="449"/>
      <c r="AM138" s="449"/>
      <c r="AN138" s="449"/>
      <c r="AO138" s="449"/>
      <c r="AP138" s="449"/>
      <c r="AQ138" s="449"/>
      <c r="AR138" s="449"/>
      <c r="AS138" s="449"/>
      <c r="AT138" s="449"/>
      <c r="AU138" s="449"/>
      <c r="AV138" s="449"/>
      <c r="AW138" s="449"/>
      <c r="AX138" s="459"/>
      <c r="AY138" s="459"/>
      <c r="AZ138" s="459"/>
      <c r="BA138" s="459"/>
      <c r="BB138" s="459"/>
      <c r="BC138" s="459"/>
      <c r="BD138" s="459"/>
      <c r="BE138" s="459"/>
      <c r="BF138" s="459"/>
      <c r="BG138" s="459"/>
      <c r="BH138" s="459"/>
      <c r="BI138" s="459"/>
      <c r="BJ138" s="459"/>
      <c r="BK138" s="459"/>
      <c r="BL138" s="459"/>
      <c r="BM138" s="459"/>
      <c r="BN138" s="459"/>
      <c r="BO138" s="459"/>
      <c r="BP138" s="459"/>
      <c r="BQ138" s="459"/>
      <c r="BR138" s="459"/>
      <c r="BS138" s="459"/>
      <c r="BT138" s="459"/>
      <c r="BU138" s="459"/>
      <c r="BV138" s="459"/>
      <c r="BW138" s="459"/>
      <c r="BX138" s="459"/>
      <c r="BY138" s="459"/>
      <c r="BZ138" s="459"/>
      <c r="CA138" s="459"/>
      <c r="CB138" s="459"/>
      <c r="CC138" s="459"/>
      <c r="CD138" s="459"/>
      <c r="CE138" s="459"/>
      <c r="CF138" s="459"/>
      <c r="CG138" s="459"/>
      <c r="CH138" s="479"/>
      <c r="CI138" s="479"/>
      <c r="CJ138" s="479"/>
      <c r="CK138" s="479"/>
      <c r="CL138" s="479"/>
      <c r="CM138" s="479"/>
      <c r="CN138" s="479"/>
      <c r="CO138" s="479"/>
      <c r="CP138" s="479"/>
      <c r="CQ138" s="479"/>
      <c r="CR138" s="479"/>
      <c r="CS138" s="479"/>
    </row>
    <row r="139" spans="1:97" x14ac:dyDescent="0.2">
      <c r="A139" s="226" t="s">
        <v>15</v>
      </c>
      <c r="B139" s="449">
        <f>SUM(N139:X139)</f>
        <v>0</v>
      </c>
      <c r="C139" s="449">
        <f>SUM(Z139:AK139)</f>
        <v>638.44000000000005</v>
      </c>
      <c r="D139" s="449">
        <f>SUM(AL139:AW139)</f>
        <v>881.29</v>
      </c>
      <c r="E139" s="449">
        <f>SUM(AX139:BI139)</f>
        <v>1235.6519999999998</v>
      </c>
      <c r="F139" s="449">
        <f>SUM(BJ139:BU139)</f>
        <v>1488.1075380000004</v>
      </c>
      <c r="G139" s="452">
        <f>SUM(BV139:CG139)</f>
        <v>1907.0892720000006</v>
      </c>
      <c r="H139" s="452">
        <f>SUM(CH139:CS139)</f>
        <v>2447.7813792000002</v>
      </c>
      <c r="I139" s="449"/>
      <c r="J139" s="449"/>
      <c r="K139" s="450" t="e">
        <f t="shared" ref="K139:K142" si="507">C139/B139-1</f>
        <v>#DIV/0!</v>
      </c>
      <c r="L139" s="450">
        <f t="shared" ref="L139:L142" si="508">D139/C139-1</f>
        <v>0.38038030198609096</v>
      </c>
      <c r="M139" s="449"/>
      <c r="N139" s="449"/>
      <c r="O139" s="449"/>
      <c r="P139" s="449"/>
      <c r="Q139" s="449"/>
      <c r="R139" s="449"/>
      <c r="S139" s="449"/>
      <c r="T139" s="449"/>
      <c r="U139" s="449"/>
      <c r="V139" s="449"/>
      <c r="W139" s="449"/>
      <c r="X139" s="449"/>
      <c r="Y139" s="449"/>
      <c r="Z139" s="449">
        <f t="shared" ref="Z139:AA139" si="509">Z135*Z136</f>
        <v>39.6</v>
      </c>
      <c r="AA139" s="449">
        <f t="shared" si="509"/>
        <v>23.099999999999998</v>
      </c>
      <c r="AB139" s="449">
        <f t="shared" ref="AB139:AD139" si="510">AB135*AB136</f>
        <v>52.800000000000004</v>
      </c>
      <c r="AC139" s="449">
        <f t="shared" si="510"/>
        <v>39.6</v>
      </c>
      <c r="AD139" s="449">
        <f t="shared" si="510"/>
        <v>46.199999999999996</v>
      </c>
      <c r="AE139" s="449">
        <f t="shared" ref="AE139:AK139" si="511">AE135*AE136</f>
        <v>67.760000000000005</v>
      </c>
      <c r="AF139" s="449">
        <f t="shared" si="511"/>
        <v>46.199999999999996</v>
      </c>
      <c r="AG139" s="449">
        <f t="shared" si="511"/>
        <v>53.9</v>
      </c>
      <c r="AH139" s="449">
        <f t="shared" si="511"/>
        <v>77.440000000000012</v>
      </c>
      <c r="AI139" s="449">
        <f t="shared" si="511"/>
        <v>52.8</v>
      </c>
      <c r="AJ139" s="449">
        <f t="shared" si="511"/>
        <v>61.599999999999994</v>
      </c>
      <c r="AK139" s="449">
        <f t="shared" si="511"/>
        <v>77.440000000000012</v>
      </c>
      <c r="AL139" s="449">
        <f t="shared" ref="AL139:AW139" si="512">AL135*AL136</f>
        <v>65</v>
      </c>
      <c r="AM139" s="449">
        <f t="shared" si="512"/>
        <v>25</v>
      </c>
      <c r="AN139" s="449">
        <f t="shared" si="512"/>
        <v>68</v>
      </c>
      <c r="AO139" s="449">
        <f t="shared" si="512"/>
        <v>62</v>
      </c>
      <c r="AP139" s="449">
        <f t="shared" si="512"/>
        <v>74.800000000000011</v>
      </c>
      <c r="AQ139" s="449">
        <f t="shared" si="512"/>
        <v>90.750000000000014</v>
      </c>
      <c r="AR139" s="449">
        <f t="shared" si="512"/>
        <v>71.5</v>
      </c>
      <c r="AS139" s="449">
        <f t="shared" si="512"/>
        <v>74.800000000000011</v>
      </c>
      <c r="AT139" s="449">
        <f t="shared" si="512"/>
        <v>92.4</v>
      </c>
      <c r="AU139" s="449">
        <f t="shared" si="512"/>
        <v>78</v>
      </c>
      <c r="AV139" s="449">
        <f t="shared" si="512"/>
        <v>84</v>
      </c>
      <c r="AW139" s="449">
        <f t="shared" si="512"/>
        <v>95.039999999999992</v>
      </c>
      <c r="AX139" s="484">
        <f t="shared" ref="AX139:CB139" si="513">AX136*AX135</f>
        <v>85.8</v>
      </c>
      <c r="AY139" s="484">
        <f t="shared" si="513"/>
        <v>33</v>
      </c>
      <c r="AZ139" s="484">
        <f t="shared" si="513"/>
        <v>89.76</v>
      </c>
      <c r="BA139" s="484">
        <f t="shared" si="513"/>
        <v>81.84</v>
      </c>
      <c r="BB139" s="484">
        <f t="shared" si="513"/>
        <v>89.76</v>
      </c>
      <c r="BC139" s="484">
        <f t="shared" si="513"/>
        <v>108.9</v>
      </c>
      <c r="BD139" s="484">
        <f t="shared" si="513"/>
        <v>114.4</v>
      </c>
      <c r="BE139" s="484">
        <f t="shared" si="513"/>
        <v>119.68</v>
      </c>
      <c r="BF139" s="484">
        <f t="shared" si="513"/>
        <v>135.52000000000001</v>
      </c>
      <c r="BG139" s="484">
        <f t="shared" si="513"/>
        <v>114.4</v>
      </c>
      <c r="BH139" s="484">
        <f t="shared" si="513"/>
        <v>123.19999999999999</v>
      </c>
      <c r="BI139" s="484">
        <f t="shared" si="513"/>
        <v>139.392</v>
      </c>
      <c r="BJ139" s="484">
        <f t="shared" si="513"/>
        <v>121.71510000000001</v>
      </c>
      <c r="BK139" s="484">
        <f t="shared" si="513"/>
        <v>46.813500000000005</v>
      </c>
      <c r="BL139" s="484">
        <f t="shared" si="513"/>
        <v>127.33272000000002</v>
      </c>
      <c r="BM139" s="484">
        <f t="shared" si="513"/>
        <v>116.09748</v>
      </c>
      <c r="BN139" s="484">
        <f t="shared" si="513"/>
        <v>127.33272000000002</v>
      </c>
      <c r="BO139" s="484">
        <f t="shared" si="513"/>
        <v>154.48455000000004</v>
      </c>
      <c r="BP139" s="484">
        <f t="shared" si="513"/>
        <v>121.71510000000001</v>
      </c>
      <c r="BQ139" s="484">
        <f t="shared" si="513"/>
        <v>127.33272000000002</v>
      </c>
      <c r="BR139" s="484">
        <f t="shared" si="513"/>
        <v>144.18558000000002</v>
      </c>
      <c r="BS139" s="484">
        <f t="shared" si="513"/>
        <v>121.71510000000001</v>
      </c>
      <c r="BT139" s="484">
        <f t="shared" si="513"/>
        <v>131.0778</v>
      </c>
      <c r="BU139" s="484">
        <f t="shared" si="513"/>
        <v>148.30516800000004</v>
      </c>
      <c r="BV139" s="484">
        <f t="shared" si="513"/>
        <v>155.98439999999999</v>
      </c>
      <c r="BW139" s="484">
        <f t="shared" si="513"/>
        <v>59.994</v>
      </c>
      <c r="BX139" s="484">
        <f t="shared" si="513"/>
        <v>163.18368000000001</v>
      </c>
      <c r="BY139" s="484">
        <f t="shared" si="513"/>
        <v>148.78512000000001</v>
      </c>
      <c r="BZ139" s="484">
        <f t="shared" si="513"/>
        <v>163.18368000000001</v>
      </c>
      <c r="CA139" s="484">
        <f t="shared" si="513"/>
        <v>197.98020000000005</v>
      </c>
      <c r="CB139" s="484">
        <f t="shared" si="513"/>
        <v>155.98439999999999</v>
      </c>
      <c r="CC139" s="484">
        <f>CC136*CC135</f>
        <v>163.18368000000001</v>
      </c>
      <c r="CD139" s="484">
        <f t="shared" ref="CD139:CS139" si="514">CD136*CD135</f>
        <v>184.78152000000006</v>
      </c>
      <c r="CE139" s="484">
        <f t="shared" si="514"/>
        <v>155.98439999999999</v>
      </c>
      <c r="CF139" s="484">
        <f t="shared" si="514"/>
        <v>167.98320000000001</v>
      </c>
      <c r="CG139" s="484">
        <f t="shared" si="514"/>
        <v>190.06099200000006</v>
      </c>
      <c r="CH139" s="479">
        <f t="shared" si="514"/>
        <v>183.777984</v>
      </c>
      <c r="CI139" s="479">
        <f t="shared" si="514"/>
        <v>70.683840000000004</v>
      </c>
      <c r="CJ139" s="479">
        <f t="shared" si="514"/>
        <v>192.26004480000003</v>
      </c>
      <c r="CK139" s="479">
        <f t="shared" si="514"/>
        <v>175.2959232</v>
      </c>
      <c r="CL139" s="479">
        <f t="shared" si="514"/>
        <v>192.26004480000003</v>
      </c>
      <c r="CM139" s="479">
        <f t="shared" si="514"/>
        <v>233.25667200000007</v>
      </c>
      <c r="CN139" s="479">
        <f t="shared" si="514"/>
        <v>199.092816</v>
      </c>
      <c r="CO139" s="479">
        <f t="shared" si="514"/>
        <v>208.28171520000001</v>
      </c>
      <c r="CP139" s="479">
        <f t="shared" si="514"/>
        <v>235.84841280000006</v>
      </c>
      <c r="CQ139" s="479">
        <f t="shared" si="514"/>
        <v>229.72247999999999</v>
      </c>
      <c r="CR139" s="479">
        <f t="shared" si="514"/>
        <v>247.39344</v>
      </c>
      <c r="CS139" s="479">
        <f t="shared" si="514"/>
        <v>279.90800640000009</v>
      </c>
    </row>
    <row r="140" spans="1:97" s="448" customFormat="1" x14ac:dyDescent="0.2">
      <c r="A140" s="446" t="s">
        <v>11</v>
      </c>
      <c r="B140" s="452">
        <f>SUM(N140:X140)</f>
        <v>0</v>
      </c>
      <c r="C140" s="452">
        <f>SUM(Z140:AK140)</f>
        <v>17876.32</v>
      </c>
      <c r="D140" s="452">
        <f>SUM(AL140:AW140)</f>
        <v>28201.279999999999</v>
      </c>
      <c r="E140" s="452">
        <f>SUM(AX140:BI140)</f>
        <v>41517.907200000001</v>
      </c>
      <c r="F140" s="452">
        <f>SUM(BJ140:BU140)</f>
        <v>50500.417409568006</v>
      </c>
      <c r="G140" s="452">
        <f>SUM(BV140:CG140)</f>
        <v>67307.740795975697</v>
      </c>
      <c r="H140" s="452">
        <f>SUM(CH140:CS140)</f>
        <v>93301.87525910548</v>
      </c>
      <c r="I140" s="452"/>
      <c r="J140" s="452"/>
      <c r="K140" s="472" t="e">
        <f t="shared" si="507"/>
        <v>#DIV/0!</v>
      </c>
      <c r="L140" s="472">
        <f t="shared" si="508"/>
        <v>0.57757748798410402</v>
      </c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52">
        <f t="shared" ref="Z140:AA140" si="515">Z139*Z137</f>
        <v>1108.8</v>
      </c>
      <c r="AA140" s="452">
        <f t="shared" si="515"/>
        <v>646.79999999999995</v>
      </c>
      <c r="AB140" s="452">
        <f t="shared" ref="AB140:AD140" si="516">AB139*AB137</f>
        <v>1478.4</v>
      </c>
      <c r="AC140" s="452">
        <f t="shared" si="516"/>
        <v>1108.8</v>
      </c>
      <c r="AD140" s="452">
        <f t="shared" si="516"/>
        <v>1293.5999999999999</v>
      </c>
      <c r="AE140" s="452">
        <f t="shared" ref="AE140:AK140" si="517">AE139*AE137</f>
        <v>1897.2800000000002</v>
      </c>
      <c r="AF140" s="452">
        <f t="shared" si="517"/>
        <v>1293.5999999999999</v>
      </c>
      <c r="AG140" s="452">
        <f t="shared" si="517"/>
        <v>1509.2</v>
      </c>
      <c r="AH140" s="452">
        <f t="shared" si="517"/>
        <v>2168.3200000000002</v>
      </c>
      <c r="AI140" s="452">
        <f t="shared" si="517"/>
        <v>1478.3999999999999</v>
      </c>
      <c r="AJ140" s="452">
        <f t="shared" si="517"/>
        <v>1724.7999999999997</v>
      </c>
      <c r="AK140" s="452">
        <f t="shared" si="517"/>
        <v>2168.3200000000002</v>
      </c>
      <c r="AL140" s="452">
        <f t="shared" ref="AL140:CB140" si="518">AL139*AL137</f>
        <v>2080</v>
      </c>
      <c r="AM140" s="452">
        <f t="shared" si="518"/>
        <v>800</v>
      </c>
      <c r="AN140" s="452">
        <f t="shared" si="518"/>
        <v>2176</v>
      </c>
      <c r="AO140" s="452">
        <f t="shared" si="518"/>
        <v>1984</v>
      </c>
      <c r="AP140" s="452">
        <f t="shared" si="518"/>
        <v>2393.6000000000004</v>
      </c>
      <c r="AQ140" s="452">
        <f t="shared" si="518"/>
        <v>2904.0000000000005</v>
      </c>
      <c r="AR140" s="452">
        <f t="shared" si="518"/>
        <v>2288</v>
      </c>
      <c r="AS140" s="452">
        <f t="shared" si="518"/>
        <v>2393.6000000000004</v>
      </c>
      <c r="AT140" s="452">
        <f t="shared" si="518"/>
        <v>2956.8</v>
      </c>
      <c r="AU140" s="452">
        <f t="shared" si="518"/>
        <v>2496</v>
      </c>
      <c r="AV140" s="452">
        <f t="shared" si="518"/>
        <v>2688</v>
      </c>
      <c r="AW140" s="452">
        <f t="shared" si="518"/>
        <v>3041.2799999999997</v>
      </c>
      <c r="AX140" s="489">
        <f t="shared" si="518"/>
        <v>2882.88</v>
      </c>
      <c r="AY140" s="489">
        <f t="shared" si="518"/>
        <v>1108.8</v>
      </c>
      <c r="AZ140" s="489">
        <f t="shared" si="518"/>
        <v>3015.9360000000001</v>
      </c>
      <c r="BA140" s="489">
        <f t="shared" si="518"/>
        <v>2749.8240000000001</v>
      </c>
      <c r="BB140" s="489">
        <f t="shared" si="518"/>
        <v>3015.9360000000001</v>
      </c>
      <c r="BC140" s="489">
        <f t="shared" si="518"/>
        <v>3659.0400000000004</v>
      </c>
      <c r="BD140" s="489">
        <f t="shared" si="518"/>
        <v>3843.84</v>
      </c>
      <c r="BE140" s="489">
        <f t="shared" si="518"/>
        <v>4021.2480000000005</v>
      </c>
      <c r="BF140" s="489">
        <f t="shared" si="518"/>
        <v>4553.4720000000007</v>
      </c>
      <c r="BG140" s="489">
        <f t="shared" si="518"/>
        <v>3843.84</v>
      </c>
      <c r="BH140" s="489">
        <f t="shared" si="518"/>
        <v>4139.5199999999995</v>
      </c>
      <c r="BI140" s="489">
        <f t="shared" si="518"/>
        <v>4683.5712000000003</v>
      </c>
      <c r="BJ140" s="490">
        <f t="shared" si="518"/>
        <v>4130.5236335999998</v>
      </c>
      <c r="BK140" s="490">
        <f t="shared" si="518"/>
        <v>1588.6629360000002</v>
      </c>
      <c r="BL140" s="490">
        <f t="shared" si="518"/>
        <v>4321.1631859200006</v>
      </c>
      <c r="BM140" s="490">
        <f t="shared" si="518"/>
        <v>3939.8840812799999</v>
      </c>
      <c r="BN140" s="490">
        <f t="shared" si="518"/>
        <v>4321.1631859200006</v>
      </c>
      <c r="BO140" s="490">
        <f t="shared" si="518"/>
        <v>5242.5876888000012</v>
      </c>
      <c r="BP140" s="490">
        <f t="shared" si="518"/>
        <v>4130.5236335999998</v>
      </c>
      <c r="BQ140" s="490">
        <f t="shared" si="518"/>
        <v>4321.1631859200006</v>
      </c>
      <c r="BR140" s="490">
        <f t="shared" si="518"/>
        <v>4893.0818428800003</v>
      </c>
      <c r="BS140" s="490">
        <f t="shared" si="518"/>
        <v>4130.5236335999998</v>
      </c>
      <c r="BT140" s="490">
        <f t="shared" si="518"/>
        <v>4448.2562207999999</v>
      </c>
      <c r="BU140" s="490">
        <f t="shared" si="518"/>
        <v>5032.8841812480014</v>
      </c>
      <c r="BV140" s="490">
        <f t="shared" si="518"/>
        <v>5505.2260623360007</v>
      </c>
      <c r="BW140" s="490">
        <f t="shared" si="518"/>
        <v>2117.3946393600004</v>
      </c>
      <c r="BX140" s="490">
        <f t="shared" si="518"/>
        <v>5759.3134190592009</v>
      </c>
      <c r="BY140" s="490">
        <f t="shared" si="518"/>
        <v>5251.1387056128005</v>
      </c>
      <c r="BZ140" s="490">
        <f t="shared" si="518"/>
        <v>5759.3134190592009</v>
      </c>
      <c r="CA140" s="490">
        <f t="shared" si="518"/>
        <v>6987.4023098880025</v>
      </c>
      <c r="CB140" s="490">
        <f t="shared" si="518"/>
        <v>5505.2260623360007</v>
      </c>
      <c r="CC140" s="490">
        <f>CC139*CC137</f>
        <v>5759.3134190592009</v>
      </c>
      <c r="CD140" s="490">
        <f t="shared" ref="CD140:CS140" si="519">CD139*CD137</f>
        <v>6521.5754892288023</v>
      </c>
      <c r="CE140" s="490">
        <f t="shared" si="519"/>
        <v>5505.2260623360007</v>
      </c>
      <c r="CF140" s="490">
        <f t="shared" si="519"/>
        <v>5928.7049902080007</v>
      </c>
      <c r="CG140" s="490">
        <f t="shared" si="519"/>
        <v>6707.9062174924829</v>
      </c>
      <c r="CH140" s="494">
        <f t="shared" si="519"/>
        <v>7005.0498317549582</v>
      </c>
      <c r="CI140" s="494">
        <f t="shared" si="519"/>
        <v>2694.2499352903687</v>
      </c>
      <c r="CJ140" s="494">
        <f t="shared" si="519"/>
        <v>7328.3598239898038</v>
      </c>
      <c r="CK140" s="494">
        <f t="shared" si="519"/>
        <v>6681.7398395201144</v>
      </c>
      <c r="CL140" s="494">
        <f t="shared" si="519"/>
        <v>7328.3598239898038</v>
      </c>
      <c r="CM140" s="494">
        <f t="shared" si="519"/>
        <v>8891.0247864582179</v>
      </c>
      <c r="CN140" s="494">
        <f t="shared" si="519"/>
        <v>7588.8039844012046</v>
      </c>
      <c r="CO140" s="494">
        <f t="shared" si="519"/>
        <v>7939.056475988953</v>
      </c>
      <c r="CP140" s="494">
        <f t="shared" si="519"/>
        <v>8989.8139507521992</v>
      </c>
      <c r="CQ140" s="494">
        <f t="shared" si="519"/>
        <v>8756.3122896936984</v>
      </c>
      <c r="CR140" s="494">
        <f t="shared" si="519"/>
        <v>9429.8747735162906</v>
      </c>
      <c r="CS140" s="494">
        <f t="shared" si="519"/>
        <v>10669.229743749864</v>
      </c>
    </row>
    <row r="141" spans="1:97" x14ac:dyDescent="0.2">
      <c r="A141" s="226" t="s">
        <v>12</v>
      </c>
      <c r="B141" s="449" t="e">
        <f>B140/B135</f>
        <v>#DIV/0!</v>
      </c>
      <c r="C141" s="449">
        <f t="shared" ref="C141:D141" si="520">C140/C135</f>
        <v>55.750257289879933</v>
      </c>
      <c r="D141" s="449">
        <f t="shared" si="520"/>
        <v>64.021066969353001</v>
      </c>
      <c r="E141" s="449">
        <f>SUM(AX140:BI140)/SUM(AX135:BI135)</f>
        <v>67.303052781740377</v>
      </c>
      <c r="F141" s="449">
        <f>SUM(BJ140:BU140)/SUM(BJ135:BU135)</f>
        <v>68.267239578947368</v>
      </c>
      <c r="G141" s="451">
        <f>SUM(BV140:CG140)/SUM(BV135:CG135)</f>
        <v>76.677763495073691</v>
      </c>
      <c r="H141" s="451">
        <f>SUM(BW140:CH140)/SUM(CH135:CS135)</f>
        <v>66.161119774417941</v>
      </c>
      <c r="I141" s="449"/>
      <c r="J141" s="449"/>
      <c r="K141" s="450" t="e">
        <f t="shared" si="507"/>
        <v>#DIV/0!</v>
      </c>
      <c r="L141" s="450">
        <f t="shared" si="508"/>
        <v>0.14835464590715763</v>
      </c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49"/>
      <c r="X141" s="449"/>
      <c r="Y141" s="449"/>
      <c r="Z141" s="449">
        <f t="shared" ref="Z141:AA141" si="521">Z140/Z135</f>
        <v>55.999999999999993</v>
      </c>
      <c r="AA141" s="449">
        <f t="shared" si="521"/>
        <v>28</v>
      </c>
      <c r="AB141" s="449">
        <f t="shared" ref="AB141:AD141" si="522">AB140/AB135</f>
        <v>56</v>
      </c>
      <c r="AC141" s="449">
        <f t="shared" si="522"/>
        <v>55.999999999999993</v>
      </c>
      <c r="AD141" s="449">
        <f t="shared" si="522"/>
        <v>56</v>
      </c>
      <c r="AE141" s="449">
        <f t="shared" ref="AE141:AK141" si="523">AE140/AE135</f>
        <v>61.600000000000009</v>
      </c>
      <c r="AF141" s="449">
        <f t="shared" si="523"/>
        <v>56</v>
      </c>
      <c r="AG141" s="449">
        <f t="shared" si="523"/>
        <v>56</v>
      </c>
      <c r="AH141" s="449">
        <f t="shared" si="523"/>
        <v>61.6</v>
      </c>
      <c r="AI141" s="449">
        <f t="shared" si="523"/>
        <v>56</v>
      </c>
      <c r="AJ141" s="449">
        <f t="shared" si="523"/>
        <v>55.999999999999993</v>
      </c>
      <c r="AK141" s="449">
        <f t="shared" si="523"/>
        <v>61.6</v>
      </c>
      <c r="AL141" s="449">
        <f t="shared" ref="AL141:AW141" si="524">AL140/AL135</f>
        <v>64</v>
      </c>
      <c r="AM141" s="449">
        <f t="shared" si="524"/>
        <v>32</v>
      </c>
      <c r="AN141" s="449">
        <f t="shared" si="524"/>
        <v>64</v>
      </c>
      <c r="AO141" s="449">
        <f t="shared" si="524"/>
        <v>64</v>
      </c>
      <c r="AP141" s="449">
        <f t="shared" si="524"/>
        <v>64</v>
      </c>
      <c r="AQ141" s="449">
        <f t="shared" si="524"/>
        <v>70.400000000000006</v>
      </c>
      <c r="AR141" s="449">
        <f t="shared" si="524"/>
        <v>64</v>
      </c>
      <c r="AS141" s="449">
        <f t="shared" si="524"/>
        <v>64</v>
      </c>
      <c r="AT141" s="449">
        <f t="shared" si="524"/>
        <v>70.400000000000006</v>
      </c>
      <c r="AU141" s="449">
        <f t="shared" si="524"/>
        <v>64</v>
      </c>
      <c r="AV141" s="449">
        <f t="shared" si="524"/>
        <v>64</v>
      </c>
      <c r="AW141" s="449">
        <f t="shared" si="524"/>
        <v>70.400000000000006</v>
      </c>
      <c r="AX141" s="459"/>
      <c r="AY141" s="459"/>
      <c r="AZ141" s="459"/>
      <c r="BA141" s="459"/>
      <c r="BB141" s="459"/>
      <c r="BC141" s="459"/>
      <c r="BD141" s="459"/>
      <c r="BE141" s="459"/>
      <c r="BF141" s="459"/>
      <c r="BG141" s="459"/>
      <c r="BH141" s="459"/>
      <c r="BI141" s="459"/>
      <c r="BJ141" s="459"/>
      <c r="BK141" s="459"/>
      <c r="BL141" s="459"/>
      <c r="BM141" s="459"/>
      <c r="BN141" s="459"/>
      <c r="BO141" s="459"/>
      <c r="BP141" s="459"/>
      <c r="BQ141" s="459"/>
      <c r="BR141" s="459"/>
      <c r="BS141" s="459"/>
      <c r="BT141" s="459"/>
      <c r="BU141" s="459"/>
      <c r="BV141" s="459"/>
      <c r="BW141" s="459"/>
      <c r="BX141" s="459"/>
      <c r="BY141" s="459"/>
      <c r="BZ141" s="459"/>
      <c r="CA141" s="459"/>
      <c r="CB141" s="459"/>
      <c r="CC141" s="459"/>
      <c r="CD141" s="459"/>
      <c r="CE141" s="459"/>
      <c r="CF141" s="459"/>
      <c r="CG141" s="459"/>
      <c r="CH141" s="459"/>
      <c r="CI141" s="459"/>
      <c r="CJ141" s="459"/>
      <c r="CK141" s="459"/>
      <c r="CL141" s="459"/>
      <c r="CM141" s="459"/>
      <c r="CN141" s="459"/>
      <c r="CO141" s="459"/>
      <c r="CP141" s="459"/>
      <c r="CQ141" s="459"/>
      <c r="CR141" s="459"/>
      <c r="CS141" s="459"/>
    </row>
    <row r="142" spans="1:97" x14ac:dyDescent="0.2">
      <c r="A142" s="226" t="s">
        <v>13</v>
      </c>
      <c r="B142" s="449" t="e">
        <f>SUM(N140:X140)/SUM(N133:X133)</f>
        <v>#DIV/0!</v>
      </c>
      <c r="C142" s="449">
        <f>SUM(Z140:AK140)/SUM(Z133:AK133)</f>
        <v>39.159518072289153</v>
      </c>
      <c r="D142" s="449">
        <f>SUM(AL140:AW140)/SUM(AL133:AW133)</f>
        <v>42.729212121212122</v>
      </c>
      <c r="E142" s="449">
        <f>SUM(AX140:BH140)/SUM(AX133:BH133)</f>
        <v>44.060210526315792</v>
      </c>
      <c r="F142" s="449">
        <f>SUM(BJ140:BT140)/SUM(BJ133:BT133)</f>
        <v>44.58912741818181</v>
      </c>
      <c r="G142" s="449">
        <f>SUM(BK140:BU140)/SUM(BK133:BU133)</f>
        <v>45.474054894545446</v>
      </c>
      <c r="H142" s="449">
        <f>SUM(CH140:CS140)/SUM(CH133:CS133)</f>
        <v>59.808894396862485</v>
      </c>
      <c r="I142" s="449"/>
      <c r="J142" s="449"/>
      <c r="K142" s="450" t="e">
        <f t="shared" si="507"/>
        <v>#DIV/0!</v>
      </c>
      <c r="L142" s="450">
        <f t="shared" si="508"/>
        <v>9.1157762522338759E-2</v>
      </c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49">
        <f t="shared" ref="Z142:AA142" si="525">Z140/Z133</f>
        <v>33.6</v>
      </c>
      <c r="AA142" s="449">
        <f t="shared" si="525"/>
        <v>19.599999999999998</v>
      </c>
      <c r="AB142" s="449">
        <f t="shared" ref="AB142:AD142" si="526">AB140/AB133</f>
        <v>44.800000000000004</v>
      </c>
      <c r="AC142" s="449">
        <f t="shared" si="526"/>
        <v>33.6</v>
      </c>
      <c r="AD142" s="449">
        <f t="shared" si="526"/>
        <v>39.199999999999996</v>
      </c>
      <c r="AE142" s="449">
        <f t="shared" ref="AE142:AK142" si="527">AE140/AE133</f>
        <v>49.280000000000008</v>
      </c>
      <c r="AF142" s="449">
        <f t="shared" si="527"/>
        <v>33.599999999999994</v>
      </c>
      <c r="AG142" s="449">
        <f t="shared" si="527"/>
        <v>39.200000000000003</v>
      </c>
      <c r="AH142" s="449">
        <f t="shared" si="527"/>
        <v>49.28</v>
      </c>
      <c r="AI142" s="449">
        <f t="shared" si="527"/>
        <v>33.599999999999994</v>
      </c>
      <c r="AJ142" s="449">
        <f t="shared" si="527"/>
        <v>39.199999999999996</v>
      </c>
      <c r="AK142" s="449">
        <f t="shared" si="527"/>
        <v>49.28</v>
      </c>
      <c r="AL142" s="449">
        <f t="shared" ref="AL142:AW142" si="528">AL140/AL133</f>
        <v>41.6</v>
      </c>
      <c r="AM142" s="449">
        <f t="shared" si="528"/>
        <v>16</v>
      </c>
      <c r="AN142" s="449">
        <f t="shared" si="528"/>
        <v>43.52</v>
      </c>
      <c r="AO142" s="449">
        <f t="shared" si="528"/>
        <v>39.68</v>
      </c>
      <c r="AP142" s="449">
        <f t="shared" si="528"/>
        <v>43.52</v>
      </c>
      <c r="AQ142" s="449">
        <f t="shared" si="528"/>
        <v>52.800000000000011</v>
      </c>
      <c r="AR142" s="449">
        <f t="shared" si="528"/>
        <v>41.6</v>
      </c>
      <c r="AS142" s="449">
        <f t="shared" si="528"/>
        <v>43.52</v>
      </c>
      <c r="AT142" s="449">
        <f t="shared" si="528"/>
        <v>49.28</v>
      </c>
      <c r="AU142" s="449">
        <f t="shared" si="528"/>
        <v>41.6</v>
      </c>
      <c r="AV142" s="449">
        <f t="shared" si="528"/>
        <v>44.8</v>
      </c>
      <c r="AW142" s="449">
        <f t="shared" si="528"/>
        <v>50.687999999999995</v>
      </c>
      <c r="AX142" s="459"/>
      <c r="AY142" s="459"/>
      <c r="AZ142" s="459"/>
      <c r="BA142" s="459"/>
      <c r="BB142" s="459"/>
      <c r="BC142" s="459"/>
      <c r="BD142" s="459"/>
      <c r="BE142" s="459"/>
      <c r="BF142" s="459"/>
      <c r="BG142" s="459"/>
      <c r="BH142" s="459"/>
      <c r="BI142" s="459"/>
      <c r="BJ142" s="459"/>
      <c r="BK142" s="459"/>
      <c r="BL142" s="459"/>
      <c r="BM142" s="459"/>
      <c r="BN142" s="459"/>
      <c r="BO142" s="459"/>
      <c r="BP142" s="459"/>
      <c r="BQ142" s="459"/>
      <c r="BR142" s="459"/>
      <c r="BS142" s="459"/>
      <c r="BT142" s="459"/>
      <c r="BU142" s="459"/>
      <c r="BV142" s="459"/>
      <c r="BW142" s="459"/>
      <c r="BX142" s="459"/>
      <c r="BY142" s="459"/>
      <c r="BZ142" s="459"/>
      <c r="CA142" s="459"/>
      <c r="CB142" s="459"/>
      <c r="CC142" s="459"/>
      <c r="CD142" s="459"/>
      <c r="CE142" s="459"/>
      <c r="CF142" s="459"/>
      <c r="CG142" s="459"/>
      <c r="CH142" s="459"/>
      <c r="CI142" s="459"/>
      <c r="CJ142" s="459"/>
      <c r="CK142" s="459"/>
      <c r="CL142" s="459"/>
      <c r="CM142" s="459"/>
      <c r="CN142" s="459"/>
      <c r="CO142" s="459"/>
      <c r="CP142" s="459"/>
      <c r="CQ142" s="459"/>
      <c r="CR142" s="459"/>
      <c r="CS142" s="459"/>
    </row>
    <row r="143" spans="1:97" x14ac:dyDescent="0.2">
      <c r="A143" s="109" t="s">
        <v>147</v>
      </c>
      <c r="B143" s="449"/>
      <c r="C143" s="450" t="e">
        <f t="shared" ref="C143" si="529">(C140-B140)/B140</f>
        <v>#DIV/0!</v>
      </c>
      <c r="D143" s="450">
        <f t="shared" ref="D143" si="530">(D140-C140)/C140</f>
        <v>0.57757748798410402</v>
      </c>
      <c r="E143" s="450">
        <f t="shared" ref="E143" si="531">(E140-D140)/D140</f>
        <v>0.47219938953125545</v>
      </c>
      <c r="F143" s="450">
        <f t="shared" ref="F143" si="532">(F140-E140)/E140</f>
        <v>0.21635267322838481</v>
      </c>
      <c r="G143" s="450">
        <f t="shared" ref="G143" si="533">(G140-F140)/F140</f>
        <v>0.33281553398058267</v>
      </c>
      <c r="H143" s="450">
        <f>(H140-G140)/G140</f>
        <v>0.38619829095027303</v>
      </c>
      <c r="I143" s="449"/>
      <c r="J143" s="449"/>
      <c r="K143" s="450"/>
      <c r="L143" s="450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49"/>
      <c r="X143" s="449"/>
      <c r="Y143" s="449"/>
      <c r="Z143" s="449"/>
      <c r="AA143" s="449"/>
      <c r="AB143" s="449"/>
      <c r="AC143" s="449"/>
      <c r="AD143" s="449"/>
      <c r="AE143" s="449"/>
      <c r="AF143" s="449"/>
      <c r="AG143" s="449"/>
      <c r="AH143" s="449"/>
      <c r="AI143" s="449"/>
      <c r="AJ143" s="449"/>
      <c r="AK143" s="449"/>
      <c r="AL143" s="449"/>
      <c r="AM143" s="449"/>
      <c r="AN143" s="449"/>
      <c r="AO143" s="449"/>
      <c r="AP143" s="449"/>
      <c r="AQ143" s="449"/>
      <c r="AR143" s="449"/>
      <c r="AS143" s="449"/>
      <c r="AT143" s="449"/>
      <c r="AU143" s="449"/>
      <c r="AV143" s="449"/>
      <c r="AW143" s="449"/>
      <c r="AX143" s="459"/>
      <c r="AY143" s="459"/>
      <c r="AZ143" s="459"/>
      <c r="BA143" s="459"/>
      <c r="BB143" s="459"/>
      <c r="BC143" s="459"/>
      <c r="BD143" s="459"/>
      <c r="BE143" s="459"/>
      <c r="BF143" s="459"/>
      <c r="BG143" s="459"/>
      <c r="BH143" s="459"/>
      <c r="BI143" s="459"/>
      <c r="BJ143" s="459"/>
      <c r="BK143" s="459"/>
      <c r="BL143" s="459"/>
      <c r="BM143" s="459"/>
      <c r="BN143" s="459"/>
      <c r="BO143" s="459"/>
      <c r="BP143" s="459"/>
      <c r="BQ143" s="459"/>
      <c r="BR143" s="459"/>
      <c r="BS143" s="459"/>
      <c r="BT143" s="459"/>
      <c r="BU143" s="459"/>
      <c r="BV143" s="459"/>
      <c r="BW143" s="459"/>
      <c r="BX143" s="459"/>
      <c r="BY143" s="459"/>
      <c r="BZ143" s="459"/>
      <c r="CA143" s="459"/>
      <c r="CB143" s="459"/>
      <c r="CC143" s="459"/>
      <c r="CD143" s="459"/>
      <c r="CE143" s="459"/>
      <c r="CF143" s="459"/>
      <c r="CG143" s="459"/>
      <c r="CH143" s="459"/>
      <c r="CI143" s="459"/>
      <c r="CJ143" s="459"/>
      <c r="CK143" s="459"/>
      <c r="CL143" s="459"/>
      <c r="CM143" s="459"/>
      <c r="CN143" s="459"/>
      <c r="CO143" s="459"/>
      <c r="CP143" s="459"/>
      <c r="CQ143" s="459"/>
      <c r="CR143" s="459"/>
      <c r="CS143" s="459"/>
    </row>
    <row r="144" spans="1:97" x14ac:dyDescent="0.2">
      <c r="B144" s="449"/>
      <c r="C144" s="449"/>
      <c r="D144" s="449"/>
      <c r="E144" s="449"/>
      <c r="F144" s="449"/>
      <c r="G144" s="449"/>
      <c r="H144" s="449"/>
      <c r="I144" s="449"/>
      <c r="J144" s="449"/>
      <c r="K144" s="450"/>
      <c r="L144" s="450"/>
      <c r="M144" s="449"/>
      <c r="N144" s="449"/>
      <c r="O144" s="449"/>
      <c r="P144" s="449"/>
      <c r="Q144" s="449"/>
      <c r="R144" s="449"/>
      <c r="S144" s="449"/>
      <c r="T144" s="449"/>
      <c r="U144" s="449"/>
      <c r="V144" s="449"/>
      <c r="W144" s="449"/>
      <c r="X144" s="449"/>
      <c r="Y144" s="449"/>
      <c r="Z144" s="449"/>
      <c r="AA144" s="449"/>
      <c r="AB144" s="449"/>
      <c r="AC144" s="449"/>
      <c r="AD144" s="449"/>
      <c r="AE144" s="449"/>
      <c r="AF144" s="449"/>
      <c r="AG144" s="449"/>
      <c r="AH144" s="449"/>
      <c r="AI144" s="449"/>
      <c r="AJ144" s="449"/>
      <c r="AK144" s="449"/>
      <c r="AL144" s="449"/>
      <c r="AM144" s="449"/>
      <c r="AN144" s="449"/>
      <c r="AO144" s="449"/>
      <c r="AP144" s="449"/>
      <c r="AQ144" s="449"/>
      <c r="AR144" s="449"/>
      <c r="AS144" s="449"/>
      <c r="AT144" s="449"/>
      <c r="AU144" s="449"/>
      <c r="AV144" s="449"/>
      <c r="AW144" s="449"/>
      <c r="AX144" s="459"/>
      <c r="AY144" s="459"/>
      <c r="AZ144" s="459"/>
      <c r="BA144" s="459"/>
      <c r="BB144" s="459"/>
      <c r="BC144" s="459"/>
      <c r="BD144" s="459"/>
      <c r="BE144" s="459"/>
      <c r="BF144" s="459"/>
      <c r="BG144" s="459"/>
      <c r="BH144" s="459"/>
      <c r="BI144" s="459"/>
      <c r="BJ144" s="459"/>
      <c r="BK144" s="459"/>
      <c r="BL144" s="459"/>
      <c r="BM144" s="459"/>
      <c r="BN144" s="459"/>
      <c r="BO144" s="459"/>
      <c r="BP144" s="459"/>
      <c r="BQ144" s="459"/>
      <c r="BR144" s="459"/>
      <c r="BS144" s="459"/>
      <c r="BT144" s="459"/>
      <c r="BU144" s="459"/>
      <c r="BV144" s="459"/>
      <c r="BW144" s="459"/>
      <c r="BX144" s="459"/>
      <c r="BY144" s="459"/>
      <c r="BZ144" s="459"/>
      <c r="CA144" s="459"/>
      <c r="CB144" s="459"/>
      <c r="CC144" s="459"/>
      <c r="CD144" s="459"/>
      <c r="CE144" s="459"/>
      <c r="CF144" s="459"/>
      <c r="CG144" s="459"/>
      <c r="CH144" s="459"/>
      <c r="CI144" s="459"/>
      <c r="CJ144" s="459"/>
      <c r="CK144" s="459"/>
      <c r="CL144" s="459"/>
      <c r="CM144" s="459"/>
      <c r="CN144" s="459"/>
      <c r="CO144" s="459"/>
      <c r="CP144" s="459"/>
      <c r="CQ144" s="459"/>
      <c r="CR144" s="459"/>
      <c r="CS144" s="459"/>
    </row>
    <row r="145" spans="1:97" x14ac:dyDescent="0.2">
      <c r="A145" s="307" t="s">
        <v>153</v>
      </c>
      <c r="B145" s="460">
        <v>2016</v>
      </c>
      <c r="C145" s="460">
        <v>2017</v>
      </c>
      <c r="D145" s="460">
        <v>2018</v>
      </c>
      <c r="E145" s="460">
        <v>2019</v>
      </c>
      <c r="F145" s="460">
        <v>2020</v>
      </c>
      <c r="G145" s="460">
        <v>2021</v>
      </c>
      <c r="H145" s="460">
        <v>2022</v>
      </c>
      <c r="I145" s="460"/>
      <c r="J145" s="461"/>
      <c r="K145" s="462"/>
      <c r="L145" s="462"/>
      <c r="M145" s="461"/>
      <c r="N145" s="463">
        <v>42385</v>
      </c>
      <c r="O145" s="463">
        <v>42416</v>
      </c>
      <c r="P145" s="463">
        <v>42445</v>
      </c>
      <c r="Q145" s="463">
        <v>42476</v>
      </c>
      <c r="R145" s="463">
        <v>42506</v>
      </c>
      <c r="S145" s="463">
        <v>42537</v>
      </c>
      <c r="T145" s="463">
        <v>42567</v>
      </c>
      <c r="U145" s="463">
        <v>42598</v>
      </c>
      <c r="V145" s="463">
        <v>42629</v>
      </c>
      <c r="W145" s="463">
        <v>42659</v>
      </c>
      <c r="X145" s="463">
        <v>42690</v>
      </c>
      <c r="Y145" s="463">
        <v>42720</v>
      </c>
      <c r="Z145" s="463">
        <v>42752</v>
      </c>
      <c r="AA145" s="463">
        <v>42783</v>
      </c>
      <c r="AB145" s="463">
        <v>42811</v>
      </c>
      <c r="AC145" s="463">
        <v>42842</v>
      </c>
      <c r="AD145" s="463">
        <v>42872</v>
      </c>
      <c r="AE145" s="463">
        <v>42903</v>
      </c>
      <c r="AF145" s="463">
        <v>42933</v>
      </c>
      <c r="AG145" s="463">
        <v>42964</v>
      </c>
      <c r="AH145" s="463">
        <v>42995</v>
      </c>
      <c r="AI145" s="463">
        <v>43025</v>
      </c>
      <c r="AJ145" s="463">
        <v>43056</v>
      </c>
      <c r="AK145" s="463">
        <v>43086</v>
      </c>
      <c r="AL145" s="463">
        <v>43118</v>
      </c>
      <c r="AM145" s="463">
        <v>43149</v>
      </c>
      <c r="AN145" s="463">
        <v>43177</v>
      </c>
      <c r="AO145" s="463">
        <v>43208</v>
      </c>
      <c r="AP145" s="463">
        <v>43238</v>
      </c>
      <c r="AQ145" s="463">
        <v>43269</v>
      </c>
      <c r="AR145" s="463">
        <v>43299</v>
      </c>
      <c r="AS145" s="463">
        <v>43330</v>
      </c>
      <c r="AT145" s="463">
        <v>43361</v>
      </c>
      <c r="AU145" s="463">
        <v>43391</v>
      </c>
      <c r="AV145" s="463">
        <v>43422</v>
      </c>
      <c r="AW145" s="463">
        <v>43452</v>
      </c>
      <c r="AX145" s="463">
        <v>43483</v>
      </c>
      <c r="AY145" s="463">
        <v>43514</v>
      </c>
      <c r="AZ145" s="463">
        <v>43542</v>
      </c>
      <c r="BA145" s="463">
        <v>43573</v>
      </c>
      <c r="BB145" s="463">
        <v>43603</v>
      </c>
      <c r="BC145" s="463">
        <v>43634</v>
      </c>
      <c r="BD145" s="463">
        <v>43664</v>
      </c>
      <c r="BE145" s="463">
        <v>43695</v>
      </c>
      <c r="BF145" s="463">
        <v>43726</v>
      </c>
      <c r="BG145" s="463">
        <v>43756</v>
      </c>
      <c r="BH145" s="463">
        <v>43787</v>
      </c>
      <c r="BI145" s="463">
        <v>43817</v>
      </c>
      <c r="BJ145" s="463">
        <v>43848</v>
      </c>
      <c r="BK145" s="463">
        <v>43879</v>
      </c>
      <c r="BL145" s="463">
        <v>43908</v>
      </c>
      <c r="BM145" s="463">
        <v>43939</v>
      </c>
      <c r="BN145" s="463">
        <v>43969</v>
      </c>
      <c r="BO145" s="463">
        <v>44000</v>
      </c>
      <c r="BP145" s="463">
        <v>44030</v>
      </c>
      <c r="BQ145" s="463">
        <v>44061</v>
      </c>
      <c r="BR145" s="463">
        <v>44092</v>
      </c>
      <c r="BS145" s="463">
        <v>44122</v>
      </c>
      <c r="BT145" s="463">
        <v>44153</v>
      </c>
      <c r="BU145" s="463">
        <v>44183</v>
      </c>
      <c r="BV145" s="463">
        <v>44214</v>
      </c>
      <c r="BW145" s="463">
        <v>44245</v>
      </c>
      <c r="BX145" s="463">
        <v>44273</v>
      </c>
      <c r="BY145" s="463">
        <v>44304</v>
      </c>
      <c r="BZ145" s="463">
        <v>44334</v>
      </c>
      <c r="CA145" s="463">
        <v>44365</v>
      </c>
      <c r="CB145" s="463">
        <v>44395</v>
      </c>
      <c r="CC145" s="463">
        <v>44426</v>
      </c>
      <c r="CD145" s="463">
        <v>44457</v>
      </c>
      <c r="CE145" s="463">
        <v>44487</v>
      </c>
      <c r="CF145" s="463">
        <v>44518</v>
      </c>
      <c r="CG145" s="463">
        <v>44548</v>
      </c>
      <c r="CH145" s="463">
        <v>44579</v>
      </c>
      <c r="CI145" s="463">
        <v>44610</v>
      </c>
      <c r="CJ145" s="463">
        <v>44638</v>
      </c>
      <c r="CK145" s="463">
        <v>44669</v>
      </c>
      <c r="CL145" s="463">
        <v>44699</v>
      </c>
      <c r="CM145" s="463">
        <v>44730</v>
      </c>
      <c r="CN145" s="463">
        <v>44760</v>
      </c>
      <c r="CO145" s="463">
        <v>44791</v>
      </c>
      <c r="CP145" s="463">
        <v>44822</v>
      </c>
      <c r="CQ145" s="463">
        <v>44852</v>
      </c>
      <c r="CR145" s="463">
        <v>44883</v>
      </c>
      <c r="CS145" s="463">
        <v>44913</v>
      </c>
    </row>
    <row r="146" spans="1:97" x14ac:dyDescent="0.2">
      <c r="A146" s="226" t="s">
        <v>5</v>
      </c>
      <c r="B146" s="449" t="e">
        <f>AVERAGE(N146:X146)</f>
        <v>#DIV/0!</v>
      </c>
      <c r="C146" s="449">
        <f>AVERAGE(Z146:AK146)</f>
        <v>50</v>
      </c>
      <c r="D146" s="449">
        <f>AVERAGE(AL146:AW146)</f>
        <v>93.75</v>
      </c>
      <c r="E146" s="449">
        <f>AVERAGE(AX146:BI146)</f>
        <v>125</v>
      </c>
      <c r="F146" s="449">
        <f>AVERAGE(BJ146:BU146)</f>
        <v>139.58333333333334</v>
      </c>
      <c r="G146" s="449">
        <f>AVERAGE(BV146:CG146)</f>
        <v>170</v>
      </c>
      <c r="H146" s="449">
        <f>AVERAGE(CH146:CS146)</f>
        <v>201.66666666666666</v>
      </c>
      <c r="I146" s="449"/>
      <c r="J146" s="449"/>
      <c r="K146" s="450" t="e">
        <f>C146/B146-1</f>
        <v>#DIV/0!</v>
      </c>
      <c r="L146" s="450">
        <f>D146/C146-1</f>
        <v>0.875</v>
      </c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49"/>
      <c r="X146" s="449"/>
      <c r="Y146" s="449"/>
      <c r="Z146" s="449">
        <v>50</v>
      </c>
      <c r="AA146" s="449">
        <v>50</v>
      </c>
      <c r="AB146" s="449">
        <v>50</v>
      </c>
      <c r="AC146" s="449">
        <v>50</v>
      </c>
      <c r="AD146" s="449">
        <v>50</v>
      </c>
      <c r="AE146" s="449">
        <v>50</v>
      </c>
      <c r="AF146" s="449">
        <v>50</v>
      </c>
      <c r="AG146" s="449">
        <v>50</v>
      </c>
      <c r="AH146" s="449">
        <v>50</v>
      </c>
      <c r="AI146" s="449">
        <v>50</v>
      </c>
      <c r="AJ146" s="449">
        <v>50</v>
      </c>
      <c r="AK146" s="449">
        <v>50</v>
      </c>
      <c r="AL146" s="449">
        <v>75</v>
      </c>
      <c r="AM146" s="449">
        <v>75</v>
      </c>
      <c r="AN146" s="449">
        <v>75</v>
      </c>
      <c r="AO146" s="449">
        <v>100</v>
      </c>
      <c r="AP146" s="449">
        <v>100</v>
      </c>
      <c r="AQ146" s="449">
        <v>100</v>
      </c>
      <c r="AR146" s="449">
        <v>100</v>
      </c>
      <c r="AS146" s="449">
        <v>100</v>
      </c>
      <c r="AT146" s="449">
        <v>100</v>
      </c>
      <c r="AU146" s="449">
        <v>100</v>
      </c>
      <c r="AV146" s="449">
        <v>100</v>
      </c>
      <c r="AW146" s="449">
        <v>100</v>
      </c>
      <c r="AX146" s="478">
        <v>125</v>
      </c>
      <c r="AY146" s="478">
        <v>125</v>
      </c>
      <c r="AZ146" s="478">
        <v>125</v>
      </c>
      <c r="BA146" s="478">
        <v>125</v>
      </c>
      <c r="BB146" s="478">
        <v>125</v>
      </c>
      <c r="BC146" s="478">
        <v>125</v>
      </c>
      <c r="BD146" s="478">
        <v>125</v>
      </c>
      <c r="BE146" s="478">
        <v>125</v>
      </c>
      <c r="BF146" s="478">
        <v>125</v>
      </c>
      <c r="BG146" s="478">
        <v>125</v>
      </c>
      <c r="BH146" s="478">
        <v>125</v>
      </c>
      <c r="BI146" s="478">
        <v>125</v>
      </c>
      <c r="BJ146" s="479">
        <v>125</v>
      </c>
      <c r="BK146" s="479">
        <v>125</v>
      </c>
      <c r="BL146" s="479">
        <v>125</v>
      </c>
      <c r="BM146" s="479">
        <v>125</v>
      </c>
      <c r="BN146" s="479">
        <v>125</v>
      </c>
      <c r="BO146" s="479">
        <v>150</v>
      </c>
      <c r="BP146" s="479">
        <v>150</v>
      </c>
      <c r="BQ146" s="479">
        <v>150</v>
      </c>
      <c r="BR146" s="479">
        <v>150</v>
      </c>
      <c r="BS146" s="479">
        <v>150</v>
      </c>
      <c r="BT146" s="479">
        <v>150</v>
      </c>
      <c r="BU146" s="479">
        <v>150</v>
      </c>
      <c r="BV146" s="478">
        <v>170</v>
      </c>
      <c r="BW146" s="478">
        <f>BV146</f>
        <v>170</v>
      </c>
      <c r="BX146" s="478">
        <f t="shared" ref="BX146:CG146" si="534">BW146</f>
        <v>170</v>
      </c>
      <c r="BY146" s="478">
        <f t="shared" si="534"/>
        <v>170</v>
      </c>
      <c r="BZ146" s="478">
        <f t="shared" si="534"/>
        <v>170</v>
      </c>
      <c r="CA146" s="478">
        <f t="shared" si="534"/>
        <v>170</v>
      </c>
      <c r="CB146" s="478">
        <v>170</v>
      </c>
      <c r="CC146" s="478">
        <f t="shared" si="534"/>
        <v>170</v>
      </c>
      <c r="CD146" s="478">
        <f t="shared" si="534"/>
        <v>170</v>
      </c>
      <c r="CE146" s="478">
        <f t="shared" si="534"/>
        <v>170</v>
      </c>
      <c r="CF146" s="478">
        <f t="shared" si="534"/>
        <v>170</v>
      </c>
      <c r="CG146" s="478">
        <f t="shared" si="534"/>
        <v>170</v>
      </c>
      <c r="CH146" s="479">
        <v>190</v>
      </c>
      <c r="CI146" s="479">
        <f>CH146</f>
        <v>190</v>
      </c>
      <c r="CJ146" s="479">
        <f t="shared" ref="CJ146" si="535">CI146</f>
        <v>190</v>
      </c>
      <c r="CK146" s="479">
        <f t="shared" ref="CK146" si="536">CJ146</f>
        <v>190</v>
      </c>
      <c r="CL146" s="479">
        <f t="shared" ref="CL146" si="537">CK146</f>
        <v>190</v>
      </c>
      <c r="CM146" s="479">
        <v>210</v>
      </c>
      <c r="CN146" s="479">
        <f t="shared" ref="CN146" si="538">CM146</f>
        <v>210</v>
      </c>
      <c r="CO146" s="479">
        <f t="shared" ref="CO146" si="539">CN146</f>
        <v>210</v>
      </c>
      <c r="CP146" s="479">
        <f t="shared" ref="CP146" si="540">CO146</f>
        <v>210</v>
      </c>
      <c r="CQ146" s="479">
        <f t="shared" ref="CQ146" si="541">CP146</f>
        <v>210</v>
      </c>
      <c r="CR146" s="479">
        <f t="shared" ref="CR146" si="542">CQ146</f>
        <v>210</v>
      </c>
      <c r="CS146" s="479">
        <f t="shared" ref="CS146" si="543">CR146</f>
        <v>210</v>
      </c>
    </row>
    <row r="147" spans="1:97" x14ac:dyDescent="0.2">
      <c r="A147" s="226" t="s">
        <v>8</v>
      </c>
      <c r="B147" s="449" t="e">
        <f>AVERAGE(N147:X147)</f>
        <v>#DIV/0!</v>
      </c>
      <c r="C147" s="449">
        <f>AVERAGE(Z147:AK147)</f>
        <v>50</v>
      </c>
      <c r="D147" s="449">
        <f>AVERAGE(AL147:AW147)</f>
        <v>93.75</v>
      </c>
      <c r="E147" s="449">
        <f>AVERAGE(AX147:BI147)</f>
        <v>125</v>
      </c>
      <c r="F147" s="449">
        <f>AVERAGE(BJ147:BU147)</f>
        <v>143.77083333333334</v>
      </c>
      <c r="G147" s="449">
        <f>AVERAGE(BV147:CG147)</f>
        <v>175.09999999999994</v>
      </c>
      <c r="H147" s="449">
        <f>AVERAGE(CH147:CS147)</f>
        <v>201.66666666666666</v>
      </c>
      <c r="I147" s="449"/>
      <c r="J147" s="449"/>
      <c r="K147" s="450" t="e">
        <f t="shared" ref="K147:K149" si="544">C147/B147-1</f>
        <v>#DIV/0!</v>
      </c>
      <c r="L147" s="450">
        <f t="shared" ref="L147:L151" si="545">D147/C147-1</f>
        <v>0.875</v>
      </c>
      <c r="M147" s="449"/>
      <c r="N147" s="449"/>
      <c r="O147" s="449"/>
      <c r="P147" s="449"/>
      <c r="Q147" s="449"/>
      <c r="R147" s="449"/>
      <c r="S147" s="449"/>
      <c r="T147" s="449"/>
      <c r="U147" s="449"/>
      <c r="V147" s="449"/>
      <c r="W147" s="449"/>
      <c r="X147" s="449"/>
      <c r="Y147" s="449"/>
      <c r="Z147" s="449">
        <f t="shared" ref="Z147:AF147" si="546">Z146*1</f>
        <v>50</v>
      </c>
      <c r="AA147" s="449">
        <f t="shared" si="546"/>
        <v>50</v>
      </c>
      <c r="AB147" s="449">
        <f t="shared" si="546"/>
        <v>50</v>
      </c>
      <c r="AC147" s="449">
        <f t="shared" si="546"/>
        <v>50</v>
      </c>
      <c r="AD147" s="449">
        <f t="shared" si="546"/>
        <v>50</v>
      </c>
      <c r="AE147" s="449">
        <f t="shared" si="546"/>
        <v>50</v>
      </c>
      <c r="AF147" s="449">
        <f t="shared" si="546"/>
        <v>50</v>
      </c>
      <c r="AG147" s="449">
        <f t="shared" ref="AG147:AW147" si="547">AG146*1</f>
        <v>50</v>
      </c>
      <c r="AH147" s="449">
        <f t="shared" si="547"/>
        <v>50</v>
      </c>
      <c r="AI147" s="449">
        <f t="shared" si="547"/>
        <v>50</v>
      </c>
      <c r="AJ147" s="449">
        <f t="shared" si="547"/>
        <v>50</v>
      </c>
      <c r="AK147" s="449">
        <f t="shared" si="547"/>
        <v>50</v>
      </c>
      <c r="AL147" s="449">
        <f t="shared" si="547"/>
        <v>75</v>
      </c>
      <c r="AM147" s="449">
        <f t="shared" si="547"/>
        <v>75</v>
      </c>
      <c r="AN147" s="449">
        <f t="shared" si="547"/>
        <v>75</v>
      </c>
      <c r="AO147" s="449">
        <f t="shared" si="547"/>
        <v>100</v>
      </c>
      <c r="AP147" s="449">
        <f t="shared" si="547"/>
        <v>100</v>
      </c>
      <c r="AQ147" s="449">
        <f t="shared" si="547"/>
        <v>100</v>
      </c>
      <c r="AR147" s="449">
        <f t="shared" si="547"/>
        <v>100</v>
      </c>
      <c r="AS147" s="449">
        <f t="shared" si="547"/>
        <v>100</v>
      </c>
      <c r="AT147" s="449">
        <f t="shared" si="547"/>
        <v>100</v>
      </c>
      <c r="AU147" s="449">
        <f t="shared" si="547"/>
        <v>100</v>
      </c>
      <c r="AV147" s="449">
        <f t="shared" si="547"/>
        <v>100</v>
      </c>
      <c r="AW147" s="449">
        <f t="shared" si="547"/>
        <v>100</v>
      </c>
      <c r="AX147" s="478">
        <f>AX146*1</f>
        <v>125</v>
      </c>
      <c r="AY147" s="478">
        <f t="shared" ref="AY147:BI147" si="548">AY146*1</f>
        <v>125</v>
      </c>
      <c r="AZ147" s="478">
        <f t="shared" si="548"/>
        <v>125</v>
      </c>
      <c r="BA147" s="478">
        <f t="shared" si="548"/>
        <v>125</v>
      </c>
      <c r="BB147" s="478">
        <f t="shared" si="548"/>
        <v>125</v>
      </c>
      <c r="BC147" s="478">
        <f t="shared" si="548"/>
        <v>125</v>
      </c>
      <c r="BD147" s="478">
        <f t="shared" si="548"/>
        <v>125</v>
      </c>
      <c r="BE147" s="478">
        <f t="shared" si="548"/>
        <v>125</v>
      </c>
      <c r="BF147" s="478">
        <f t="shared" si="548"/>
        <v>125</v>
      </c>
      <c r="BG147" s="478">
        <f t="shared" si="548"/>
        <v>125</v>
      </c>
      <c r="BH147" s="478">
        <f t="shared" si="548"/>
        <v>125</v>
      </c>
      <c r="BI147" s="478">
        <f t="shared" si="548"/>
        <v>125</v>
      </c>
      <c r="BJ147" s="478">
        <f>BJ146*1.03</f>
        <v>128.75</v>
      </c>
      <c r="BK147" s="478">
        <f t="shared" ref="BK147:BU147" si="549">BK146*1.03</f>
        <v>128.75</v>
      </c>
      <c r="BL147" s="478">
        <f t="shared" si="549"/>
        <v>128.75</v>
      </c>
      <c r="BM147" s="478">
        <f t="shared" si="549"/>
        <v>128.75</v>
      </c>
      <c r="BN147" s="478">
        <f t="shared" si="549"/>
        <v>128.75</v>
      </c>
      <c r="BO147" s="478">
        <f t="shared" si="549"/>
        <v>154.5</v>
      </c>
      <c r="BP147" s="478">
        <f t="shared" si="549"/>
        <v>154.5</v>
      </c>
      <c r="BQ147" s="478">
        <f t="shared" si="549"/>
        <v>154.5</v>
      </c>
      <c r="BR147" s="478">
        <f t="shared" si="549"/>
        <v>154.5</v>
      </c>
      <c r="BS147" s="478">
        <f t="shared" si="549"/>
        <v>154.5</v>
      </c>
      <c r="BT147" s="478">
        <f t="shared" si="549"/>
        <v>154.5</v>
      </c>
      <c r="BU147" s="478">
        <f t="shared" si="549"/>
        <v>154.5</v>
      </c>
      <c r="BV147" s="478">
        <f>BV146*1.03</f>
        <v>175.1</v>
      </c>
      <c r="BW147" s="478">
        <f t="shared" ref="BW147:CG147" si="550">BW146*1.03</f>
        <v>175.1</v>
      </c>
      <c r="BX147" s="478">
        <f t="shared" si="550"/>
        <v>175.1</v>
      </c>
      <c r="BY147" s="478">
        <f t="shared" si="550"/>
        <v>175.1</v>
      </c>
      <c r="BZ147" s="478">
        <f t="shared" si="550"/>
        <v>175.1</v>
      </c>
      <c r="CA147" s="478">
        <f t="shared" si="550"/>
        <v>175.1</v>
      </c>
      <c r="CB147" s="478">
        <f t="shared" si="550"/>
        <v>175.1</v>
      </c>
      <c r="CC147" s="478">
        <f t="shared" si="550"/>
        <v>175.1</v>
      </c>
      <c r="CD147" s="478">
        <f t="shared" si="550"/>
        <v>175.1</v>
      </c>
      <c r="CE147" s="478">
        <f t="shared" si="550"/>
        <v>175.1</v>
      </c>
      <c r="CF147" s="478">
        <f t="shared" si="550"/>
        <v>175.1</v>
      </c>
      <c r="CG147" s="478">
        <f t="shared" si="550"/>
        <v>175.1</v>
      </c>
      <c r="CH147" s="493">
        <f>CH146*1</f>
        <v>190</v>
      </c>
      <c r="CI147" s="493">
        <f t="shared" ref="CI147:CS147" si="551">CI146*1</f>
        <v>190</v>
      </c>
      <c r="CJ147" s="493">
        <f t="shared" si="551"/>
        <v>190</v>
      </c>
      <c r="CK147" s="493">
        <f t="shared" si="551"/>
        <v>190</v>
      </c>
      <c r="CL147" s="493">
        <f t="shared" si="551"/>
        <v>190</v>
      </c>
      <c r="CM147" s="493">
        <f t="shared" si="551"/>
        <v>210</v>
      </c>
      <c r="CN147" s="493">
        <f t="shared" si="551"/>
        <v>210</v>
      </c>
      <c r="CO147" s="493">
        <f t="shared" si="551"/>
        <v>210</v>
      </c>
      <c r="CP147" s="493">
        <f t="shared" si="551"/>
        <v>210</v>
      </c>
      <c r="CQ147" s="493">
        <f t="shared" si="551"/>
        <v>210</v>
      </c>
      <c r="CR147" s="493">
        <f t="shared" si="551"/>
        <v>210</v>
      </c>
      <c r="CS147" s="493">
        <f t="shared" si="551"/>
        <v>210</v>
      </c>
    </row>
    <row r="148" spans="1:97" x14ac:dyDescent="0.2">
      <c r="A148" s="227" t="s">
        <v>6</v>
      </c>
      <c r="B148" s="450" t="e">
        <f>SUM(N149:X149)/SUM(N147:X147)</f>
        <v>#DIV/0!</v>
      </c>
      <c r="C148" s="450">
        <f>SUM(Z149:AK149)/SUM(Z147:AK147)</f>
        <v>0.62687499999999996</v>
      </c>
      <c r="D148" s="450">
        <f>SUM(AL149:AW149)/SUM(AL147:AW147)</f>
        <v>0.66866666666666663</v>
      </c>
      <c r="E148" s="450">
        <f>AVERAGE(AX148:BI148)</f>
        <v>0.66500000000000004</v>
      </c>
      <c r="F148" s="450">
        <f>AVERAGE(BJ148:BU148)</f>
        <v>0.69416666666666671</v>
      </c>
      <c r="G148" s="450">
        <f>AVERAGE(BV148:CG148)</f>
        <v>0.76453856747409066</v>
      </c>
      <c r="H148" s="450">
        <f>AVERAGE(CH148:CS148)</f>
        <v>0.72605139727954127</v>
      </c>
      <c r="I148" s="450"/>
      <c r="J148" s="450"/>
      <c r="K148" s="450" t="e">
        <f t="shared" si="544"/>
        <v>#DIV/0!</v>
      </c>
      <c r="L148" s="450">
        <f t="shared" si="545"/>
        <v>6.6666666666666652E-2</v>
      </c>
      <c r="M148" s="450"/>
      <c r="N148" s="450"/>
      <c r="O148" s="450"/>
      <c r="P148" s="450"/>
      <c r="Q148" s="450"/>
      <c r="R148" s="450"/>
      <c r="S148" s="450"/>
      <c r="T148" s="450"/>
      <c r="U148" s="450"/>
      <c r="V148" s="450"/>
      <c r="W148" s="450"/>
      <c r="X148" s="450"/>
      <c r="Y148" s="450"/>
      <c r="Z148" s="495">
        <v>0.59499999999999997</v>
      </c>
      <c r="AA148" s="495">
        <v>0.63749999999999996</v>
      </c>
      <c r="AB148" s="495">
        <v>0.68</v>
      </c>
      <c r="AC148" s="495">
        <v>0.59499999999999997</v>
      </c>
      <c r="AD148" s="495">
        <v>0.42499999999999999</v>
      </c>
      <c r="AE148" s="495">
        <v>0.63749999999999996</v>
      </c>
      <c r="AF148" s="495">
        <v>0.59499999999999997</v>
      </c>
      <c r="AG148" s="495">
        <v>0.63749999999999996</v>
      </c>
      <c r="AH148" s="495">
        <v>0.68</v>
      </c>
      <c r="AI148" s="495">
        <v>0.63749999999999996</v>
      </c>
      <c r="AJ148" s="495">
        <v>0.68</v>
      </c>
      <c r="AK148" s="495">
        <v>0.72249999999999992</v>
      </c>
      <c r="AL148" s="450">
        <v>0.65</v>
      </c>
      <c r="AM148" s="450">
        <v>0.5</v>
      </c>
      <c r="AN148" s="450">
        <v>0.68</v>
      </c>
      <c r="AO148" s="450">
        <v>0.62</v>
      </c>
      <c r="AP148" s="450">
        <v>0.68</v>
      </c>
      <c r="AQ148" s="450">
        <v>0.75</v>
      </c>
      <c r="AR148" s="450">
        <v>0.65</v>
      </c>
      <c r="AS148" s="450">
        <v>0.68</v>
      </c>
      <c r="AT148" s="450">
        <v>0.7</v>
      </c>
      <c r="AU148" s="450">
        <v>0.65</v>
      </c>
      <c r="AV148" s="450">
        <v>0.7</v>
      </c>
      <c r="AW148" s="450">
        <v>0.72</v>
      </c>
      <c r="AX148" s="450">
        <v>0.65</v>
      </c>
      <c r="AY148" s="450">
        <v>0.5</v>
      </c>
      <c r="AZ148" s="450">
        <v>0.68</v>
      </c>
      <c r="BA148" s="450">
        <v>0.62</v>
      </c>
      <c r="BB148" s="450">
        <v>0.68</v>
      </c>
      <c r="BC148" s="450">
        <v>0.75</v>
      </c>
      <c r="BD148" s="450">
        <v>0.65</v>
      </c>
      <c r="BE148" s="450">
        <v>0.68</v>
      </c>
      <c r="BF148" s="450">
        <v>0.7</v>
      </c>
      <c r="BG148" s="450">
        <v>0.65</v>
      </c>
      <c r="BH148" s="450">
        <v>0.7</v>
      </c>
      <c r="BI148" s="450">
        <v>0.72</v>
      </c>
      <c r="BJ148" s="450">
        <v>0.65</v>
      </c>
      <c r="BK148" s="450">
        <v>0.5</v>
      </c>
      <c r="BL148" s="450">
        <v>0.8</v>
      </c>
      <c r="BM148" s="450">
        <v>0.62</v>
      </c>
      <c r="BN148" s="450">
        <v>0.68</v>
      </c>
      <c r="BO148" s="450">
        <v>0.8</v>
      </c>
      <c r="BP148" s="450">
        <v>0.65</v>
      </c>
      <c r="BQ148" s="482">
        <v>0.68</v>
      </c>
      <c r="BR148" s="482">
        <v>0.8</v>
      </c>
      <c r="BS148" s="482">
        <v>0.65</v>
      </c>
      <c r="BT148" s="482">
        <v>0.7</v>
      </c>
      <c r="BU148" s="482">
        <v>0.8</v>
      </c>
      <c r="BV148" s="482">
        <v>0.77285656223999999</v>
      </c>
      <c r="BW148" s="482">
        <v>0.78831369348479996</v>
      </c>
      <c r="BX148" s="482">
        <v>0.80407996735449594</v>
      </c>
      <c r="BY148" s="482">
        <v>0.82016156670158591</v>
      </c>
      <c r="BZ148" s="482">
        <v>0.83656479803561767</v>
      </c>
      <c r="CA148" s="482">
        <v>0.85329609399633</v>
      </c>
      <c r="CB148" s="482">
        <v>0.87036201587625661</v>
      </c>
      <c r="CC148" s="482">
        <v>0.7</v>
      </c>
      <c r="CD148" s="482">
        <v>0.5</v>
      </c>
      <c r="CE148" s="482">
        <v>0.72827999999999993</v>
      </c>
      <c r="CF148" s="482">
        <v>0.74284559999999988</v>
      </c>
      <c r="CG148" s="482">
        <v>0.75770251199999994</v>
      </c>
      <c r="CH148" s="450">
        <v>0.7</v>
      </c>
      <c r="CI148" s="450">
        <v>0.48</v>
      </c>
      <c r="CJ148" s="450">
        <v>0.80407996735449594</v>
      </c>
      <c r="CK148" s="450">
        <v>0.7</v>
      </c>
      <c r="CL148" s="450">
        <v>0.74284559999999988</v>
      </c>
      <c r="CM148" s="450">
        <v>0.8</v>
      </c>
      <c r="CN148" s="450">
        <v>0.7</v>
      </c>
      <c r="CO148" s="450">
        <v>0.74284559999999988</v>
      </c>
      <c r="CP148" s="450">
        <v>0.8</v>
      </c>
      <c r="CQ148" s="450">
        <v>0.7</v>
      </c>
      <c r="CR148" s="450">
        <v>0.74284559999999988</v>
      </c>
      <c r="CS148" s="450">
        <v>0.8</v>
      </c>
    </row>
    <row r="149" spans="1:97" x14ac:dyDescent="0.2">
      <c r="A149" s="226" t="s">
        <v>7</v>
      </c>
      <c r="B149" s="449">
        <f>SUM(N149:X149)</f>
        <v>0</v>
      </c>
      <c r="C149" s="449">
        <f>SUM(Z149:AK149)</f>
        <v>376.125</v>
      </c>
      <c r="D149" s="449">
        <f>SUM(AL149:AW149)</f>
        <v>752.25</v>
      </c>
      <c r="E149" s="449">
        <f>SUM(AX149:BI149)</f>
        <v>997.5</v>
      </c>
      <c r="F149" s="449">
        <f>SUM(BJ149:BU149)</f>
        <v>1203.2974999999999</v>
      </c>
      <c r="G149" s="449">
        <f>SUM(BV149:CG149)</f>
        <v>1606.4484379765586</v>
      </c>
      <c r="H149" s="449">
        <f>SUM(CH149:CS149)</f>
        <v>1761.1110097973542</v>
      </c>
      <c r="I149" s="449"/>
      <c r="J149" s="449"/>
      <c r="K149" s="450" t="e">
        <f t="shared" si="544"/>
        <v>#DIV/0!</v>
      </c>
      <c r="L149" s="450">
        <f t="shared" si="545"/>
        <v>1</v>
      </c>
      <c r="M149" s="449"/>
      <c r="N149" s="449"/>
      <c r="O149" s="449"/>
      <c r="P149" s="449"/>
      <c r="Q149" s="449"/>
      <c r="R149" s="449"/>
      <c r="S149" s="449"/>
      <c r="T149" s="449"/>
      <c r="U149" s="449"/>
      <c r="V149" s="449"/>
      <c r="W149" s="449"/>
      <c r="X149" s="449"/>
      <c r="Y149" s="449"/>
      <c r="Z149" s="449">
        <f t="shared" ref="Z149:AF149" si="552">Z148*Z147</f>
        <v>29.75</v>
      </c>
      <c r="AA149" s="449">
        <f t="shared" si="552"/>
        <v>31.874999999999996</v>
      </c>
      <c r="AB149" s="449">
        <f t="shared" si="552"/>
        <v>34</v>
      </c>
      <c r="AC149" s="449">
        <f t="shared" si="552"/>
        <v>29.75</v>
      </c>
      <c r="AD149" s="449">
        <f t="shared" si="552"/>
        <v>21.25</v>
      </c>
      <c r="AE149" s="449">
        <f t="shared" si="552"/>
        <v>31.874999999999996</v>
      </c>
      <c r="AF149" s="449">
        <f t="shared" si="552"/>
        <v>29.75</v>
      </c>
      <c r="AG149" s="449">
        <f t="shared" ref="AG149:CR149" si="553">AG148*AG147</f>
        <v>31.874999999999996</v>
      </c>
      <c r="AH149" s="449">
        <f t="shared" si="553"/>
        <v>34</v>
      </c>
      <c r="AI149" s="449">
        <f t="shared" si="553"/>
        <v>31.874999999999996</v>
      </c>
      <c r="AJ149" s="449">
        <f t="shared" si="553"/>
        <v>34</v>
      </c>
      <c r="AK149" s="449">
        <f t="shared" si="553"/>
        <v>36.124999999999993</v>
      </c>
      <c r="AL149" s="449">
        <f t="shared" si="553"/>
        <v>48.75</v>
      </c>
      <c r="AM149" s="449">
        <f t="shared" si="553"/>
        <v>37.5</v>
      </c>
      <c r="AN149" s="449">
        <f t="shared" si="553"/>
        <v>51.000000000000007</v>
      </c>
      <c r="AO149" s="449">
        <f t="shared" si="553"/>
        <v>62</v>
      </c>
      <c r="AP149" s="449">
        <f t="shared" si="553"/>
        <v>68</v>
      </c>
      <c r="AQ149" s="449">
        <f t="shared" si="553"/>
        <v>75</v>
      </c>
      <c r="AR149" s="449">
        <f t="shared" si="553"/>
        <v>65</v>
      </c>
      <c r="AS149" s="449">
        <f t="shared" si="553"/>
        <v>68</v>
      </c>
      <c r="AT149" s="449">
        <f t="shared" si="553"/>
        <v>70</v>
      </c>
      <c r="AU149" s="449">
        <f t="shared" si="553"/>
        <v>65</v>
      </c>
      <c r="AV149" s="449">
        <f t="shared" si="553"/>
        <v>70</v>
      </c>
      <c r="AW149" s="449">
        <f t="shared" si="553"/>
        <v>72</v>
      </c>
      <c r="AX149" s="484">
        <f t="shared" si="553"/>
        <v>81.25</v>
      </c>
      <c r="AY149" s="484">
        <f t="shared" si="553"/>
        <v>62.5</v>
      </c>
      <c r="AZ149" s="484">
        <f t="shared" si="553"/>
        <v>85</v>
      </c>
      <c r="BA149" s="484">
        <f t="shared" si="553"/>
        <v>77.5</v>
      </c>
      <c r="BB149" s="484">
        <f t="shared" si="553"/>
        <v>85</v>
      </c>
      <c r="BC149" s="484">
        <f t="shared" si="553"/>
        <v>93.75</v>
      </c>
      <c r="BD149" s="484">
        <f t="shared" si="553"/>
        <v>81.25</v>
      </c>
      <c r="BE149" s="484">
        <f t="shared" si="553"/>
        <v>85</v>
      </c>
      <c r="BF149" s="484">
        <f t="shared" si="553"/>
        <v>87.5</v>
      </c>
      <c r="BG149" s="484">
        <f t="shared" si="553"/>
        <v>81.25</v>
      </c>
      <c r="BH149" s="484">
        <f t="shared" si="553"/>
        <v>87.5</v>
      </c>
      <c r="BI149" s="484">
        <f t="shared" si="553"/>
        <v>90</v>
      </c>
      <c r="BJ149" s="484">
        <f t="shared" si="553"/>
        <v>83.6875</v>
      </c>
      <c r="BK149" s="484">
        <f t="shared" si="553"/>
        <v>64.375</v>
      </c>
      <c r="BL149" s="484">
        <f t="shared" si="553"/>
        <v>103</v>
      </c>
      <c r="BM149" s="484">
        <f t="shared" si="553"/>
        <v>79.825000000000003</v>
      </c>
      <c r="BN149" s="484">
        <f t="shared" si="553"/>
        <v>87.550000000000011</v>
      </c>
      <c r="BO149" s="484">
        <f t="shared" si="553"/>
        <v>123.60000000000001</v>
      </c>
      <c r="BP149" s="484">
        <f t="shared" si="553"/>
        <v>100.425</v>
      </c>
      <c r="BQ149" s="484">
        <f t="shared" si="553"/>
        <v>105.06</v>
      </c>
      <c r="BR149" s="484">
        <f t="shared" si="553"/>
        <v>123.60000000000001</v>
      </c>
      <c r="BS149" s="484">
        <f t="shared" si="553"/>
        <v>100.425</v>
      </c>
      <c r="BT149" s="484">
        <f t="shared" si="553"/>
        <v>108.14999999999999</v>
      </c>
      <c r="BU149" s="484">
        <f t="shared" si="553"/>
        <v>123.60000000000001</v>
      </c>
      <c r="BV149" s="484">
        <f t="shared" si="553"/>
        <v>135.32718404822398</v>
      </c>
      <c r="BW149" s="484">
        <f t="shared" si="553"/>
        <v>138.03372772918846</v>
      </c>
      <c r="BX149" s="484">
        <f t="shared" si="553"/>
        <v>140.79440228377223</v>
      </c>
      <c r="BY149" s="484">
        <f t="shared" si="553"/>
        <v>143.61029032944768</v>
      </c>
      <c r="BZ149" s="484">
        <f t="shared" si="553"/>
        <v>146.48249613603664</v>
      </c>
      <c r="CA149" s="484">
        <f t="shared" si="553"/>
        <v>149.41214605875737</v>
      </c>
      <c r="CB149" s="484">
        <f t="shared" si="553"/>
        <v>152.40038897993253</v>
      </c>
      <c r="CC149" s="459">
        <f t="shared" si="553"/>
        <v>122.57</v>
      </c>
      <c r="CD149" s="459">
        <f t="shared" si="553"/>
        <v>87.55</v>
      </c>
      <c r="CE149" s="459">
        <f t="shared" si="553"/>
        <v>127.52182799999999</v>
      </c>
      <c r="CF149" s="459">
        <f t="shared" si="553"/>
        <v>130.07226455999998</v>
      </c>
      <c r="CG149" s="459">
        <f t="shared" si="553"/>
        <v>132.67370985119999</v>
      </c>
      <c r="CH149" s="479">
        <f t="shared" si="553"/>
        <v>133</v>
      </c>
      <c r="CI149" s="479">
        <f t="shared" si="553"/>
        <v>91.2</v>
      </c>
      <c r="CJ149" s="479">
        <f t="shared" si="553"/>
        <v>152.77519379735423</v>
      </c>
      <c r="CK149" s="479">
        <f t="shared" si="553"/>
        <v>133</v>
      </c>
      <c r="CL149" s="479">
        <f t="shared" si="553"/>
        <v>141.14066399999999</v>
      </c>
      <c r="CM149" s="479">
        <f t="shared" si="553"/>
        <v>168</v>
      </c>
      <c r="CN149" s="479">
        <f t="shared" si="553"/>
        <v>147</v>
      </c>
      <c r="CO149" s="479">
        <f t="shared" si="553"/>
        <v>155.99757599999998</v>
      </c>
      <c r="CP149" s="479">
        <f t="shared" si="553"/>
        <v>168</v>
      </c>
      <c r="CQ149" s="479">
        <f t="shared" si="553"/>
        <v>147</v>
      </c>
      <c r="CR149" s="479">
        <f t="shared" si="553"/>
        <v>155.99757599999998</v>
      </c>
      <c r="CS149" s="479">
        <f t="shared" ref="CS149" si="554">CS148*CS147</f>
        <v>168</v>
      </c>
    </row>
    <row r="150" spans="1:97" x14ac:dyDescent="0.2">
      <c r="A150" s="228" t="s">
        <v>9</v>
      </c>
      <c r="B150" s="451" t="e">
        <f>B153/B149</f>
        <v>#DIV/0!</v>
      </c>
      <c r="C150" s="451">
        <f t="shared" ref="C150:E150" si="555">C153/C149</f>
        <v>1.5265536723163837</v>
      </c>
      <c r="D150" s="451">
        <f t="shared" si="555"/>
        <v>2.3176832237669966</v>
      </c>
      <c r="E150" s="451">
        <f t="shared" si="555"/>
        <v>2.4539966074113209</v>
      </c>
      <c r="F150" s="451">
        <f>F153/F149</f>
        <v>2.5048340421167952</v>
      </c>
      <c r="G150" s="451">
        <f>G153/G149</f>
        <v>2.6420934582924964</v>
      </c>
      <c r="H150" s="451">
        <f>H153/H149</f>
        <v>2.9078162028447121</v>
      </c>
      <c r="I150" s="451"/>
      <c r="J150" s="451"/>
      <c r="K150" s="450" t="e">
        <f>C150/B150-1</f>
        <v>#DIV/0!</v>
      </c>
      <c r="L150" s="450">
        <f t="shared" si="545"/>
        <v>0.51824548707164508</v>
      </c>
      <c r="M150" s="451"/>
      <c r="N150" s="451"/>
      <c r="O150" s="451"/>
      <c r="P150" s="451"/>
      <c r="Q150" s="451"/>
      <c r="R150" s="451"/>
      <c r="S150" s="451"/>
      <c r="T150" s="451"/>
      <c r="U150" s="451"/>
      <c r="V150" s="451"/>
      <c r="W150" s="451"/>
      <c r="X150" s="451"/>
      <c r="Y150" s="451"/>
      <c r="Z150" s="496">
        <v>1.26</v>
      </c>
      <c r="AA150" s="496">
        <v>1.4</v>
      </c>
      <c r="AB150" s="496">
        <v>1.75</v>
      </c>
      <c r="AC150" s="496">
        <v>1.4</v>
      </c>
      <c r="AD150" s="496">
        <v>1.0499999999999998</v>
      </c>
      <c r="AE150" s="496">
        <v>1.6099999999999999</v>
      </c>
      <c r="AF150" s="496">
        <v>1.4</v>
      </c>
      <c r="AG150" s="496">
        <v>1.54</v>
      </c>
      <c r="AH150" s="496">
        <v>1.75</v>
      </c>
      <c r="AI150" s="496">
        <v>1.54</v>
      </c>
      <c r="AJ150" s="496">
        <v>1.6099999999999999</v>
      </c>
      <c r="AK150" s="496">
        <v>1.75</v>
      </c>
      <c r="AL150" s="451">
        <f>AK150*1.04</f>
        <v>1.82</v>
      </c>
      <c r="AM150" s="451">
        <f t="shared" ref="AM150" si="556">AL150*1.04</f>
        <v>1.8928</v>
      </c>
      <c r="AN150" s="451">
        <f t="shared" ref="AN150" si="557">AM150*1.04</f>
        <v>1.968512</v>
      </c>
      <c r="AO150" s="451">
        <f t="shared" ref="AO150" si="558">AN150*1.04</f>
        <v>2.04725248</v>
      </c>
      <c r="AP150" s="451">
        <f t="shared" ref="AP150" si="559">AO150*1.04</f>
        <v>2.1291425792000003</v>
      </c>
      <c r="AQ150" s="451">
        <f t="shared" ref="AQ150" si="560">AP150*1.04</f>
        <v>2.2143082823680005</v>
      </c>
      <c r="AR150" s="451">
        <f t="shared" ref="AR150" si="561">AQ150*1.04</f>
        <v>2.3028806136627207</v>
      </c>
      <c r="AS150" s="451">
        <f t="shared" ref="AS150" si="562">AR150*1.04</f>
        <v>2.3949958382092298</v>
      </c>
      <c r="AT150" s="451">
        <f t="shared" ref="AT150" si="563">AS150*1.04</f>
        <v>2.4907956717375992</v>
      </c>
      <c r="AU150" s="451">
        <f t="shared" ref="AU150" si="564">AT150*1.04</f>
        <v>2.5904274986071032</v>
      </c>
      <c r="AV150" s="451">
        <f t="shared" ref="AV150" si="565">AU150*1.04</f>
        <v>2.6940445985513874</v>
      </c>
      <c r="AW150" s="451">
        <f t="shared" ref="AW150" si="566">AV150*1.04</f>
        <v>2.8018063824934432</v>
      </c>
      <c r="AX150" s="451">
        <f>AL150*1.07</f>
        <v>1.9474000000000002</v>
      </c>
      <c r="AY150" s="451">
        <f t="shared" ref="AY150" si="567">AM150*1.07</f>
        <v>2.025296</v>
      </c>
      <c r="AZ150" s="451">
        <f t="shared" ref="AZ150" si="568">AN150*1.07</f>
        <v>2.1063078400000004</v>
      </c>
      <c r="BA150" s="451">
        <f t="shared" ref="BA150" si="569">AO150*1.07</f>
        <v>2.1905601536000003</v>
      </c>
      <c r="BB150" s="451">
        <f t="shared" ref="BB150" si="570">AP150*1.07</f>
        <v>2.2781825597440006</v>
      </c>
      <c r="BC150" s="451">
        <f t="shared" ref="BC150" si="571">AQ150*1.07</f>
        <v>2.3693098621337607</v>
      </c>
      <c r="BD150" s="451">
        <f t="shared" ref="BD150" si="572">AR150*1.07</f>
        <v>2.4640822566191112</v>
      </c>
      <c r="BE150" s="451">
        <f t="shared" ref="BE150" si="573">AS150*1.07</f>
        <v>2.5626455468838758</v>
      </c>
      <c r="BF150" s="451">
        <f t="shared" ref="BF150" si="574">AT150*1.07</f>
        <v>2.6651513687592314</v>
      </c>
      <c r="BG150" s="451">
        <f t="shared" ref="BG150" si="575">AU150*1.07</f>
        <v>2.7717574235096007</v>
      </c>
      <c r="BH150" s="451">
        <f t="shared" ref="BH150" si="576">AV150*1.07</f>
        <v>2.8826277204499848</v>
      </c>
      <c r="BI150" s="451">
        <f t="shared" ref="BI150" si="577">AW150*1.07</f>
        <v>2.9979328292679845</v>
      </c>
      <c r="BJ150" s="485">
        <f>AX150*1.01</f>
        <v>1.9668740000000002</v>
      </c>
      <c r="BK150" s="485">
        <f t="shared" ref="BK150" si="578">AY150*1.01</f>
        <v>2.0455489600000001</v>
      </c>
      <c r="BL150" s="485">
        <f t="shared" ref="BL150" si="579">AZ150*1.01</f>
        <v>2.1273709184000005</v>
      </c>
      <c r="BM150" s="485">
        <f t="shared" ref="BM150" si="580">BA150*1.01</f>
        <v>2.2124657551360003</v>
      </c>
      <c r="BN150" s="485">
        <f t="shared" ref="BN150" si="581">BB150*1.01</f>
        <v>2.3009643853414405</v>
      </c>
      <c r="BO150" s="485">
        <f t="shared" ref="BO150" si="582">BC150*1.01</f>
        <v>2.3930029607550982</v>
      </c>
      <c r="BP150" s="485">
        <f t="shared" ref="BP150" si="583">BD150*1.01</f>
        <v>2.4887230791853021</v>
      </c>
      <c r="BQ150" s="485">
        <f t="shared" ref="BQ150" si="584">BE150*1.01</f>
        <v>2.5882720023527144</v>
      </c>
      <c r="BR150" s="485">
        <f t="shared" ref="BR150" si="585">BF150*1.01</f>
        <v>2.6918028824468236</v>
      </c>
      <c r="BS150" s="485">
        <f t="shared" ref="BS150" si="586">BG150*1.01</f>
        <v>2.7994749977446967</v>
      </c>
      <c r="BT150" s="485">
        <f t="shared" ref="BT150" si="587">BH150*1.01</f>
        <v>2.9114539976544846</v>
      </c>
      <c r="BU150" s="485">
        <f t="shared" ref="BU150" si="588">BI150*1.01</f>
        <v>3.0279121575606642</v>
      </c>
      <c r="BV150" s="451">
        <f>BJ150*1.08</f>
        <v>2.1242239200000004</v>
      </c>
      <c r="BW150" s="451">
        <f t="shared" ref="BW150" si="589">BK150*1.08</f>
        <v>2.2091928768000004</v>
      </c>
      <c r="BX150" s="451">
        <f t="shared" ref="BX150" si="590">BL150*1.08</f>
        <v>2.2975605918720006</v>
      </c>
      <c r="BY150" s="451">
        <f t="shared" ref="BY150" si="591">BM150*1.08</f>
        <v>2.3894630155468803</v>
      </c>
      <c r="BZ150" s="451">
        <f t="shared" ref="BZ150" si="592">BN150*1.08</f>
        <v>2.4850415361687559</v>
      </c>
      <c r="CA150" s="451">
        <f t="shared" ref="CA150" si="593">BO150*1.08</f>
        <v>2.5844431976155064</v>
      </c>
      <c r="CB150" s="451">
        <f t="shared" ref="CB150" si="594">BP150*1.08</f>
        <v>2.6878209255201266</v>
      </c>
      <c r="CC150" s="451">
        <f t="shared" ref="CC150" si="595">BQ150*1.08</f>
        <v>2.7953337625409316</v>
      </c>
      <c r="CD150" s="451">
        <f t="shared" ref="CD150" si="596">BR150*1.08</f>
        <v>2.9071471130425697</v>
      </c>
      <c r="CE150" s="451">
        <f t="shared" ref="CE150" si="597">BS150*1.08</f>
        <v>3.0234329975642726</v>
      </c>
      <c r="CF150" s="451">
        <f t="shared" ref="CF150" si="598">BT150*1.08</f>
        <v>3.1443703174668438</v>
      </c>
      <c r="CG150" s="451">
        <f t="shared" ref="CG150" si="599">BU150*1.08</f>
        <v>3.2701451301655178</v>
      </c>
      <c r="CH150" s="451">
        <f>BV150*1.08</f>
        <v>2.2941618336000005</v>
      </c>
      <c r="CI150" s="451">
        <f t="shared" ref="CI150" si="600">BW150*1.08</f>
        <v>2.3859283069440007</v>
      </c>
      <c r="CJ150" s="451">
        <f t="shared" ref="CJ150" si="601">BX150*1.08</f>
        <v>2.4813654392217606</v>
      </c>
      <c r="CK150" s="451">
        <f t="shared" ref="CK150" si="602">BY150*1.08</f>
        <v>2.580620056790631</v>
      </c>
      <c r="CL150" s="451">
        <f t="shared" ref="CL150" si="603">BZ150*1.08</f>
        <v>2.6838448590622566</v>
      </c>
      <c r="CM150" s="451">
        <f t="shared" ref="CM150" si="604">CA150*1.08</f>
        <v>2.7911986534247473</v>
      </c>
      <c r="CN150" s="451">
        <f t="shared" ref="CN150" si="605">CB150*1.08</f>
        <v>2.902846599561737</v>
      </c>
      <c r="CO150" s="451">
        <f t="shared" ref="CO150" si="606">CC150*1.08</f>
        <v>3.0189604635442064</v>
      </c>
      <c r="CP150" s="451">
        <f t="shared" ref="CP150" si="607">CD150*1.08</f>
        <v>3.1397188820859756</v>
      </c>
      <c r="CQ150" s="451">
        <f t="shared" ref="CQ150" si="608">CE150*1.08</f>
        <v>3.2653076373694145</v>
      </c>
      <c r="CR150" s="451">
        <f t="shared" ref="CR150" si="609">CF150*1.08</f>
        <v>3.3959199428641917</v>
      </c>
      <c r="CS150" s="451">
        <f t="shared" ref="CS150" si="610">CG150*1.08</f>
        <v>3.5317567405787593</v>
      </c>
    </row>
    <row r="151" spans="1:97" x14ac:dyDescent="0.2">
      <c r="A151" s="226" t="s">
        <v>10</v>
      </c>
      <c r="B151" s="451" t="e">
        <f>B154/B153</f>
        <v>#DIV/0!</v>
      </c>
      <c r="C151" s="451">
        <f t="shared" ref="C151:E151" si="611">C154/C153</f>
        <v>35.000000000000007</v>
      </c>
      <c r="D151" s="451">
        <f t="shared" si="611"/>
        <v>17.510000000000002</v>
      </c>
      <c r="E151" s="451">
        <f t="shared" si="611"/>
        <v>18.385500000000008</v>
      </c>
      <c r="F151" s="451">
        <f>F154/F153</f>
        <v>18.569355000000005</v>
      </c>
      <c r="G151" s="451">
        <f>G154/G153</f>
        <v>19.312129200000001</v>
      </c>
      <c r="H151" s="451">
        <f>H154/H153</f>
        <v>20.857099536000007</v>
      </c>
      <c r="I151" s="451"/>
      <c r="J151" s="449"/>
      <c r="K151" s="450" t="e">
        <f t="shared" ref="K151" si="612">C151/B151-1</f>
        <v>#DIV/0!</v>
      </c>
      <c r="L151" s="450">
        <f t="shared" si="545"/>
        <v>-0.49971428571428578</v>
      </c>
      <c r="M151" s="449"/>
      <c r="N151" s="449"/>
      <c r="O151" s="449"/>
      <c r="P151" s="449"/>
      <c r="Q151" s="449"/>
      <c r="R151" s="449"/>
      <c r="S151" s="449"/>
      <c r="T151" s="449"/>
      <c r="U151" s="449"/>
      <c r="V151" s="449"/>
      <c r="W151" s="449"/>
      <c r="X151" s="449"/>
      <c r="Y151" s="449"/>
      <c r="Z151" s="497">
        <v>35</v>
      </c>
      <c r="AA151" s="497">
        <v>35</v>
      </c>
      <c r="AB151" s="497">
        <v>35</v>
      </c>
      <c r="AC151" s="497">
        <v>35</v>
      </c>
      <c r="AD151" s="497">
        <v>35</v>
      </c>
      <c r="AE151" s="497">
        <v>35</v>
      </c>
      <c r="AF151" s="497">
        <v>35</v>
      </c>
      <c r="AG151" s="497">
        <v>35</v>
      </c>
      <c r="AH151" s="497">
        <v>35</v>
      </c>
      <c r="AI151" s="497">
        <v>35</v>
      </c>
      <c r="AJ151" s="497">
        <v>35</v>
      </c>
      <c r="AK151" s="497">
        <v>35</v>
      </c>
      <c r="AL151" s="449">
        <f>AM151</f>
        <v>17.510000000000002</v>
      </c>
      <c r="AM151" s="449">
        <v>17.510000000000002</v>
      </c>
      <c r="AN151" s="449">
        <v>17.510000000000002</v>
      </c>
      <c r="AO151" s="449">
        <v>17.510000000000002</v>
      </c>
      <c r="AP151" s="449">
        <v>17.510000000000002</v>
      </c>
      <c r="AQ151" s="449">
        <v>17.510000000000002</v>
      </c>
      <c r="AR151" s="449">
        <v>17.510000000000002</v>
      </c>
      <c r="AS151" s="449">
        <v>17.510000000000002</v>
      </c>
      <c r="AT151" s="449">
        <v>17.510000000000002</v>
      </c>
      <c r="AU151" s="449">
        <v>17.510000000000002</v>
      </c>
      <c r="AV151" s="449">
        <v>17.510000000000002</v>
      </c>
      <c r="AW151" s="449">
        <v>17.510000000000002</v>
      </c>
      <c r="AX151" s="487">
        <f>AW151*1.05</f>
        <v>18.385500000000004</v>
      </c>
      <c r="AY151" s="487">
        <f>AX151</f>
        <v>18.385500000000004</v>
      </c>
      <c r="AZ151" s="487">
        <f t="shared" ref="AZ151" si="613">AY151</f>
        <v>18.385500000000004</v>
      </c>
      <c r="BA151" s="487">
        <f t="shared" ref="BA151" si="614">AZ151</f>
        <v>18.385500000000004</v>
      </c>
      <c r="BB151" s="487">
        <f t="shared" ref="BB151" si="615">BA151</f>
        <v>18.385500000000004</v>
      </c>
      <c r="BC151" s="487">
        <f t="shared" ref="BC151" si="616">BB151</f>
        <v>18.385500000000004</v>
      </c>
      <c r="BD151" s="487">
        <f t="shared" ref="BD151" si="617">BC151</f>
        <v>18.385500000000004</v>
      </c>
      <c r="BE151" s="487">
        <f t="shared" ref="BE151" si="618">BD151</f>
        <v>18.385500000000004</v>
      </c>
      <c r="BF151" s="487">
        <f t="shared" ref="BF151" si="619">BE151</f>
        <v>18.385500000000004</v>
      </c>
      <c r="BG151" s="487">
        <f t="shared" ref="BG151" si="620">BF151</f>
        <v>18.385500000000004</v>
      </c>
      <c r="BH151" s="487">
        <f t="shared" ref="BH151" si="621">BG151</f>
        <v>18.385500000000004</v>
      </c>
      <c r="BI151" s="487">
        <f t="shared" ref="BI151" si="622">BH151</f>
        <v>18.385500000000004</v>
      </c>
      <c r="BJ151" s="480">
        <f>BI151*1.01</f>
        <v>18.569355000000005</v>
      </c>
      <c r="BK151" s="480">
        <f>BJ151</f>
        <v>18.569355000000005</v>
      </c>
      <c r="BL151" s="480">
        <f t="shared" ref="BL151" si="623">BK151</f>
        <v>18.569355000000005</v>
      </c>
      <c r="BM151" s="480">
        <f t="shared" ref="BM151" si="624">BL151</f>
        <v>18.569355000000005</v>
      </c>
      <c r="BN151" s="480">
        <f t="shared" ref="BN151" si="625">BM151</f>
        <v>18.569355000000005</v>
      </c>
      <c r="BO151" s="480">
        <f t="shared" ref="BO151" si="626">BN151</f>
        <v>18.569355000000005</v>
      </c>
      <c r="BP151" s="480">
        <f t="shared" ref="BP151" si="627">BO151</f>
        <v>18.569355000000005</v>
      </c>
      <c r="BQ151" s="480">
        <f t="shared" ref="BQ151" si="628">BP151</f>
        <v>18.569355000000005</v>
      </c>
      <c r="BR151" s="480">
        <f t="shared" ref="BR151" si="629">BQ151</f>
        <v>18.569355000000005</v>
      </c>
      <c r="BS151" s="480">
        <f t="shared" ref="BS151" si="630">BR151</f>
        <v>18.569355000000005</v>
      </c>
      <c r="BT151" s="480">
        <f t="shared" ref="BT151" si="631">BS151</f>
        <v>18.569355000000005</v>
      </c>
      <c r="BU151" s="480">
        <f t="shared" ref="BU151" si="632">BT151</f>
        <v>18.569355000000005</v>
      </c>
      <c r="BV151" s="488">
        <f>BU151*1.04</f>
        <v>19.312129200000005</v>
      </c>
      <c r="BW151" s="488">
        <f>BV151</f>
        <v>19.312129200000005</v>
      </c>
      <c r="BX151" s="488">
        <f t="shared" ref="BX151" si="633">BW151</f>
        <v>19.312129200000005</v>
      </c>
      <c r="BY151" s="488">
        <f t="shared" ref="BY151" si="634">BX151</f>
        <v>19.312129200000005</v>
      </c>
      <c r="BZ151" s="488">
        <f t="shared" ref="BZ151" si="635">BY151</f>
        <v>19.312129200000005</v>
      </c>
      <c r="CA151" s="488">
        <f t="shared" ref="CA151" si="636">BZ151</f>
        <v>19.312129200000005</v>
      </c>
      <c r="CB151" s="488">
        <f t="shared" ref="CB151" si="637">CA151</f>
        <v>19.312129200000005</v>
      </c>
      <c r="CC151" s="488">
        <f t="shared" ref="CC151" si="638">CB151</f>
        <v>19.312129200000005</v>
      </c>
      <c r="CD151" s="488">
        <f t="shared" ref="CD151" si="639">CC151</f>
        <v>19.312129200000005</v>
      </c>
      <c r="CE151" s="488">
        <f t="shared" ref="CE151" si="640">CD151</f>
        <v>19.312129200000005</v>
      </c>
      <c r="CF151" s="488">
        <f t="shared" ref="CF151" si="641">CE151</f>
        <v>19.312129200000005</v>
      </c>
      <c r="CG151" s="488">
        <f t="shared" ref="CG151" si="642">CF151</f>
        <v>19.312129200000005</v>
      </c>
      <c r="CH151" s="479">
        <f>CG151*1.08</f>
        <v>20.857099536000007</v>
      </c>
      <c r="CI151" s="479">
        <f>CH151</f>
        <v>20.857099536000007</v>
      </c>
      <c r="CJ151" s="479">
        <f t="shared" ref="CJ151" si="643">CI151</f>
        <v>20.857099536000007</v>
      </c>
      <c r="CK151" s="479">
        <f t="shared" ref="CK151" si="644">CJ151</f>
        <v>20.857099536000007</v>
      </c>
      <c r="CL151" s="479">
        <f t="shared" ref="CL151" si="645">CK151</f>
        <v>20.857099536000007</v>
      </c>
      <c r="CM151" s="479">
        <f t="shared" ref="CM151" si="646">CL151</f>
        <v>20.857099536000007</v>
      </c>
      <c r="CN151" s="479">
        <f t="shared" ref="CN151" si="647">CM151</f>
        <v>20.857099536000007</v>
      </c>
      <c r="CO151" s="479">
        <f t="shared" ref="CO151" si="648">CN151</f>
        <v>20.857099536000007</v>
      </c>
      <c r="CP151" s="479">
        <f t="shared" ref="CP151" si="649">CO151</f>
        <v>20.857099536000007</v>
      </c>
      <c r="CQ151" s="479">
        <f t="shared" ref="CQ151" si="650">CP151</f>
        <v>20.857099536000007</v>
      </c>
      <c r="CR151" s="479">
        <f t="shared" ref="CR151" si="651">CQ151</f>
        <v>20.857099536000007</v>
      </c>
      <c r="CS151" s="479">
        <f t="shared" ref="CS151" si="652">CR151</f>
        <v>20.857099536000007</v>
      </c>
    </row>
    <row r="152" spans="1:97" x14ac:dyDescent="0.2">
      <c r="A152" s="226"/>
      <c r="B152" s="449"/>
      <c r="C152" s="449"/>
      <c r="D152" s="449"/>
      <c r="E152" s="449">
        <f>SUM(AX152:BI152)</f>
        <v>0</v>
      </c>
      <c r="F152" s="449">
        <f t="shared" ref="F152" si="653">SUM(AY152:BJ152)</f>
        <v>0</v>
      </c>
      <c r="G152" s="449">
        <f t="shared" ref="G152" si="654">SUM(AZ152:BK152)</f>
        <v>0</v>
      </c>
      <c r="H152" s="449">
        <f t="shared" ref="H152" si="655">SUM(BA152:BL152)</f>
        <v>0</v>
      </c>
      <c r="I152" s="449"/>
      <c r="J152" s="449"/>
      <c r="K152" s="450"/>
      <c r="L152" s="450"/>
      <c r="M152" s="449"/>
      <c r="N152" s="449"/>
      <c r="O152" s="449"/>
      <c r="P152" s="449"/>
      <c r="Q152" s="449"/>
      <c r="R152" s="449"/>
      <c r="S152" s="449"/>
      <c r="T152" s="449"/>
      <c r="U152" s="449"/>
      <c r="V152" s="449"/>
      <c r="W152" s="449"/>
      <c r="X152" s="449"/>
      <c r="Y152" s="449"/>
      <c r="Z152" s="449"/>
      <c r="AA152" s="449"/>
      <c r="AB152" s="449"/>
      <c r="AC152" s="449"/>
      <c r="AD152" s="449"/>
      <c r="AE152" s="449"/>
      <c r="AF152" s="449"/>
      <c r="AG152" s="449"/>
      <c r="AH152" s="449"/>
      <c r="AI152" s="449"/>
      <c r="AJ152" s="449"/>
      <c r="AK152" s="449"/>
      <c r="AL152" s="449"/>
      <c r="AM152" s="449"/>
      <c r="AN152" s="449"/>
      <c r="AO152" s="449"/>
      <c r="AP152" s="449"/>
      <c r="AQ152" s="449"/>
      <c r="AR152" s="449"/>
      <c r="AS152" s="449"/>
      <c r="AT152" s="449"/>
      <c r="AU152" s="449"/>
      <c r="AV152" s="449"/>
      <c r="AW152" s="449"/>
      <c r="AX152" s="459"/>
      <c r="AY152" s="459"/>
      <c r="AZ152" s="459"/>
      <c r="BA152" s="459"/>
      <c r="BB152" s="459"/>
      <c r="BC152" s="459"/>
      <c r="BD152" s="459"/>
      <c r="BE152" s="459"/>
      <c r="BF152" s="459"/>
      <c r="BG152" s="459"/>
      <c r="BH152" s="459"/>
      <c r="BI152" s="459"/>
      <c r="BJ152" s="459"/>
      <c r="BK152" s="459"/>
      <c r="BL152" s="459"/>
      <c r="BM152" s="459"/>
      <c r="BN152" s="459"/>
      <c r="BO152" s="459"/>
      <c r="BP152" s="459"/>
      <c r="BQ152" s="459"/>
      <c r="BR152" s="459"/>
      <c r="BS152" s="459"/>
      <c r="BT152" s="459"/>
      <c r="BU152" s="459"/>
      <c r="BV152" s="459"/>
      <c r="BW152" s="459"/>
      <c r="BX152" s="459"/>
      <c r="BY152" s="459"/>
      <c r="BZ152" s="459"/>
      <c r="CA152" s="459"/>
      <c r="CB152" s="459"/>
      <c r="CC152" s="459"/>
      <c r="CD152" s="459"/>
      <c r="CE152" s="459"/>
      <c r="CF152" s="459"/>
      <c r="CG152" s="459"/>
      <c r="CH152" s="479"/>
      <c r="CI152" s="479"/>
      <c r="CJ152" s="479"/>
      <c r="CK152" s="479"/>
      <c r="CL152" s="479"/>
      <c r="CM152" s="479"/>
      <c r="CN152" s="479"/>
      <c r="CO152" s="479"/>
      <c r="CP152" s="479"/>
      <c r="CQ152" s="479"/>
      <c r="CR152" s="479"/>
      <c r="CS152" s="479"/>
    </row>
    <row r="153" spans="1:97" x14ac:dyDescent="0.2">
      <c r="A153" s="226" t="s">
        <v>15</v>
      </c>
      <c r="B153" s="449">
        <f>SUM(N153:X153)</f>
        <v>0</v>
      </c>
      <c r="C153" s="449">
        <f>SUM(Z153:AK153)</f>
        <v>574.17499999999984</v>
      </c>
      <c r="D153" s="449">
        <f>SUM(AL153:AW153)</f>
        <v>1743.4772050787233</v>
      </c>
      <c r="E153" s="449">
        <f>SUM(AX153:BI153)</f>
        <v>2447.8616158927925</v>
      </c>
      <c r="F153" s="449">
        <f>SUM(BJ153:BU153)</f>
        <v>3014.0605407940338</v>
      </c>
      <c r="G153" s="452">
        <f>SUM(BV153:CG153)</f>
        <v>4244.3869090620647</v>
      </c>
      <c r="H153" s="452">
        <f>SUM(CH153:CS153)</f>
        <v>5120.9871292969592</v>
      </c>
      <c r="I153" s="449"/>
      <c r="J153" s="449"/>
      <c r="K153" s="450" t="e">
        <f t="shared" ref="K153:K156" si="656">C153/B153-1</f>
        <v>#DIV/0!</v>
      </c>
      <c r="L153" s="450">
        <f t="shared" ref="L153:L156" si="657">D153/C153-1</f>
        <v>2.0364909741432902</v>
      </c>
      <c r="M153" s="449"/>
      <c r="N153" s="449"/>
      <c r="O153" s="449"/>
      <c r="P153" s="449"/>
      <c r="Q153" s="449"/>
      <c r="R153" s="449"/>
      <c r="S153" s="449"/>
      <c r="T153" s="449"/>
      <c r="U153" s="449"/>
      <c r="V153" s="449"/>
      <c r="W153" s="449"/>
      <c r="X153" s="449"/>
      <c r="Y153" s="449"/>
      <c r="Z153" s="449">
        <f t="shared" ref="Z153:AF153" si="658">Z149*Z150</f>
        <v>37.484999999999999</v>
      </c>
      <c r="AA153" s="449">
        <f t="shared" si="658"/>
        <v>44.624999999999993</v>
      </c>
      <c r="AB153" s="449">
        <f t="shared" si="658"/>
        <v>59.5</v>
      </c>
      <c r="AC153" s="449">
        <f t="shared" si="658"/>
        <v>41.65</v>
      </c>
      <c r="AD153" s="449">
        <f t="shared" si="658"/>
        <v>22.312499999999996</v>
      </c>
      <c r="AE153" s="449">
        <f t="shared" si="658"/>
        <v>51.318749999999987</v>
      </c>
      <c r="AF153" s="449">
        <f t="shared" si="658"/>
        <v>41.65</v>
      </c>
      <c r="AG153" s="449">
        <f t="shared" ref="AG153:AW153" si="659">AG149*AG150</f>
        <v>49.087499999999999</v>
      </c>
      <c r="AH153" s="449">
        <f t="shared" si="659"/>
        <v>59.5</v>
      </c>
      <c r="AI153" s="449">
        <f t="shared" si="659"/>
        <v>49.087499999999999</v>
      </c>
      <c r="AJ153" s="449">
        <f t="shared" si="659"/>
        <v>54.739999999999995</v>
      </c>
      <c r="AK153" s="449">
        <f t="shared" si="659"/>
        <v>63.218749999999986</v>
      </c>
      <c r="AL153" s="449">
        <f t="shared" si="659"/>
        <v>88.725000000000009</v>
      </c>
      <c r="AM153" s="449">
        <f t="shared" si="659"/>
        <v>70.98</v>
      </c>
      <c r="AN153" s="449">
        <f t="shared" si="659"/>
        <v>100.39411200000002</v>
      </c>
      <c r="AO153" s="449">
        <f t="shared" si="659"/>
        <v>126.92965376000001</v>
      </c>
      <c r="AP153" s="449">
        <f t="shared" si="659"/>
        <v>144.78169538560002</v>
      </c>
      <c r="AQ153" s="449">
        <f t="shared" si="659"/>
        <v>166.07312117760003</v>
      </c>
      <c r="AR153" s="449">
        <f t="shared" si="659"/>
        <v>149.68723988807685</v>
      </c>
      <c r="AS153" s="449">
        <f t="shared" si="659"/>
        <v>162.85971699822761</v>
      </c>
      <c r="AT153" s="449">
        <f t="shared" si="659"/>
        <v>174.35569702163195</v>
      </c>
      <c r="AU153" s="449">
        <f t="shared" si="659"/>
        <v>168.37778740946172</v>
      </c>
      <c r="AV153" s="449">
        <f t="shared" si="659"/>
        <v>188.58312189859711</v>
      </c>
      <c r="AW153" s="449">
        <f t="shared" si="659"/>
        <v>201.7300595395279</v>
      </c>
      <c r="AX153" s="483">
        <f t="shared" ref="AX153:CB153" si="660">AX150*AX149</f>
        <v>158.22625000000002</v>
      </c>
      <c r="AY153" s="483">
        <f t="shared" si="660"/>
        <v>126.581</v>
      </c>
      <c r="AZ153" s="483">
        <f t="shared" si="660"/>
        <v>179.03616640000004</v>
      </c>
      <c r="BA153" s="483">
        <f t="shared" si="660"/>
        <v>169.76841190400003</v>
      </c>
      <c r="BB153" s="483">
        <f t="shared" si="660"/>
        <v>193.64551757824006</v>
      </c>
      <c r="BC153" s="483">
        <f t="shared" si="660"/>
        <v>222.12279957504006</v>
      </c>
      <c r="BD153" s="483">
        <f t="shared" si="660"/>
        <v>200.2066833503028</v>
      </c>
      <c r="BE153" s="483">
        <f t="shared" si="660"/>
        <v>217.82487148512945</v>
      </c>
      <c r="BF153" s="483">
        <f t="shared" si="660"/>
        <v>233.20074476643276</v>
      </c>
      <c r="BG153" s="483">
        <f t="shared" si="660"/>
        <v>225.20529066015507</v>
      </c>
      <c r="BH153" s="483">
        <f t="shared" si="660"/>
        <v>252.22992553937368</v>
      </c>
      <c r="BI153" s="483">
        <f t="shared" si="660"/>
        <v>269.8139546341186</v>
      </c>
      <c r="BJ153" s="484">
        <f t="shared" si="660"/>
        <v>164.60276787500001</v>
      </c>
      <c r="BK153" s="484">
        <f t="shared" si="660"/>
        <v>131.6822143</v>
      </c>
      <c r="BL153" s="484">
        <f t="shared" si="660"/>
        <v>219.11920459520005</v>
      </c>
      <c r="BM153" s="484">
        <f t="shared" si="660"/>
        <v>176.61007890373122</v>
      </c>
      <c r="BN153" s="484">
        <f t="shared" si="660"/>
        <v>201.44943193664315</v>
      </c>
      <c r="BO153" s="484">
        <f t="shared" si="660"/>
        <v>295.77516594933019</v>
      </c>
      <c r="BP153" s="484">
        <f t="shared" si="660"/>
        <v>249.93001522718396</v>
      </c>
      <c r="BQ153" s="484">
        <f t="shared" si="660"/>
        <v>271.92385656717619</v>
      </c>
      <c r="BR153" s="484">
        <f t="shared" si="660"/>
        <v>332.7068362704274</v>
      </c>
      <c r="BS153" s="484">
        <f t="shared" si="660"/>
        <v>281.13727664851115</v>
      </c>
      <c r="BT153" s="484">
        <f t="shared" si="660"/>
        <v>314.87374984633249</v>
      </c>
      <c r="BU153" s="484">
        <f t="shared" si="660"/>
        <v>374.24994267449813</v>
      </c>
      <c r="BV153" s="484">
        <f t="shared" si="660"/>
        <v>287.46524138147987</v>
      </c>
      <c r="BW153" s="484">
        <f t="shared" si="660"/>
        <v>304.94312805747381</v>
      </c>
      <c r="BX153" s="484">
        <f t="shared" si="660"/>
        <v>323.48367024336829</v>
      </c>
      <c r="BY153" s="484">
        <f t="shared" si="660"/>
        <v>343.15147739416506</v>
      </c>
      <c r="BZ153" s="484">
        <f t="shared" si="660"/>
        <v>364.01508721973033</v>
      </c>
      <c r="CA153" s="484">
        <f t="shared" si="660"/>
        <v>386.14720452269</v>
      </c>
      <c r="CB153" s="484">
        <f t="shared" si="660"/>
        <v>409.62495455766958</v>
      </c>
      <c r="CC153" s="484">
        <f>CC150*CC149</f>
        <v>342.62405927464198</v>
      </c>
      <c r="CD153" s="484">
        <f t="shared" ref="CD153:CS153" si="661">CD150*CD149</f>
        <v>254.52072974687698</v>
      </c>
      <c r="CE153" s="484">
        <f t="shared" si="661"/>
        <v>385.55370268491555</v>
      </c>
      <c r="CF153" s="484">
        <f t="shared" si="661"/>
        <v>408.99536780815845</v>
      </c>
      <c r="CG153" s="484">
        <f t="shared" si="661"/>
        <v>433.86228617089455</v>
      </c>
      <c r="CH153" s="479">
        <f t="shared" si="661"/>
        <v>305.12352386880008</v>
      </c>
      <c r="CI153" s="479">
        <f t="shared" si="661"/>
        <v>217.59666159329288</v>
      </c>
      <c r="CJ153" s="479">
        <f t="shared" si="661"/>
        <v>379.09108585916147</v>
      </c>
      <c r="CK153" s="479">
        <f t="shared" si="661"/>
        <v>343.22246755315393</v>
      </c>
      <c r="CL153" s="479">
        <f t="shared" si="661"/>
        <v>378.79964548103328</v>
      </c>
      <c r="CM153" s="479">
        <f t="shared" si="661"/>
        <v>468.92137377535755</v>
      </c>
      <c r="CN153" s="479">
        <f t="shared" si="661"/>
        <v>426.71845013557532</v>
      </c>
      <c r="CO153" s="479">
        <f t="shared" si="661"/>
        <v>470.95051435273251</v>
      </c>
      <c r="CP153" s="479">
        <f t="shared" si="661"/>
        <v>527.47277219044395</v>
      </c>
      <c r="CQ153" s="479">
        <f t="shared" si="661"/>
        <v>480.00022269330395</v>
      </c>
      <c r="CR153" s="479">
        <f t="shared" si="661"/>
        <v>529.75527937687229</v>
      </c>
      <c r="CS153" s="479">
        <f t="shared" si="661"/>
        <v>593.33513241723153</v>
      </c>
    </row>
    <row r="154" spans="1:97" s="448" customFormat="1" x14ac:dyDescent="0.2">
      <c r="A154" s="446" t="s">
        <v>11</v>
      </c>
      <c r="B154" s="452">
        <f>SUM(N154:X154)</f>
        <v>0</v>
      </c>
      <c r="C154" s="452">
        <f>SUM(Z154:AK154)</f>
        <v>20096.125</v>
      </c>
      <c r="D154" s="452">
        <f>SUM(AL154:AW154)</f>
        <v>30528.285860928445</v>
      </c>
      <c r="E154" s="452">
        <f>SUM(AX154:BI154)</f>
        <v>45005.159738996954</v>
      </c>
      <c r="F154" s="452">
        <f>SUM(BJ154:BU154)</f>
        <v>55969.160173496413</v>
      </c>
      <c r="G154" s="452">
        <f>SUM(BV154:CG154)</f>
        <v>81968.148362595253</v>
      </c>
      <c r="H154" s="452">
        <f>SUM(CH154:CS154)</f>
        <v>106808.93827832161</v>
      </c>
      <c r="I154" s="452"/>
      <c r="J154" s="452"/>
      <c r="K154" s="472" t="e">
        <f t="shared" si="656"/>
        <v>#DIV/0!</v>
      </c>
      <c r="L154" s="472">
        <f t="shared" si="657"/>
        <v>0.51911305592140011</v>
      </c>
      <c r="M154" s="452"/>
      <c r="N154" s="452"/>
      <c r="O154" s="452"/>
      <c r="P154" s="452"/>
      <c r="Q154" s="452"/>
      <c r="R154" s="452"/>
      <c r="S154" s="452"/>
      <c r="T154" s="452"/>
      <c r="U154" s="452"/>
      <c r="V154" s="452"/>
      <c r="W154" s="452"/>
      <c r="X154" s="452"/>
      <c r="Y154" s="452"/>
      <c r="Z154" s="452">
        <f t="shared" ref="Z154:AF154" si="662">Z153*Z151</f>
        <v>1311.9749999999999</v>
      </c>
      <c r="AA154" s="452">
        <f t="shared" si="662"/>
        <v>1561.8749999999998</v>
      </c>
      <c r="AB154" s="452">
        <f t="shared" si="662"/>
        <v>2082.5</v>
      </c>
      <c r="AC154" s="452">
        <f t="shared" si="662"/>
        <v>1457.75</v>
      </c>
      <c r="AD154" s="452">
        <f t="shared" si="662"/>
        <v>780.93749999999989</v>
      </c>
      <c r="AE154" s="452">
        <f t="shared" si="662"/>
        <v>1796.1562499999995</v>
      </c>
      <c r="AF154" s="452">
        <f t="shared" si="662"/>
        <v>1457.75</v>
      </c>
      <c r="AG154" s="452">
        <f t="shared" ref="AG154:CB154" si="663">AG153*AG151</f>
        <v>1718.0625</v>
      </c>
      <c r="AH154" s="452">
        <f t="shared" si="663"/>
        <v>2082.5</v>
      </c>
      <c r="AI154" s="452">
        <f t="shared" si="663"/>
        <v>1718.0625</v>
      </c>
      <c r="AJ154" s="452">
        <f t="shared" si="663"/>
        <v>1915.8999999999999</v>
      </c>
      <c r="AK154" s="452">
        <f t="shared" si="663"/>
        <v>2212.6562499999995</v>
      </c>
      <c r="AL154" s="452">
        <f t="shared" si="663"/>
        <v>1553.5747500000002</v>
      </c>
      <c r="AM154" s="452">
        <f t="shared" si="663"/>
        <v>1242.8598000000002</v>
      </c>
      <c r="AN154" s="452">
        <f t="shared" si="663"/>
        <v>1757.9009011200005</v>
      </c>
      <c r="AO154" s="452">
        <f t="shared" si="663"/>
        <v>2222.5382373376005</v>
      </c>
      <c r="AP154" s="452">
        <f t="shared" si="663"/>
        <v>2535.1274862018563</v>
      </c>
      <c r="AQ154" s="452">
        <f t="shared" si="663"/>
        <v>2907.9403518197769</v>
      </c>
      <c r="AR154" s="452">
        <f t="shared" si="663"/>
        <v>2621.0235704402257</v>
      </c>
      <c r="AS154" s="452">
        <f t="shared" si="663"/>
        <v>2851.6736446389659</v>
      </c>
      <c r="AT154" s="452">
        <f t="shared" si="663"/>
        <v>3052.9682548487758</v>
      </c>
      <c r="AU154" s="452">
        <f t="shared" si="663"/>
        <v>2948.2950575396749</v>
      </c>
      <c r="AV154" s="452">
        <f t="shared" si="663"/>
        <v>3302.0904644444358</v>
      </c>
      <c r="AW154" s="452">
        <f t="shared" si="663"/>
        <v>3532.2933425371339</v>
      </c>
      <c r="AX154" s="489">
        <f t="shared" si="663"/>
        <v>2909.0687193750009</v>
      </c>
      <c r="AY154" s="489">
        <f t="shared" si="663"/>
        <v>2327.2549755000005</v>
      </c>
      <c r="AZ154" s="489">
        <f t="shared" si="663"/>
        <v>3291.6694373472014</v>
      </c>
      <c r="BA154" s="489">
        <f t="shared" si="663"/>
        <v>3121.2771370609935</v>
      </c>
      <c r="BB154" s="489">
        <f t="shared" si="663"/>
        <v>3560.2696634347335</v>
      </c>
      <c r="BC154" s="489">
        <f t="shared" si="663"/>
        <v>4083.8387315868999</v>
      </c>
      <c r="BD154" s="489">
        <f t="shared" si="663"/>
        <v>3680.8999767369928</v>
      </c>
      <c r="BE154" s="489">
        <f t="shared" si="663"/>
        <v>4004.8191746898483</v>
      </c>
      <c r="BF154" s="489">
        <f t="shared" si="663"/>
        <v>4287.5122929032505</v>
      </c>
      <c r="BG154" s="489">
        <f t="shared" si="663"/>
        <v>4140.5118714322816</v>
      </c>
      <c r="BH154" s="489">
        <f t="shared" si="663"/>
        <v>4637.3732960041561</v>
      </c>
      <c r="BI154" s="489">
        <f t="shared" si="663"/>
        <v>4960.6644629255889</v>
      </c>
      <c r="BJ154" s="490">
        <f t="shared" si="663"/>
        <v>3056.5672306534716</v>
      </c>
      <c r="BK154" s="490">
        <f t="shared" si="663"/>
        <v>2445.2537845227771</v>
      </c>
      <c r="BL154" s="490">
        <f t="shared" si="663"/>
        <v>4068.9022974459021</v>
      </c>
      <c r="BM154" s="490">
        <f t="shared" si="663"/>
        <v>3279.5352517413967</v>
      </c>
      <c r="BN154" s="490">
        <f t="shared" si="663"/>
        <v>3740.7860161798653</v>
      </c>
      <c r="BO154" s="490">
        <f t="shared" si="663"/>
        <v>5492.354056697026</v>
      </c>
      <c r="BP154" s="490">
        <f t="shared" si="663"/>
        <v>4641.0391779089859</v>
      </c>
      <c r="BQ154" s="490">
        <f t="shared" si="663"/>
        <v>5049.4506255649776</v>
      </c>
      <c r="BR154" s="490">
        <f t="shared" si="663"/>
        <v>6178.1513536324437</v>
      </c>
      <c r="BS154" s="490">
        <f t="shared" si="663"/>
        <v>5220.5378938194153</v>
      </c>
      <c r="BT154" s="490">
        <f t="shared" si="663"/>
        <v>5847.0024410777451</v>
      </c>
      <c r="BU154" s="490">
        <f t="shared" si="663"/>
        <v>6949.5800442524069</v>
      </c>
      <c r="BV154" s="490">
        <f t="shared" si="663"/>
        <v>5551.5658820683275</v>
      </c>
      <c r="BW154" s="490">
        <f t="shared" si="663"/>
        <v>5889.1010876980808</v>
      </c>
      <c r="BX154" s="490">
        <f t="shared" si="663"/>
        <v>6247.1584338301254</v>
      </c>
      <c r="BY154" s="490">
        <f t="shared" si="663"/>
        <v>6626.9856666069963</v>
      </c>
      <c r="BZ154" s="490">
        <f t="shared" si="663"/>
        <v>7029.9063951367025</v>
      </c>
      <c r="CA154" s="490">
        <f t="shared" si="663"/>
        <v>7457.3247039610151</v>
      </c>
      <c r="CB154" s="490">
        <f t="shared" si="663"/>
        <v>7910.7300459618455</v>
      </c>
      <c r="CC154" s="490">
        <f>CC153*CC151</f>
        <v>6616.800099740346</v>
      </c>
      <c r="CD154" s="490">
        <f t="shared" ref="CD154:CS154" si="664">CD153*CD151</f>
        <v>4915.3372169499726</v>
      </c>
      <c r="CE154" s="490">
        <f t="shared" si="664"/>
        <v>7445.8629197894779</v>
      </c>
      <c r="CF154" s="490">
        <f t="shared" si="664"/>
        <v>7898.571385312679</v>
      </c>
      <c r="CG154" s="490">
        <f t="shared" si="664"/>
        <v>8378.8045255396901</v>
      </c>
      <c r="CH154" s="494">
        <f t="shared" si="664"/>
        <v>6363.9917081066369</v>
      </c>
      <c r="CI154" s="494">
        <f t="shared" si="664"/>
        <v>4538.4352295526196</v>
      </c>
      <c r="CJ154" s="494">
        <f t="shared" si="664"/>
        <v>7906.7405109748552</v>
      </c>
      <c r="CK154" s="494">
        <f t="shared" si="664"/>
        <v>7158.6251687476642</v>
      </c>
      <c r="CL154" s="494">
        <f t="shared" si="664"/>
        <v>7900.6619099994259</v>
      </c>
      <c r="CM154" s="494">
        <f t="shared" si="664"/>
        <v>9780.3397673904965</v>
      </c>
      <c r="CN154" s="494">
        <f t="shared" si="664"/>
        <v>8900.1091883253503</v>
      </c>
      <c r="CO154" s="494">
        <f t="shared" si="664"/>
        <v>9822.6617543853426</v>
      </c>
      <c r="CP154" s="494">
        <f t="shared" si="664"/>
        <v>11001.552112105946</v>
      </c>
      <c r="CQ154" s="494">
        <f t="shared" si="664"/>
        <v>10011.41242201641</v>
      </c>
      <c r="CR154" s="494">
        <f t="shared" si="664"/>
        <v>11049.158591684918</v>
      </c>
      <c r="CS154" s="494">
        <f t="shared" si="664"/>
        <v>12375.249915031942</v>
      </c>
    </row>
    <row r="155" spans="1:97" x14ac:dyDescent="0.2">
      <c r="A155" s="226" t="s">
        <v>12</v>
      </c>
      <c r="B155" s="449" t="e">
        <f>B154/B149</f>
        <v>#DIV/0!</v>
      </c>
      <c r="C155" s="449">
        <f t="shared" ref="C155:D155" si="665">C154/C149</f>
        <v>53.429378531073446</v>
      </c>
      <c r="D155" s="449">
        <f t="shared" si="665"/>
        <v>40.582633248160114</v>
      </c>
      <c r="E155" s="449">
        <f>SUM(AX154:BI154)/SUM(AX149:BI149)</f>
        <v>45.117954625560856</v>
      </c>
      <c r="F155" s="449">
        <f>SUM(BJ154:BU154)/SUM(BJ149:BU149)</f>
        <v>46.51315254415173</v>
      </c>
      <c r="G155" s="451">
        <f>SUM(BV154:CG154)/SUM(BV149:CG149)</f>
        <v>51.024450225019507</v>
      </c>
      <c r="H155" s="451">
        <f>SUM(BW154:CH154)/SUM(CH149:CS149)</f>
        <v>47.004745145599237</v>
      </c>
      <c r="I155" s="449"/>
      <c r="J155" s="449"/>
      <c r="K155" s="450" t="e">
        <f t="shared" si="656"/>
        <v>#DIV/0!</v>
      </c>
      <c r="L155" s="450">
        <f t="shared" si="657"/>
        <v>-0.24044347203929994</v>
      </c>
      <c r="M155" s="449"/>
      <c r="N155" s="449"/>
      <c r="O155" s="449"/>
      <c r="P155" s="449"/>
      <c r="Q155" s="449"/>
      <c r="R155" s="449"/>
      <c r="S155" s="449"/>
      <c r="T155" s="449"/>
      <c r="U155" s="449"/>
      <c r="V155" s="449"/>
      <c r="W155" s="449"/>
      <c r="X155" s="449"/>
      <c r="Y155" s="449"/>
      <c r="Z155" s="449">
        <f t="shared" ref="Z155:AF155" si="666">Z154/Z149</f>
        <v>44.099999999999994</v>
      </c>
      <c r="AA155" s="449">
        <f t="shared" si="666"/>
        <v>49</v>
      </c>
      <c r="AB155" s="449">
        <f t="shared" si="666"/>
        <v>61.25</v>
      </c>
      <c r="AC155" s="449">
        <f t="shared" si="666"/>
        <v>49</v>
      </c>
      <c r="AD155" s="449">
        <f t="shared" si="666"/>
        <v>36.749999999999993</v>
      </c>
      <c r="AE155" s="449">
        <f t="shared" si="666"/>
        <v>56.349999999999994</v>
      </c>
      <c r="AF155" s="449">
        <f t="shared" si="666"/>
        <v>49</v>
      </c>
      <c r="AG155" s="449">
        <f t="shared" ref="AG155:AW155" si="667">AG154/AG149</f>
        <v>53.900000000000006</v>
      </c>
      <c r="AH155" s="449">
        <f t="shared" si="667"/>
        <v>61.25</v>
      </c>
      <c r="AI155" s="449">
        <f t="shared" si="667"/>
        <v>53.900000000000006</v>
      </c>
      <c r="AJ155" s="449">
        <f t="shared" si="667"/>
        <v>56.349999999999994</v>
      </c>
      <c r="AK155" s="449">
        <f t="shared" si="667"/>
        <v>61.25</v>
      </c>
      <c r="AL155" s="449">
        <f t="shared" si="667"/>
        <v>31.868200000000005</v>
      </c>
      <c r="AM155" s="449">
        <f t="shared" si="667"/>
        <v>33.142928000000005</v>
      </c>
      <c r="AN155" s="449">
        <f t="shared" si="667"/>
        <v>34.468645120000005</v>
      </c>
      <c r="AO155" s="449">
        <f t="shared" si="667"/>
        <v>35.84739092480001</v>
      </c>
      <c r="AP155" s="449">
        <f t="shared" si="667"/>
        <v>37.281286561792001</v>
      </c>
      <c r="AQ155" s="449">
        <f t="shared" si="667"/>
        <v>38.772538024263689</v>
      </c>
      <c r="AR155" s="449">
        <f t="shared" si="667"/>
        <v>40.323439545234244</v>
      </c>
      <c r="AS155" s="449">
        <f t="shared" si="667"/>
        <v>41.936377127043613</v>
      </c>
      <c r="AT155" s="449">
        <f t="shared" si="667"/>
        <v>43.613832212125367</v>
      </c>
      <c r="AU155" s="449">
        <f t="shared" si="667"/>
        <v>45.358385500610382</v>
      </c>
      <c r="AV155" s="449">
        <f t="shared" si="667"/>
        <v>47.172720920634795</v>
      </c>
      <c r="AW155" s="449">
        <f t="shared" si="667"/>
        <v>49.059629757460193</v>
      </c>
      <c r="AX155" s="459"/>
      <c r="AY155" s="459"/>
      <c r="AZ155" s="459"/>
      <c r="BA155" s="459"/>
      <c r="BB155" s="459"/>
      <c r="BC155" s="459"/>
      <c r="BD155" s="459"/>
      <c r="BE155" s="459"/>
      <c r="BF155" s="459"/>
      <c r="BG155" s="459"/>
      <c r="BH155" s="459"/>
      <c r="BI155" s="459"/>
      <c r="BJ155" s="459"/>
      <c r="BK155" s="459"/>
      <c r="BL155" s="459"/>
      <c r="BM155" s="459"/>
      <c r="BN155" s="459"/>
      <c r="BO155" s="459"/>
      <c r="BP155" s="459"/>
      <c r="BQ155" s="459"/>
      <c r="BR155" s="459"/>
      <c r="BS155" s="459"/>
      <c r="BT155" s="459"/>
      <c r="BU155" s="459"/>
      <c r="BV155" s="459"/>
      <c r="BW155" s="459"/>
      <c r="BX155" s="459"/>
      <c r="BY155" s="459"/>
      <c r="BZ155" s="459"/>
      <c r="CA155" s="459"/>
      <c r="CB155" s="459"/>
      <c r="CC155" s="459"/>
      <c r="CD155" s="459"/>
      <c r="CE155" s="459"/>
      <c r="CF155" s="459"/>
      <c r="CG155" s="459"/>
      <c r="CH155" s="459"/>
      <c r="CI155" s="459"/>
      <c r="CJ155" s="459"/>
      <c r="CK155" s="459"/>
      <c r="CL155" s="459"/>
      <c r="CM155" s="459"/>
      <c r="CN155" s="459"/>
      <c r="CO155" s="459"/>
      <c r="CP155" s="459"/>
      <c r="CQ155" s="459"/>
      <c r="CR155" s="459"/>
      <c r="CS155" s="459"/>
    </row>
    <row r="156" spans="1:97" x14ac:dyDescent="0.2">
      <c r="A156" s="226" t="s">
        <v>13</v>
      </c>
      <c r="B156" s="449" t="e">
        <f>SUM(N154:X154)/SUM(N147:X147)</f>
        <v>#DIV/0!</v>
      </c>
      <c r="C156" s="449">
        <f>SUM(Z154:AK154)/SUM(Z147:AK147)</f>
        <v>33.493541666666665</v>
      </c>
      <c r="D156" s="449">
        <f>SUM(AL154:AW154)/SUM(AL147:AW147)</f>
        <v>27.136254098603061</v>
      </c>
      <c r="E156" s="449">
        <f>SUM(AX154:BH154)/SUM(AX147:BH147)</f>
        <v>29.123269291688263</v>
      </c>
      <c r="F156" s="449">
        <f>SUM(BJ154:BT154)/SUM(BJ147:BT147)</f>
        <v>31.207754339802012</v>
      </c>
      <c r="G156" s="449">
        <f>SUM(BK154:BU154)/SUM(BK147:BU147)</f>
        <v>33.142870618755367</v>
      </c>
      <c r="H156" s="449">
        <f>SUM(CH154:CS154)/SUM(CH147:CS147)</f>
        <v>44.135924908397364</v>
      </c>
      <c r="I156" s="449"/>
      <c r="J156" s="449"/>
      <c r="K156" s="450" t="e">
        <f t="shared" si="656"/>
        <v>#DIV/0!</v>
      </c>
      <c r="L156" s="450">
        <f t="shared" si="657"/>
        <v>-0.18980637017525337</v>
      </c>
      <c r="M156" s="449"/>
      <c r="N156" s="449"/>
      <c r="O156" s="449"/>
      <c r="P156" s="449"/>
      <c r="Q156" s="449"/>
      <c r="R156" s="449"/>
      <c r="S156" s="449"/>
      <c r="T156" s="449"/>
      <c r="U156" s="449"/>
      <c r="V156" s="449"/>
      <c r="W156" s="449"/>
      <c r="X156" s="449"/>
      <c r="Y156" s="449"/>
      <c r="Z156" s="449">
        <f t="shared" ref="Z156:AF156" si="668">Z154/Z147</f>
        <v>26.2395</v>
      </c>
      <c r="AA156" s="449">
        <f t="shared" si="668"/>
        <v>31.237499999999997</v>
      </c>
      <c r="AB156" s="449">
        <f t="shared" si="668"/>
        <v>41.65</v>
      </c>
      <c r="AC156" s="449">
        <f t="shared" si="668"/>
        <v>29.155000000000001</v>
      </c>
      <c r="AD156" s="449">
        <f t="shared" si="668"/>
        <v>15.618749999999999</v>
      </c>
      <c r="AE156" s="449">
        <f t="shared" si="668"/>
        <v>35.923124999999992</v>
      </c>
      <c r="AF156" s="449">
        <f t="shared" si="668"/>
        <v>29.155000000000001</v>
      </c>
      <c r="AG156" s="449">
        <f t="shared" ref="AG156:AW156" si="669">AG154/AG147</f>
        <v>34.361249999999998</v>
      </c>
      <c r="AH156" s="449">
        <f t="shared" si="669"/>
        <v>41.65</v>
      </c>
      <c r="AI156" s="449">
        <f t="shared" si="669"/>
        <v>34.361249999999998</v>
      </c>
      <c r="AJ156" s="449">
        <f t="shared" si="669"/>
        <v>38.317999999999998</v>
      </c>
      <c r="AK156" s="449">
        <f t="shared" si="669"/>
        <v>44.25312499999999</v>
      </c>
      <c r="AL156" s="449">
        <f t="shared" si="669"/>
        <v>20.714330000000004</v>
      </c>
      <c r="AM156" s="449">
        <f t="shared" si="669"/>
        <v>16.571464000000002</v>
      </c>
      <c r="AN156" s="449">
        <f t="shared" si="669"/>
        <v>23.438678681600006</v>
      </c>
      <c r="AO156" s="449">
        <f t="shared" si="669"/>
        <v>22.225382373376007</v>
      </c>
      <c r="AP156" s="449">
        <f t="shared" si="669"/>
        <v>25.351274862018563</v>
      </c>
      <c r="AQ156" s="449">
        <f t="shared" si="669"/>
        <v>29.079403518197768</v>
      </c>
      <c r="AR156" s="449">
        <f t="shared" si="669"/>
        <v>26.210235704402258</v>
      </c>
      <c r="AS156" s="449">
        <f t="shared" si="669"/>
        <v>28.516736446389658</v>
      </c>
      <c r="AT156" s="449">
        <f t="shared" si="669"/>
        <v>30.529682548487759</v>
      </c>
      <c r="AU156" s="449">
        <f t="shared" si="669"/>
        <v>29.48295057539675</v>
      </c>
      <c r="AV156" s="449">
        <f t="shared" si="669"/>
        <v>33.020904644444357</v>
      </c>
      <c r="AW156" s="449">
        <f t="shared" si="669"/>
        <v>35.322933425371339</v>
      </c>
      <c r="AX156" s="459"/>
      <c r="AY156" s="459"/>
      <c r="AZ156" s="459"/>
      <c r="BA156" s="459"/>
      <c r="BB156" s="459"/>
      <c r="BC156" s="459"/>
      <c r="BD156" s="459"/>
      <c r="BE156" s="459"/>
      <c r="BF156" s="459"/>
      <c r="BG156" s="459"/>
      <c r="BH156" s="459"/>
      <c r="BI156" s="459"/>
      <c r="BJ156" s="459"/>
      <c r="BK156" s="459"/>
      <c r="BL156" s="459"/>
      <c r="BM156" s="459"/>
      <c r="BN156" s="459"/>
      <c r="BO156" s="459"/>
      <c r="BP156" s="459"/>
      <c r="BQ156" s="459"/>
      <c r="BR156" s="459"/>
      <c r="BS156" s="459"/>
      <c r="BT156" s="459"/>
      <c r="BU156" s="459"/>
      <c r="BV156" s="459"/>
      <c r="BW156" s="459"/>
      <c r="BX156" s="459"/>
      <c r="BY156" s="459"/>
      <c r="BZ156" s="459"/>
      <c r="CA156" s="459"/>
      <c r="CB156" s="459"/>
      <c r="CC156" s="459"/>
      <c r="CD156" s="459"/>
      <c r="CE156" s="459"/>
      <c r="CF156" s="459"/>
      <c r="CG156" s="459"/>
      <c r="CH156" s="459"/>
      <c r="CI156" s="459"/>
      <c r="CJ156" s="459"/>
      <c r="CK156" s="459"/>
      <c r="CL156" s="459"/>
      <c r="CM156" s="459"/>
      <c r="CN156" s="459"/>
      <c r="CO156" s="459"/>
      <c r="CP156" s="459"/>
      <c r="CQ156" s="459"/>
      <c r="CR156" s="459"/>
      <c r="CS156" s="459"/>
    </row>
    <row r="157" spans="1:97" x14ac:dyDescent="0.2">
      <c r="A157" s="109" t="s">
        <v>147</v>
      </c>
      <c r="B157" s="449"/>
      <c r="C157" s="450" t="e">
        <f t="shared" ref="C157" si="670">(C154-B154)/B154</f>
        <v>#DIV/0!</v>
      </c>
      <c r="D157" s="450">
        <f t="shared" ref="D157" si="671">(D154-C154)/C154</f>
        <v>0.5191130559214</v>
      </c>
      <c r="E157" s="450">
        <f t="shared" ref="E157" si="672">(E154-D154)/D154</f>
        <v>0.47421181601934298</v>
      </c>
      <c r="F157" s="450">
        <f t="shared" ref="F157" si="673">(F154-E154)/E154</f>
        <v>0.24361652081859311</v>
      </c>
      <c r="G157" s="450">
        <f t="shared" ref="G157" si="674">(G154-F154)/F154</f>
        <v>0.46452346450269549</v>
      </c>
      <c r="H157" s="450">
        <f>(H154-G154)/G154</f>
        <v>0.30305417911650701</v>
      </c>
      <c r="I157" s="449"/>
      <c r="J157" s="449"/>
      <c r="K157" s="450"/>
      <c r="L157" s="450"/>
      <c r="M157" s="449"/>
      <c r="N157" s="449"/>
      <c r="O157" s="449"/>
      <c r="P157" s="449"/>
      <c r="Q157" s="449"/>
      <c r="R157" s="449"/>
      <c r="S157" s="449"/>
      <c r="T157" s="449"/>
      <c r="U157" s="449"/>
      <c r="V157" s="449"/>
      <c r="W157" s="449"/>
      <c r="X157" s="449"/>
      <c r="Y157" s="449"/>
      <c r="Z157" s="449"/>
      <c r="AA157" s="449"/>
      <c r="AB157" s="449"/>
      <c r="AC157" s="449"/>
      <c r="AD157" s="449"/>
      <c r="AE157" s="449"/>
      <c r="AF157" s="449"/>
      <c r="AG157" s="449"/>
      <c r="AH157" s="449"/>
      <c r="AI157" s="449"/>
      <c r="AJ157" s="449"/>
      <c r="AK157" s="449"/>
      <c r="AL157" s="449"/>
      <c r="AM157" s="449"/>
      <c r="AN157" s="449"/>
      <c r="AO157" s="449"/>
      <c r="AP157" s="449"/>
      <c r="AQ157" s="449"/>
      <c r="AR157" s="449"/>
      <c r="AS157" s="449"/>
      <c r="AT157" s="449"/>
      <c r="AU157" s="449"/>
      <c r="AV157" s="449"/>
      <c r="AW157" s="449"/>
      <c r="AX157" s="459"/>
      <c r="AY157" s="459"/>
      <c r="AZ157" s="459"/>
      <c r="BA157" s="459"/>
      <c r="BB157" s="459"/>
      <c r="BC157" s="459"/>
      <c r="BD157" s="459"/>
      <c r="BE157" s="459"/>
      <c r="BF157" s="459"/>
      <c r="BG157" s="459"/>
      <c r="BH157" s="459"/>
      <c r="BI157" s="459"/>
      <c r="BJ157" s="459"/>
      <c r="BK157" s="459"/>
      <c r="BL157" s="459"/>
      <c r="BM157" s="459"/>
      <c r="BN157" s="459"/>
      <c r="BO157" s="459"/>
      <c r="BP157" s="459"/>
      <c r="BQ157" s="459"/>
      <c r="BR157" s="459"/>
      <c r="BS157" s="459"/>
      <c r="BT157" s="459"/>
      <c r="BU157" s="459"/>
      <c r="BV157" s="459"/>
      <c r="BW157" s="459"/>
      <c r="BX157" s="459"/>
      <c r="BY157" s="459"/>
      <c r="BZ157" s="459"/>
      <c r="CA157" s="459"/>
      <c r="CB157" s="459"/>
      <c r="CC157" s="459"/>
      <c r="CD157" s="459"/>
      <c r="CE157" s="459"/>
      <c r="CF157" s="459"/>
      <c r="CG157" s="459"/>
      <c r="CH157" s="459"/>
      <c r="CI157" s="459"/>
      <c r="CJ157" s="459"/>
      <c r="CK157" s="459"/>
      <c r="CL157" s="459"/>
      <c r="CM157" s="459"/>
      <c r="CN157" s="459"/>
      <c r="CO157" s="459"/>
      <c r="CP157" s="459"/>
      <c r="CQ157" s="459"/>
      <c r="CR157" s="459"/>
      <c r="CS157" s="459"/>
    </row>
    <row r="158" spans="1:97" x14ac:dyDescent="0.2">
      <c r="B158" s="449"/>
      <c r="C158" s="449"/>
      <c r="D158" s="449"/>
      <c r="E158" s="449"/>
      <c r="F158" s="449"/>
      <c r="G158" s="449"/>
      <c r="H158" s="449"/>
      <c r="I158" s="449"/>
      <c r="J158" s="449"/>
      <c r="K158" s="450"/>
      <c r="L158" s="450"/>
      <c r="M158" s="449"/>
      <c r="N158" s="449"/>
      <c r="O158" s="449"/>
      <c r="P158" s="449"/>
      <c r="Q158" s="449"/>
      <c r="R158" s="449"/>
      <c r="S158" s="449"/>
      <c r="T158" s="449"/>
      <c r="U158" s="449"/>
      <c r="V158" s="449"/>
      <c r="W158" s="449"/>
      <c r="X158" s="449"/>
      <c r="Y158" s="449"/>
      <c r="Z158" s="449"/>
      <c r="AA158" s="449"/>
      <c r="AB158" s="449"/>
      <c r="AC158" s="449"/>
      <c r="AD158" s="449"/>
      <c r="AE158" s="449"/>
      <c r="AF158" s="449"/>
      <c r="AG158" s="449"/>
      <c r="AH158" s="449"/>
      <c r="AI158" s="449"/>
      <c r="AJ158" s="449"/>
      <c r="AK158" s="449"/>
      <c r="AL158" s="449"/>
      <c r="AM158" s="449"/>
      <c r="AN158" s="449"/>
      <c r="AO158" s="449"/>
      <c r="AP158" s="449"/>
      <c r="AQ158" s="449"/>
      <c r="AR158" s="449"/>
      <c r="AS158" s="449"/>
      <c r="AT158" s="449"/>
      <c r="AU158" s="449"/>
      <c r="AV158" s="449"/>
      <c r="AW158" s="449"/>
      <c r="AX158" s="459"/>
      <c r="AY158" s="459"/>
      <c r="AZ158" s="459"/>
      <c r="BA158" s="459"/>
      <c r="BB158" s="459"/>
      <c r="BC158" s="459"/>
      <c r="BD158" s="459"/>
      <c r="BE158" s="459"/>
      <c r="BF158" s="459"/>
      <c r="BG158" s="459"/>
      <c r="BH158" s="459"/>
      <c r="BI158" s="459"/>
      <c r="BJ158" s="459"/>
      <c r="BK158" s="459"/>
      <c r="BL158" s="459"/>
      <c r="BM158" s="459"/>
      <c r="BN158" s="459"/>
      <c r="BO158" s="459"/>
      <c r="BP158" s="459"/>
      <c r="BQ158" s="459"/>
      <c r="BR158" s="459"/>
      <c r="BS158" s="459"/>
      <c r="BT158" s="459"/>
      <c r="BU158" s="459"/>
      <c r="BV158" s="459"/>
      <c r="BW158" s="459"/>
      <c r="BX158" s="459"/>
      <c r="BY158" s="459"/>
      <c r="BZ158" s="459"/>
      <c r="CA158" s="459"/>
      <c r="CB158" s="459"/>
      <c r="CC158" s="459"/>
      <c r="CD158" s="459"/>
      <c r="CE158" s="459"/>
      <c r="CF158" s="459"/>
      <c r="CG158" s="459"/>
      <c r="CH158" s="459"/>
      <c r="CI158" s="459"/>
      <c r="CJ158" s="459"/>
      <c r="CK158" s="459"/>
      <c r="CL158" s="459"/>
      <c r="CM158" s="459"/>
      <c r="CN158" s="459"/>
      <c r="CO158" s="459"/>
      <c r="CP158" s="459"/>
      <c r="CQ158" s="459"/>
      <c r="CR158" s="459"/>
      <c r="CS158" s="459"/>
    </row>
    <row r="159" spans="1:97" x14ac:dyDescent="0.2">
      <c r="A159" s="307" t="s">
        <v>161</v>
      </c>
      <c r="B159" s="460">
        <v>2016</v>
      </c>
      <c r="C159" s="460">
        <v>2017</v>
      </c>
      <c r="D159" s="460">
        <v>2018</v>
      </c>
      <c r="E159" s="460">
        <v>2019</v>
      </c>
      <c r="F159" s="460">
        <v>2020</v>
      </c>
      <c r="G159" s="460">
        <v>2021</v>
      </c>
      <c r="H159" s="460">
        <v>2022</v>
      </c>
      <c r="I159" s="449"/>
      <c r="J159" s="449"/>
      <c r="K159" s="450"/>
      <c r="L159" s="450"/>
      <c r="M159" s="449"/>
      <c r="N159" s="449"/>
      <c r="O159" s="449"/>
      <c r="P159" s="449"/>
      <c r="Q159" s="449"/>
      <c r="R159" s="449"/>
      <c r="S159" s="449"/>
      <c r="T159" s="449"/>
      <c r="U159" s="449"/>
      <c r="V159" s="449"/>
      <c r="W159" s="449"/>
      <c r="X159" s="449"/>
      <c r="Y159" s="449"/>
      <c r="Z159" s="449"/>
      <c r="AA159" s="449"/>
      <c r="AB159" s="449"/>
      <c r="AC159" s="449"/>
      <c r="AD159" s="449"/>
      <c r="AE159" s="449"/>
      <c r="AF159" s="449"/>
      <c r="AG159" s="449"/>
      <c r="AH159" s="449"/>
      <c r="AI159" s="449"/>
      <c r="AJ159" s="449"/>
      <c r="AK159" s="449"/>
      <c r="AL159" s="449"/>
      <c r="AM159" s="449"/>
      <c r="AN159" s="449"/>
      <c r="AO159" s="449"/>
      <c r="AP159" s="449"/>
      <c r="AQ159" s="449"/>
      <c r="AR159" s="449"/>
      <c r="AS159" s="449"/>
      <c r="AT159" s="449"/>
      <c r="AU159" s="449"/>
      <c r="AV159" s="449"/>
      <c r="AW159" s="449"/>
      <c r="AX159" s="459"/>
      <c r="AY159" s="459"/>
      <c r="AZ159" s="459"/>
      <c r="BA159" s="459"/>
      <c r="BB159" s="459"/>
      <c r="BC159" s="459"/>
      <c r="BD159" s="459"/>
      <c r="BE159" s="459"/>
      <c r="BF159" s="459"/>
      <c r="BG159" s="459"/>
      <c r="BH159" s="459"/>
      <c r="BI159" s="459"/>
      <c r="BJ159" s="459"/>
      <c r="BK159" s="459"/>
      <c r="BL159" s="459"/>
      <c r="BM159" s="459"/>
      <c r="BN159" s="459"/>
      <c r="BO159" s="459"/>
      <c r="BP159" s="459"/>
      <c r="BQ159" s="459"/>
      <c r="BR159" s="459"/>
      <c r="BS159" s="459"/>
      <c r="BT159" s="459"/>
      <c r="BU159" s="459"/>
      <c r="BV159" s="463">
        <v>44214</v>
      </c>
      <c r="BW159" s="463">
        <v>44245</v>
      </c>
      <c r="BX159" s="463">
        <v>44273</v>
      </c>
      <c r="BY159" s="463">
        <v>44304</v>
      </c>
      <c r="BZ159" s="463">
        <v>44334</v>
      </c>
      <c r="CA159" s="463">
        <v>44365</v>
      </c>
      <c r="CB159" s="463">
        <v>44395</v>
      </c>
      <c r="CC159" s="463">
        <v>44426</v>
      </c>
      <c r="CD159" s="463">
        <v>44457</v>
      </c>
      <c r="CE159" s="463">
        <v>44487</v>
      </c>
      <c r="CF159" s="463">
        <v>44518</v>
      </c>
      <c r="CG159" s="463">
        <v>44548</v>
      </c>
      <c r="CH159" s="463">
        <v>44579</v>
      </c>
      <c r="CI159" s="463">
        <v>44610</v>
      </c>
      <c r="CJ159" s="463">
        <v>44638</v>
      </c>
      <c r="CK159" s="463">
        <v>44669</v>
      </c>
      <c r="CL159" s="463">
        <v>44699</v>
      </c>
      <c r="CM159" s="463">
        <v>44730</v>
      </c>
      <c r="CN159" s="463">
        <v>44760</v>
      </c>
      <c r="CO159" s="463">
        <v>44791</v>
      </c>
      <c r="CP159" s="463">
        <v>44822</v>
      </c>
      <c r="CQ159" s="463">
        <v>44852</v>
      </c>
      <c r="CR159" s="463">
        <v>44883</v>
      </c>
      <c r="CS159" s="463">
        <v>44913</v>
      </c>
    </row>
    <row r="160" spans="1:97" x14ac:dyDescent="0.2">
      <c r="A160" s="226" t="s">
        <v>5</v>
      </c>
      <c r="B160" s="449" t="e">
        <f>AVERAGE(N160:X160)</f>
        <v>#DIV/0!</v>
      </c>
      <c r="C160" s="449" t="e">
        <f>AVERAGE(Z160:AK160)</f>
        <v>#DIV/0!</v>
      </c>
      <c r="D160" s="449" t="e">
        <f>AVERAGE(AL160:AW160)</f>
        <v>#DIV/0!</v>
      </c>
      <c r="E160" s="449" t="e">
        <f>AVERAGE(AX160:BI160)</f>
        <v>#DIV/0!</v>
      </c>
      <c r="F160" s="449" t="e">
        <f>AVERAGE(BJ160:BU160)</f>
        <v>#DIV/0!</v>
      </c>
      <c r="G160" s="449">
        <f>AVERAGE(BV160:CG160)</f>
        <v>103.33333333333333</v>
      </c>
      <c r="H160" s="449">
        <f>AVERAGE(CH160:CS160)</f>
        <v>120</v>
      </c>
      <c r="I160" s="449"/>
      <c r="J160" s="449"/>
      <c r="K160" s="450"/>
      <c r="L160" s="450"/>
      <c r="M160" s="449"/>
      <c r="N160" s="449"/>
      <c r="O160" s="449"/>
      <c r="P160" s="449"/>
      <c r="Q160" s="449"/>
      <c r="R160" s="449"/>
      <c r="S160" s="449"/>
      <c r="T160" s="449"/>
      <c r="U160" s="449"/>
      <c r="V160" s="449"/>
      <c r="W160" s="449"/>
      <c r="X160" s="449"/>
      <c r="Y160" s="449"/>
      <c r="Z160" s="449"/>
      <c r="AA160" s="449"/>
      <c r="AB160" s="449"/>
      <c r="AC160" s="449"/>
      <c r="AD160" s="449"/>
      <c r="AE160" s="449"/>
      <c r="AF160" s="449"/>
      <c r="AG160" s="449"/>
      <c r="AH160" s="449"/>
      <c r="AI160" s="449"/>
      <c r="AJ160" s="449"/>
      <c r="AK160" s="449"/>
      <c r="AL160" s="449"/>
      <c r="AM160" s="449"/>
      <c r="AN160" s="449"/>
      <c r="AO160" s="449"/>
      <c r="AP160" s="449"/>
      <c r="AQ160" s="449"/>
      <c r="AR160" s="449"/>
      <c r="AS160" s="449"/>
      <c r="AT160" s="449"/>
      <c r="AU160" s="449"/>
      <c r="AV160" s="449"/>
      <c r="AW160" s="449"/>
      <c r="AX160" s="459"/>
      <c r="AY160" s="459"/>
      <c r="AZ160" s="459"/>
      <c r="BA160" s="459"/>
      <c r="BB160" s="459"/>
      <c r="BC160" s="459"/>
      <c r="BD160" s="459"/>
      <c r="BE160" s="459"/>
      <c r="BF160" s="459"/>
      <c r="BG160" s="459"/>
      <c r="BH160" s="459"/>
      <c r="BI160" s="459"/>
      <c r="BJ160" s="459"/>
      <c r="BK160" s="459"/>
      <c r="BL160" s="459"/>
      <c r="BM160" s="459"/>
      <c r="BN160" s="459"/>
      <c r="BO160" s="459"/>
      <c r="BP160" s="459"/>
      <c r="BQ160" s="459"/>
      <c r="BR160" s="459"/>
      <c r="BS160" s="459"/>
      <c r="BT160" s="459"/>
      <c r="BU160" s="459"/>
      <c r="BV160" s="478">
        <v>80</v>
      </c>
      <c r="BW160" s="478">
        <f>BV160</f>
        <v>80</v>
      </c>
      <c r="BX160" s="478">
        <v>90</v>
      </c>
      <c r="BY160" s="478">
        <f t="shared" ref="BY160:CA160" si="675">BX160</f>
        <v>90</v>
      </c>
      <c r="BZ160" s="478">
        <f t="shared" si="675"/>
        <v>90</v>
      </c>
      <c r="CA160" s="478">
        <f t="shared" si="675"/>
        <v>90</v>
      </c>
      <c r="CB160" s="478">
        <v>120</v>
      </c>
      <c r="CC160" s="478">
        <f t="shared" ref="CC160:CG160" si="676">CB160</f>
        <v>120</v>
      </c>
      <c r="CD160" s="478">
        <f t="shared" si="676"/>
        <v>120</v>
      </c>
      <c r="CE160" s="478">
        <f t="shared" si="676"/>
        <v>120</v>
      </c>
      <c r="CF160" s="478">
        <f t="shared" si="676"/>
        <v>120</v>
      </c>
      <c r="CG160" s="478">
        <f t="shared" si="676"/>
        <v>120</v>
      </c>
      <c r="CH160" s="478">
        <v>120</v>
      </c>
      <c r="CI160" s="478">
        <f t="shared" ref="CI160" si="677">CH160</f>
        <v>120</v>
      </c>
      <c r="CJ160" s="478">
        <f t="shared" ref="CJ160" si="678">CI160</f>
        <v>120</v>
      </c>
      <c r="CK160" s="478">
        <f t="shared" ref="CK160" si="679">CJ160</f>
        <v>120</v>
      </c>
      <c r="CL160" s="478">
        <f t="shared" ref="CL160" si="680">CK160</f>
        <v>120</v>
      </c>
      <c r="CM160" s="478">
        <f t="shared" ref="CM160" si="681">CL160</f>
        <v>120</v>
      </c>
      <c r="CN160" s="478">
        <f t="shared" ref="CN160" si="682">CM160</f>
        <v>120</v>
      </c>
      <c r="CO160" s="478">
        <f t="shared" ref="CO160" si="683">CN160</f>
        <v>120</v>
      </c>
      <c r="CP160" s="478">
        <f t="shared" ref="CP160" si="684">CO160</f>
        <v>120</v>
      </c>
      <c r="CQ160" s="478">
        <f t="shared" ref="CQ160" si="685">CP160</f>
        <v>120</v>
      </c>
      <c r="CR160" s="478">
        <f t="shared" ref="CR160" si="686">CQ160</f>
        <v>120</v>
      </c>
      <c r="CS160" s="478">
        <f t="shared" ref="CS160" si="687">CR160</f>
        <v>120</v>
      </c>
    </row>
    <row r="161" spans="1:97" x14ac:dyDescent="0.2">
      <c r="A161" s="226" t="s">
        <v>8</v>
      </c>
      <c r="B161" s="449" t="e">
        <f>AVERAGE(N161:X161)</f>
        <v>#DIV/0!</v>
      </c>
      <c r="C161" s="449" t="e">
        <f>AVERAGE(Z161:AK161)</f>
        <v>#DIV/0!</v>
      </c>
      <c r="D161" s="449" t="e">
        <f>AVERAGE(AL161:AW161)</f>
        <v>#DIV/0!</v>
      </c>
      <c r="E161" s="449" t="e">
        <f>AVERAGE(AX161:BI161)</f>
        <v>#DIV/0!</v>
      </c>
      <c r="F161" s="449" t="e">
        <f>AVERAGE(BJ161:BU161)</f>
        <v>#DIV/0!</v>
      </c>
      <c r="G161" s="449">
        <f>AVERAGE(BV161:CG161)</f>
        <v>106.43333333333332</v>
      </c>
      <c r="H161" s="449">
        <f>AVERAGE(CH161:CS161)</f>
        <v>123.59999999999998</v>
      </c>
      <c r="I161" s="449"/>
      <c r="J161" s="449"/>
      <c r="K161" s="450"/>
      <c r="L161" s="450"/>
      <c r="M161" s="449"/>
      <c r="N161" s="449"/>
      <c r="O161" s="449"/>
      <c r="P161" s="449"/>
      <c r="Q161" s="449"/>
      <c r="R161" s="449"/>
      <c r="S161" s="449"/>
      <c r="T161" s="449"/>
      <c r="U161" s="449"/>
      <c r="V161" s="449"/>
      <c r="W161" s="449"/>
      <c r="X161" s="449"/>
      <c r="Y161" s="449"/>
      <c r="Z161" s="449"/>
      <c r="AA161" s="449"/>
      <c r="AB161" s="449"/>
      <c r="AC161" s="449"/>
      <c r="AD161" s="449"/>
      <c r="AE161" s="449"/>
      <c r="AF161" s="449"/>
      <c r="AG161" s="449"/>
      <c r="AH161" s="449"/>
      <c r="AI161" s="449"/>
      <c r="AJ161" s="449"/>
      <c r="AK161" s="449"/>
      <c r="AL161" s="449"/>
      <c r="AM161" s="449"/>
      <c r="AN161" s="449"/>
      <c r="AO161" s="449"/>
      <c r="AP161" s="449"/>
      <c r="AQ161" s="449"/>
      <c r="AR161" s="449"/>
      <c r="AS161" s="449"/>
      <c r="AT161" s="449"/>
      <c r="AU161" s="449"/>
      <c r="AV161" s="449"/>
      <c r="AW161" s="449"/>
      <c r="AX161" s="459"/>
      <c r="AY161" s="459"/>
      <c r="AZ161" s="459"/>
      <c r="BA161" s="459"/>
      <c r="BB161" s="459"/>
      <c r="BC161" s="459"/>
      <c r="BD161" s="459"/>
      <c r="BE161" s="459"/>
      <c r="BF161" s="459"/>
      <c r="BG161" s="459"/>
      <c r="BH161" s="459"/>
      <c r="BI161" s="459"/>
      <c r="BJ161" s="459"/>
      <c r="BK161" s="459"/>
      <c r="BL161" s="459"/>
      <c r="BM161" s="459"/>
      <c r="BN161" s="459"/>
      <c r="BO161" s="459"/>
      <c r="BP161" s="459"/>
      <c r="BQ161" s="459"/>
      <c r="BR161" s="459"/>
      <c r="BS161" s="459"/>
      <c r="BT161" s="459"/>
      <c r="BU161" s="459"/>
      <c r="BV161" s="478">
        <f>BV160*1.03</f>
        <v>82.4</v>
      </c>
      <c r="BW161" s="478">
        <f t="shared" ref="BW161" si="688">BW160*1.03</f>
        <v>82.4</v>
      </c>
      <c r="BX161" s="478">
        <f t="shared" ref="BX161" si="689">BX160*1.03</f>
        <v>92.7</v>
      </c>
      <c r="BY161" s="478">
        <f t="shared" ref="BY161" si="690">BY160*1.03</f>
        <v>92.7</v>
      </c>
      <c r="BZ161" s="478">
        <f t="shared" ref="BZ161" si="691">BZ160*1.03</f>
        <v>92.7</v>
      </c>
      <c r="CA161" s="478">
        <f t="shared" ref="CA161" si="692">CA160*1.03</f>
        <v>92.7</v>
      </c>
      <c r="CB161" s="478">
        <f t="shared" ref="CB161" si="693">CB160*1.03</f>
        <v>123.60000000000001</v>
      </c>
      <c r="CC161" s="478">
        <f t="shared" ref="CC161" si="694">CC160*1.03</f>
        <v>123.60000000000001</v>
      </c>
      <c r="CD161" s="478">
        <f t="shared" ref="CD161" si="695">CD160*1.03</f>
        <v>123.60000000000001</v>
      </c>
      <c r="CE161" s="478">
        <f t="shared" ref="CE161" si="696">CE160*1.03</f>
        <v>123.60000000000001</v>
      </c>
      <c r="CF161" s="478">
        <f t="shared" ref="CF161" si="697">CF160*1.03</f>
        <v>123.60000000000001</v>
      </c>
      <c r="CG161" s="478">
        <f t="shared" ref="CG161:CH161" si="698">CG160*1.03</f>
        <v>123.60000000000001</v>
      </c>
      <c r="CH161" s="478">
        <f t="shared" si="698"/>
        <v>123.60000000000001</v>
      </c>
      <c r="CI161" s="478">
        <f t="shared" ref="CI161:CS161" si="699">CI160*1.03</f>
        <v>123.60000000000001</v>
      </c>
      <c r="CJ161" s="478">
        <f t="shared" si="699"/>
        <v>123.60000000000001</v>
      </c>
      <c r="CK161" s="478">
        <f t="shared" si="699"/>
        <v>123.60000000000001</v>
      </c>
      <c r="CL161" s="478">
        <f t="shared" si="699"/>
        <v>123.60000000000001</v>
      </c>
      <c r="CM161" s="478">
        <f t="shared" si="699"/>
        <v>123.60000000000001</v>
      </c>
      <c r="CN161" s="478">
        <f t="shared" si="699"/>
        <v>123.60000000000001</v>
      </c>
      <c r="CO161" s="478">
        <f t="shared" si="699"/>
        <v>123.60000000000001</v>
      </c>
      <c r="CP161" s="478">
        <f t="shared" si="699"/>
        <v>123.60000000000001</v>
      </c>
      <c r="CQ161" s="478">
        <f t="shared" si="699"/>
        <v>123.60000000000001</v>
      </c>
      <c r="CR161" s="478">
        <f t="shared" si="699"/>
        <v>123.60000000000001</v>
      </c>
      <c r="CS161" s="478">
        <f t="shared" si="699"/>
        <v>123.60000000000001</v>
      </c>
    </row>
    <row r="162" spans="1:97" x14ac:dyDescent="0.2">
      <c r="A162" s="227" t="s">
        <v>6</v>
      </c>
      <c r="B162" s="450" t="e">
        <f>SUM(N163:X163)/SUM(N161:X161)</f>
        <v>#DIV/0!</v>
      </c>
      <c r="C162" s="450" t="e">
        <f>SUM(Z163:AK163)/SUM(Z161:AK161)</f>
        <v>#DIV/0!</v>
      </c>
      <c r="D162" s="450" t="e">
        <f>SUM(AL163:AW163)/SUM(AL161:AW161)</f>
        <v>#DIV/0!</v>
      </c>
      <c r="E162" s="450" t="e">
        <f>AVERAGE(AX162:BI162)</f>
        <v>#DIV/0!</v>
      </c>
      <c r="F162" s="450" t="e">
        <f>AVERAGE(BJ162:BU162)</f>
        <v>#DIV/0!</v>
      </c>
      <c r="G162" s="450">
        <f>AVERAGE(BV162:CG162)</f>
        <v>0.76453856747409066</v>
      </c>
      <c r="H162" s="450">
        <f>AVERAGE(CH162:CS162)</f>
        <v>0.76723002480742386</v>
      </c>
      <c r="I162" s="449"/>
      <c r="J162" s="449"/>
      <c r="K162" s="450"/>
      <c r="L162" s="450"/>
      <c r="M162" s="449"/>
      <c r="N162" s="449"/>
      <c r="O162" s="449"/>
      <c r="P162" s="449"/>
      <c r="Q162" s="449"/>
      <c r="R162" s="449"/>
      <c r="S162" s="449"/>
      <c r="T162" s="449"/>
      <c r="U162" s="449"/>
      <c r="V162" s="449"/>
      <c r="W162" s="449"/>
      <c r="X162" s="449"/>
      <c r="Y162" s="449"/>
      <c r="Z162" s="449"/>
      <c r="AA162" s="449"/>
      <c r="AB162" s="449"/>
      <c r="AC162" s="449"/>
      <c r="AD162" s="449"/>
      <c r="AE162" s="449"/>
      <c r="AF162" s="449"/>
      <c r="AG162" s="449"/>
      <c r="AH162" s="449"/>
      <c r="AI162" s="449"/>
      <c r="AJ162" s="449"/>
      <c r="AK162" s="449"/>
      <c r="AL162" s="449"/>
      <c r="AM162" s="449"/>
      <c r="AN162" s="449"/>
      <c r="AO162" s="449"/>
      <c r="AP162" s="449"/>
      <c r="AQ162" s="449"/>
      <c r="AR162" s="449"/>
      <c r="AS162" s="449"/>
      <c r="AT162" s="449"/>
      <c r="AU162" s="449"/>
      <c r="AV162" s="449"/>
      <c r="AW162" s="449"/>
      <c r="AX162" s="459"/>
      <c r="AY162" s="459"/>
      <c r="AZ162" s="459"/>
      <c r="BA162" s="459"/>
      <c r="BB162" s="459"/>
      <c r="BC162" s="459"/>
      <c r="BD162" s="459"/>
      <c r="BE162" s="459"/>
      <c r="BF162" s="459"/>
      <c r="BG162" s="459"/>
      <c r="BH162" s="459"/>
      <c r="BI162" s="459"/>
      <c r="BJ162" s="459"/>
      <c r="BK162" s="459"/>
      <c r="BL162" s="459"/>
      <c r="BM162" s="459"/>
      <c r="BN162" s="459"/>
      <c r="BO162" s="459"/>
      <c r="BP162" s="459"/>
      <c r="BQ162" s="459"/>
      <c r="BR162" s="459"/>
      <c r="BS162" s="459"/>
      <c r="BT162" s="459"/>
      <c r="BU162" s="459"/>
      <c r="BV162" s="482">
        <v>0.77285656223999999</v>
      </c>
      <c r="BW162" s="482">
        <v>0.78831369348479996</v>
      </c>
      <c r="BX162" s="482">
        <v>0.80407996735449594</v>
      </c>
      <c r="BY162" s="482">
        <v>0.82016156670158591</v>
      </c>
      <c r="BZ162" s="482">
        <v>0.83656479803561767</v>
      </c>
      <c r="CA162" s="482">
        <v>0.85329609399633</v>
      </c>
      <c r="CB162" s="482">
        <v>0.87036201587625661</v>
      </c>
      <c r="CC162" s="482">
        <v>0.7</v>
      </c>
      <c r="CD162" s="482">
        <v>0.5</v>
      </c>
      <c r="CE162" s="482">
        <v>0.72827999999999993</v>
      </c>
      <c r="CF162" s="482">
        <v>0.74284559999999988</v>
      </c>
      <c r="CG162" s="482">
        <v>0.75770251199999994</v>
      </c>
      <c r="CH162" s="482">
        <v>0.77285656223999999</v>
      </c>
      <c r="CI162" s="482">
        <v>0.78831369348479996</v>
      </c>
      <c r="CJ162" s="482">
        <v>0.80407996735449594</v>
      </c>
      <c r="CK162" s="482">
        <v>0.82016156670158591</v>
      </c>
      <c r="CL162" s="482">
        <v>0.83656479803561767</v>
      </c>
      <c r="CM162" s="482">
        <v>0.85329609399633</v>
      </c>
      <c r="CN162" s="482">
        <v>0.87036201587625661</v>
      </c>
      <c r="CO162" s="482">
        <v>0.7</v>
      </c>
      <c r="CP162" s="482">
        <v>0.5</v>
      </c>
      <c r="CQ162" s="482">
        <v>0.72827999999999993</v>
      </c>
      <c r="CR162" s="482">
        <v>0.74284559999999988</v>
      </c>
      <c r="CS162" s="482">
        <v>0.79</v>
      </c>
    </row>
    <row r="163" spans="1:97" x14ac:dyDescent="0.2">
      <c r="A163" s="226" t="s">
        <v>7</v>
      </c>
      <c r="B163" s="449">
        <f>SUM(N163:X163)</f>
        <v>0</v>
      </c>
      <c r="C163" s="449">
        <f>SUM(Z163:AK163)</f>
        <v>0</v>
      </c>
      <c r="D163" s="449">
        <f>SUM(AL163:AW163)</f>
        <v>0</v>
      </c>
      <c r="E163" s="449">
        <f>SUM(AX163:BI163)</f>
        <v>0</v>
      </c>
      <c r="F163" s="449">
        <f>SUM(BJ163:BU163)</f>
        <v>0</v>
      </c>
      <c r="G163" s="449">
        <f>SUM(BV163:CG163)</f>
        <v>967.23762377558899</v>
      </c>
      <c r="H163" s="449">
        <f>SUM(CH163:CS163)</f>
        <v>1137.9555727943712</v>
      </c>
      <c r="I163" s="449"/>
      <c r="J163" s="449"/>
      <c r="K163" s="450"/>
      <c r="L163" s="450"/>
      <c r="M163" s="449"/>
      <c r="N163" s="449"/>
      <c r="O163" s="449"/>
      <c r="P163" s="449"/>
      <c r="Q163" s="449"/>
      <c r="R163" s="449"/>
      <c r="S163" s="449"/>
      <c r="T163" s="449"/>
      <c r="U163" s="449"/>
      <c r="V163" s="449"/>
      <c r="W163" s="449"/>
      <c r="X163" s="449"/>
      <c r="Y163" s="449"/>
      <c r="Z163" s="449"/>
      <c r="AA163" s="449"/>
      <c r="AB163" s="449"/>
      <c r="AC163" s="449"/>
      <c r="AD163" s="449"/>
      <c r="AE163" s="449"/>
      <c r="AF163" s="449"/>
      <c r="AG163" s="449"/>
      <c r="AH163" s="449"/>
      <c r="AI163" s="449"/>
      <c r="AJ163" s="449"/>
      <c r="AK163" s="449"/>
      <c r="AL163" s="449"/>
      <c r="AM163" s="449"/>
      <c r="AN163" s="449"/>
      <c r="AO163" s="449"/>
      <c r="AP163" s="449"/>
      <c r="AQ163" s="449"/>
      <c r="AR163" s="449"/>
      <c r="AS163" s="449"/>
      <c r="AT163" s="449"/>
      <c r="AU163" s="449"/>
      <c r="AV163" s="449"/>
      <c r="AW163" s="449"/>
      <c r="AX163" s="459"/>
      <c r="AY163" s="459"/>
      <c r="AZ163" s="459"/>
      <c r="BA163" s="459"/>
      <c r="BB163" s="459"/>
      <c r="BC163" s="459"/>
      <c r="BD163" s="459"/>
      <c r="BE163" s="459"/>
      <c r="BF163" s="459"/>
      <c r="BG163" s="459"/>
      <c r="BH163" s="459"/>
      <c r="BI163" s="459"/>
      <c r="BJ163" s="459"/>
      <c r="BK163" s="459"/>
      <c r="BL163" s="459"/>
      <c r="BM163" s="459"/>
      <c r="BN163" s="459"/>
      <c r="BO163" s="459"/>
      <c r="BP163" s="459"/>
      <c r="BQ163" s="459"/>
      <c r="BR163" s="459"/>
      <c r="BS163" s="459"/>
      <c r="BT163" s="459"/>
      <c r="BU163" s="459"/>
      <c r="BV163" s="484">
        <f t="shared" ref="BV163:CG163" si="700">BV162*BV161</f>
        <v>63.683380728576005</v>
      </c>
      <c r="BW163" s="484">
        <f t="shared" si="700"/>
        <v>64.95704834314752</v>
      </c>
      <c r="BX163" s="484">
        <f t="shared" si="700"/>
        <v>74.538212973761773</v>
      </c>
      <c r="BY163" s="484">
        <f t="shared" si="700"/>
        <v>76.028977233237015</v>
      </c>
      <c r="BZ163" s="484">
        <f t="shared" si="700"/>
        <v>77.549556777901756</v>
      </c>
      <c r="CA163" s="484">
        <f t="shared" si="700"/>
        <v>79.100547913459792</v>
      </c>
      <c r="CB163" s="484">
        <f t="shared" si="700"/>
        <v>107.57674516230533</v>
      </c>
      <c r="CC163" s="459">
        <f t="shared" si="700"/>
        <v>86.52</v>
      </c>
      <c r="CD163" s="459">
        <f t="shared" si="700"/>
        <v>61.800000000000004</v>
      </c>
      <c r="CE163" s="459">
        <f t="shared" si="700"/>
        <v>90.015407999999994</v>
      </c>
      <c r="CF163" s="459">
        <f t="shared" si="700"/>
        <v>91.815716159999994</v>
      </c>
      <c r="CG163" s="459">
        <f t="shared" si="700"/>
        <v>93.652030483199994</v>
      </c>
      <c r="CH163" s="459">
        <f t="shared" ref="CH163:CS163" si="701">CH162*CH161</f>
        <v>95.52507109286401</v>
      </c>
      <c r="CI163" s="459">
        <f t="shared" si="701"/>
        <v>97.435572514721287</v>
      </c>
      <c r="CJ163" s="459">
        <f t="shared" si="701"/>
        <v>99.384283965015712</v>
      </c>
      <c r="CK163" s="459">
        <f t="shared" si="701"/>
        <v>101.37196964431602</v>
      </c>
      <c r="CL163" s="459">
        <f t="shared" si="701"/>
        <v>103.39940903720235</v>
      </c>
      <c r="CM163" s="459">
        <f t="shared" si="701"/>
        <v>105.4673972179464</v>
      </c>
      <c r="CN163" s="459">
        <f t="shared" si="701"/>
        <v>107.57674516230533</v>
      </c>
      <c r="CO163" s="459">
        <f t="shared" si="701"/>
        <v>86.52</v>
      </c>
      <c r="CP163" s="459">
        <f t="shared" si="701"/>
        <v>61.800000000000004</v>
      </c>
      <c r="CQ163" s="459">
        <f t="shared" si="701"/>
        <v>90.015407999999994</v>
      </c>
      <c r="CR163" s="459">
        <f t="shared" si="701"/>
        <v>91.815716159999994</v>
      </c>
      <c r="CS163" s="459">
        <f t="shared" si="701"/>
        <v>97.644000000000005</v>
      </c>
    </row>
    <row r="164" spans="1:97" x14ac:dyDescent="0.2">
      <c r="A164" s="228" t="s">
        <v>9</v>
      </c>
      <c r="B164" s="451" t="e">
        <f>B167/B163</f>
        <v>#DIV/0!</v>
      </c>
      <c r="C164" s="451" t="e">
        <f t="shared" ref="C164:E164" si="702">C167/C163</f>
        <v>#DIV/0!</v>
      </c>
      <c r="D164" s="451" t="e">
        <f t="shared" si="702"/>
        <v>#DIV/0!</v>
      </c>
      <c r="E164" s="451" t="e">
        <f t="shared" si="702"/>
        <v>#DIV/0!</v>
      </c>
      <c r="F164" s="451" t="e">
        <f>F167/F163</f>
        <v>#DIV/0!</v>
      </c>
      <c r="G164" s="451">
        <f>G167/G163</f>
        <v>2.6949164010753122</v>
      </c>
      <c r="H164" s="451">
        <f>H167/H163</f>
        <v>2.6442966753503772</v>
      </c>
      <c r="I164" s="449"/>
      <c r="J164" s="449"/>
      <c r="K164" s="450"/>
      <c r="L164" s="450"/>
      <c r="M164" s="449"/>
      <c r="N164" s="449"/>
      <c r="O164" s="449"/>
      <c r="P164" s="449"/>
      <c r="Q164" s="449"/>
      <c r="R164" s="449"/>
      <c r="S164" s="449"/>
      <c r="T164" s="449"/>
      <c r="U164" s="449"/>
      <c r="V164" s="449"/>
      <c r="W164" s="449"/>
      <c r="X164" s="449"/>
      <c r="Y164" s="449"/>
      <c r="Z164" s="449"/>
      <c r="AA164" s="449"/>
      <c r="AB164" s="449"/>
      <c r="AC164" s="449"/>
      <c r="AD164" s="449"/>
      <c r="AE164" s="449"/>
      <c r="AF164" s="449"/>
      <c r="AG164" s="449"/>
      <c r="AH164" s="449"/>
      <c r="AI164" s="449"/>
      <c r="AJ164" s="449"/>
      <c r="AK164" s="449"/>
      <c r="AL164" s="449"/>
      <c r="AM164" s="449"/>
      <c r="AN164" s="449"/>
      <c r="AO164" s="449"/>
      <c r="AP164" s="449"/>
      <c r="AQ164" s="449"/>
      <c r="AR164" s="449"/>
      <c r="AS164" s="449"/>
      <c r="AT164" s="449"/>
      <c r="AU164" s="449"/>
      <c r="AV164" s="449"/>
      <c r="AW164" s="449"/>
      <c r="AX164" s="459"/>
      <c r="AY164" s="459"/>
      <c r="AZ164" s="459"/>
      <c r="BA164" s="459"/>
      <c r="BB164" s="459"/>
      <c r="BC164" s="459"/>
      <c r="BD164" s="459"/>
      <c r="BE164" s="459"/>
      <c r="BF164" s="459"/>
      <c r="BG164" s="459"/>
      <c r="BH164" s="459"/>
      <c r="BI164" s="459"/>
      <c r="BJ164" s="459"/>
      <c r="BK164" s="459"/>
      <c r="BL164" s="459"/>
      <c r="BM164" s="459"/>
      <c r="BN164" s="459"/>
      <c r="BO164" s="459"/>
      <c r="BP164" s="459"/>
      <c r="BQ164" s="459"/>
      <c r="BR164" s="459"/>
      <c r="BS164" s="459"/>
      <c r="BT164" s="459"/>
      <c r="BU164" s="459"/>
      <c r="BV164" s="451">
        <v>2.1242239200000004</v>
      </c>
      <c r="BW164" s="451">
        <v>2.2091928768000004</v>
      </c>
      <c r="BX164" s="451">
        <v>2.2975605918720006</v>
      </c>
      <c r="BY164" s="451">
        <v>2.3894630155468803</v>
      </c>
      <c r="BZ164" s="451">
        <v>2.4850415361687559</v>
      </c>
      <c r="CA164" s="451">
        <v>2.5844431976155064</v>
      </c>
      <c r="CB164" s="451">
        <v>2.6878209255201266</v>
      </c>
      <c r="CC164" s="451">
        <v>2.7953337625409316</v>
      </c>
      <c r="CD164" s="451">
        <v>2.9071471130425697</v>
      </c>
      <c r="CE164" s="451">
        <v>3.0234329975642726</v>
      </c>
      <c r="CF164" s="451">
        <v>3.1443703174668438</v>
      </c>
      <c r="CG164" s="451">
        <v>3.2701451301655178</v>
      </c>
      <c r="CH164" s="451">
        <v>2.1242239200000004</v>
      </c>
      <c r="CI164" s="451">
        <v>2.2091928768000004</v>
      </c>
      <c r="CJ164" s="451">
        <v>2.2975605918720006</v>
      </c>
      <c r="CK164" s="451">
        <v>2.3894630155468803</v>
      </c>
      <c r="CL164" s="451">
        <v>2.4850415361687559</v>
      </c>
      <c r="CM164" s="451">
        <v>2.5844431976155064</v>
      </c>
      <c r="CN164" s="451">
        <v>2.6878209255201266</v>
      </c>
      <c r="CO164" s="451">
        <v>2.7953337625409316</v>
      </c>
      <c r="CP164" s="451">
        <v>2.9071471130425697</v>
      </c>
      <c r="CQ164" s="451">
        <v>3.0234329975642726</v>
      </c>
      <c r="CR164" s="451">
        <v>3.1443703174668438</v>
      </c>
      <c r="CS164" s="451">
        <v>3.2701451301655178</v>
      </c>
    </row>
    <row r="165" spans="1:97" x14ac:dyDescent="0.2">
      <c r="A165" s="226" t="s">
        <v>10</v>
      </c>
      <c r="B165" s="451" t="e">
        <f>B168/B167</f>
        <v>#DIV/0!</v>
      </c>
      <c r="C165" s="451" t="e">
        <f t="shared" ref="C165:E165" si="703">C168/C167</f>
        <v>#DIV/0!</v>
      </c>
      <c r="D165" s="451" t="e">
        <f t="shared" si="703"/>
        <v>#DIV/0!</v>
      </c>
      <c r="E165" s="451" t="e">
        <f t="shared" si="703"/>
        <v>#DIV/0!</v>
      </c>
      <c r="F165" s="451" t="e">
        <f>F168/F167</f>
        <v>#DIV/0!</v>
      </c>
      <c r="G165" s="451">
        <f>G168/G167</f>
        <v>19.312129200000008</v>
      </c>
      <c r="H165" s="451">
        <f>H168/H167</f>
        <v>20.277735660000008</v>
      </c>
      <c r="I165" s="449"/>
      <c r="J165" s="449"/>
      <c r="K165" s="450"/>
      <c r="L165" s="450"/>
      <c r="M165" s="449"/>
      <c r="N165" s="449"/>
      <c r="O165" s="449"/>
      <c r="P165" s="449"/>
      <c r="Q165" s="449"/>
      <c r="R165" s="449"/>
      <c r="S165" s="449"/>
      <c r="T165" s="449"/>
      <c r="U165" s="449"/>
      <c r="V165" s="449"/>
      <c r="W165" s="449"/>
      <c r="X165" s="449"/>
      <c r="Y165" s="449"/>
      <c r="Z165" s="449"/>
      <c r="AA165" s="449"/>
      <c r="AB165" s="449"/>
      <c r="AC165" s="449"/>
      <c r="AD165" s="449"/>
      <c r="AE165" s="449"/>
      <c r="AF165" s="449"/>
      <c r="AG165" s="449"/>
      <c r="AH165" s="449"/>
      <c r="AI165" s="449"/>
      <c r="AJ165" s="449"/>
      <c r="AK165" s="449"/>
      <c r="AL165" s="449"/>
      <c r="AM165" s="449"/>
      <c r="AN165" s="449"/>
      <c r="AO165" s="449"/>
      <c r="AP165" s="449"/>
      <c r="AQ165" s="449"/>
      <c r="AR165" s="449"/>
      <c r="AS165" s="449"/>
      <c r="AT165" s="449"/>
      <c r="AU165" s="449"/>
      <c r="AV165" s="449"/>
      <c r="AW165" s="449"/>
      <c r="AX165" s="459"/>
      <c r="AY165" s="459"/>
      <c r="AZ165" s="459"/>
      <c r="BA165" s="459"/>
      <c r="BB165" s="459"/>
      <c r="BC165" s="459"/>
      <c r="BD165" s="459"/>
      <c r="BE165" s="459"/>
      <c r="BF165" s="459"/>
      <c r="BG165" s="459"/>
      <c r="BH165" s="459"/>
      <c r="BI165" s="459"/>
      <c r="BJ165" s="459"/>
      <c r="BK165" s="459"/>
      <c r="BL165" s="459"/>
      <c r="BM165" s="459"/>
      <c r="BN165" s="459"/>
      <c r="BO165" s="459"/>
      <c r="BP165" s="459"/>
      <c r="BQ165" s="459"/>
      <c r="BR165" s="459"/>
      <c r="BS165" s="459"/>
      <c r="BT165" s="459"/>
      <c r="BU165" s="459"/>
      <c r="BV165" s="488">
        <v>19.312129200000005</v>
      </c>
      <c r="BW165" s="488">
        <v>19.312129200000005</v>
      </c>
      <c r="BX165" s="488">
        <v>19.312129200000005</v>
      </c>
      <c r="BY165" s="488">
        <v>19.312129200000005</v>
      </c>
      <c r="BZ165" s="488">
        <v>19.312129200000005</v>
      </c>
      <c r="CA165" s="488">
        <v>19.312129200000005</v>
      </c>
      <c r="CB165" s="488">
        <v>19.312129200000005</v>
      </c>
      <c r="CC165" s="488">
        <v>19.312129200000005</v>
      </c>
      <c r="CD165" s="488">
        <v>19.312129200000005</v>
      </c>
      <c r="CE165" s="488">
        <v>19.312129200000005</v>
      </c>
      <c r="CF165" s="488">
        <v>19.312129200000005</v>
      </c>
      <c r="CG165" s="488">
        <v>19.312129200000005</v>
      </c>
      <c r="CH165" s="488">
        <f>CG165*1.05</f>
        <v>20.277735660000005</v>
      </c>
      <c r="CI165" s="488">
        <f>CH165</f>
        <v>20.277735660000005</v>
      </c>
      <c r="CJ165" s="488">
        <f t="shared" ref="CJ165:CS165" si="704">CI165</f>
        <v>20.277735660000005</v>
      </c>
      <c r="CK165" s="488">
        <f t="shared" si="704"/>
        <v>20.277735660000005</v>
      </c>
      <c r="CL165" s="488">
        <f t="shared" si="704"/>
        <v>20.277735660000005</v>
      </c>
      <c r="CM165" s="488">
        <f t="shared" si="704"/>
        <v>20.277735660000005</v>
      </c>
      <c r="CN165" s="488">
        <f t="shared" si="704"/>
        <v>20.277735660000005</v>
      </c>
      <c r="CO165" s="488">
        <f t="shared" si="704"/>
        <v>20.277735660000005</v>
      </c>
      <c r="CP165" s="488">
        <f t="shared" si="704"/>
        <v>20.277735660000005</v>
      </c>
      <c r="CQ165" s="488">
        <f t="shared" si="704"/>
        <v>20.277735660000005</v>
      </c>
      <c r="CR165" s="488">
        <f t="shared" si="704"/>
        <v>20.277735660000005</v>
      </c>
      <c r="CS165" s="488">
        <f t="shared" si="704"/>
        <v>20.277735660000005</v>
      </c>
    </row>
    <row r="166" spans="1:97" x14ac:dyDescent="0.2">
      <c r="A166" s="226"/>
      <c r="B166" s="449"/>
      <c r="C166" s="449"/>
      <c r="D166" s="449"/>
      <c r="E166" s="449">
        <f>SUM(AX166:BI166)</f>
        <v>0</v>
      </c>
      <c r="F166" s="449">
        <f t="shared" ref="F166" si="705">SUM(AY166:BJ166)</f>
        <v>0</v>
      </c>
      <c r="G166" s="449">
        <f t="shared" ref="G166" si="706">SUM(AZ166:BK166)</f>
        <v>0</v>
      </c>
      <c r="H166" s="449">
        <f t="shared" ref="H166" si="707">SUM(BA166:BL166)</f>
        <v>0</v>
      </c>
      <c r="I166" s="449"/>
      <c r="J166" s="449"/>
      <c r="K166" s="450"/>
      <c r="L166" s="450"/>
      <c r="M166" s="449"/>
      <c r="N166" s="449"/>
      <c r="O166" s="449"/>
      <c r="P166" s="449"/>
      <c r="Q166" s="449"/>
      <c r="R166" s="449"/>
      <c r="S166" s="449"/>
      <c r="T166" s="449"/>
      <c r="U166" s="449"/>
      <c r="V166" s="449"/>
      <c r="W166" s="449"/>
      <c r="X166" s="449"/>
      <c r="Y166" s="449"/>
      <c r="Z166" s="449"/>
      <c r="AA166" s="449"/>
      <c r="AB166" s="449"/>
      <c r="AC166" s="449"/>
      <c r="AD166" s="449"/>
      <c r="AE166" s="449"/>
      <c r="AF166" s="449"/>
      <c r="AG166" s="449"/>
      <c r="AH166" s="449"/>
      <c r="AI166" s="449"/>
      <c r="AJ166" s="449"/>
      <c r="AK166" s="449"/>
      <c r="AL166" s="449"/>
      <c r="AM166" s="449"/>
      <c r="AN166" s="449"/>
      <c r="AO166" s="449"/>
      <c r="AP166" s="449"/>
      <c r="AQ166" s="449"/>
      <c r="AR166" s="449"/>
      <c r="AS166" s="449"/>
      <c r="AT166" s="449"/>
      <c r="AU166" s="449"/>
      <c r="AV166" s="449"/>
      <c r="AW166" s="449"/>
      <c r="AX166" s="459"/>
      <c r="AY166" s="459"/>
      <c r="AZ166" s="459"/>
      <c r="BA166" s="459"/>
      <c r="BB166" s="459"/>
      <c r="BC166" s="459"/>
      <c r="BD166" s="459"/>
      <c r="BE166" s="459"/>
      <c r="BF166" s="459"/>
      <c r="BG166" s="459"/>
      <c r="BH166" s="459"/>
      <c r="BI166" s="459"/>
      <c r="BJ166" s="459"/>
      <c r="BK166" s="459"/>
      <c r="BL166" s="459"/>
      <c r="BM166" s="459"/>
      <c r="BN166" s="459"/>
      <c r="BO166" s="459"/>
      <c r="BP166" s="459"/>
      <c r="BQ166" s="459"/>
      <c r="BR166" s="459"/>
      <c r="BS166" s="459"/>
      <c r="BT166" s="459"/>
      <c r="BU166" s="459"/>
      <c r="BV166" s="459"/>
      <c r="BW166" s="459"/>
      <c r="BX166" s="459"/>
      <c r="BY166" s="459"/>
      <c r="BZ166" s="459"/>
      <c r="CA166" s="459"/>
      <c r="CB166" s="459"/>
      <c r="CC166" s="459"/>
      <c r="CD166" s="459"/>
      <c r="CE166" s="459"/>
      <c r="CF166" s="459"/>
      <c r="CG166" s="459"/>
      <c r="CH166" s="459"/>
      <c r="CI166" s="459"/>
      <c r="CJ166" s="459"/>
      <c r="CK166" s="459"/>
      <c r="CL166" s="459"/>
      <c r="CM166" s="459"/>
      <c r="CN166" s="459"/>
      <c r="CO166" s="459"/>
      <c r="CP166" s="459"/>
      <c r="CQ166" s="459"/>
      <c r="CR166" s="459"/>
      <c r="CS166" s="459"/>
    </row>
    <row r="167" spans="1:97" x14ac:dyDescent="0.2">
      <c r="A167" s="226" t="s">
        <v>15</v>
      </c>
      <c r="B167" s="449">
        <f>SUM(N167:X167)</f>
        <v>0</v>
      </c>
      <c r="C167" s="449">
        <f>SUM(Z167:AK167)</f>
        <v>0</v>
      </c>
      <c r="D167" s="449">
        <f>SUM(AL167:AW167)</f>
        <v>0</v>
      </c>
      <c r="E167" s="449">
        <f>SUM(AX167:BI167)</f>
        <v>0</v>
      </c>
      <c r="F167" s="449">
        <f>SUM(BJ167:BU167)</f>
        <v>0</v>
      </c>
      <c r="G167" s="452">
        <f>SUM(BV167:CG167)</f>
        <v>2606.624536049947</v>
      </c>
      <c r="H167" s="452">
        <f>SUM(CH167:CS167)</f>
        <v>3009.0921378365897</v>
      </c>
      <c r="I167" s="449"/>
      <c r="J167" s="449"/>
      <c r="K167" s="450"/>
      <c r="L167" s="450"/>
      <c r="M167" s="449"/>
      <c r="N167" s="449"/>
      <c r="O167" s="449"/>
      <c r="P167" s="449"/>
      <c r="Q167" s="449"/>
      <c r="R167" s="449"/>
      <c r="S167" s="449"/>
      <c r="T167" s="449"/>
      <c r="U167" s="449"/>
      <c r="V167" s="449"/>
      <c r="W167" s="449"/>
      <c r="X167" s="449"/>
      <c r="Y167" s="449"/>
      <c r="Z167" s="449"/>
      <c r="AA167" s="449"/>
      <c r="AB167" s="449"/>
      <c r="AC167" s="449"/>
      <c r="AD167" s="449"/>
      <c r="AE167" s="449"/>
      <c r="AF167" s="449"/>
      <c r="AG167" s="449"/>
      <c r="AH167" s="449"/>
      <c r="AI167" s="449"/>
      <c r="AJ167" s="449"/>
      <c r="AK167" s="449"/>
      <c r="AL167" s="449"/>
      <c r="AM167" s="449"/>
      <c r="AN167" s="449"/>
      <c r="AO167" s="449"/>
      <c r="AP167" s="449"/>
      <c r="AQ167" s="449"/>
      <c r="AR167" s="449"/>
      <c r="AS167" s="449"/>
      <c r="AT167" s="449"/>
      <c r="AU167" s="449"/>
      <c r="AV167" s="449"/>
      <c r="AW167" s="449"/>
      <c r="AX167" s="459"/>
      <c r="AY167" s="459"/>
      <c r="AZ167" s="459"/>
      <c r="BA167" s="459"/>
      <c r="BB167" s="459"/>
      <c r="BC167" s="459"/>
      <c r="BD167" s="459"/>
      <c r="BE167" s="459"/>
      <c r="BF167" s="459"/>
      <c r="BG167" s="459"/>
      <c r="BH167" s="459"/>
      <c r="BI167" s="459"/>
      <c r="BJ167" s="459"/>
      <c r="BK167" s="459"/>
      <c r="BL167" s="459"/>
      <c r="BM167" s="459"/>
      <c r="BN167" s="459"/>
      <c r="BO167" s="459"/>
      <c r="BP167" s="459"/>
      <c r="BQ167" s="459"/>
      <c r="BR167" s="459"/>
      <c r="BS167" s="459"/>
      <c r="BT167" s="459"/>
      <c r="BU167" s="459"/>
      <c r="BV167" s="484">
        <f t="shared" ref="BV167:CB167" si="708">BV164*BV163</f>
        <v>135.27776065010821</v>
      </c>
      <c r="BW167" s="484">
        <f t="shared" si="708"/>
        <v>143.50264849763477</v>
      </c>
      <c r="BX167" s="484">
        <f t="shared" si="708"/>
        <v>171.25606071707733</v>
      </c>
      <c r="BY167" s="484">
        <f t="shared" si="708"/>
        <v>181.66842920867563</v>
      </c>
      <c r="BZ167" s="484">
        <f t="shared" si="708"/>
        <v>192.71386970456314</v>
      </c>
      <c r="CA167" s="484">
        <f t="shared" si="708"/>
        <v>204.43087298260059</v>
      </c>
      <c r="CB167" s="484">
        <f t="shared" si="708"/>
        <v>289.14702674659031</v>
      </c>
      <c r="CC167" s="484">
        <f>CC164*CC163</f>
        <v>241.85227713504139</v>
      </c>
      <c r="CD167" s="484">
        <f t="shared" ref="CD167:CG167" si="709">CD164*CD163</f>
        <v>179.66169158603083</v>
      </c>
      <c r="CE167" s="484">
        <f t="shared" si="709"/>
        <v>272.155554836411</v>
      </c>
      <c r="CF167" s="484">
        <f t="shared" si="709"/>
        <v>288.70261257046479</v>
      </c>
      <c r="CG167" s="484">
        <f t="shared" si="709"/>
        <v>306.25573141474911</v>
      </c>
      <c r="CH167" s="484">
        <f t="shared" ref="CH167:CS167" si="710">CH164*CH163</f>
        <v>202.9166409751623</v>
      </c>
      <c r="CI167" s="484">
        <f t="shared" si="710"/>
        <v>215.25397274645218</v>
      </c>
      <c r="CJ167" s="484">
        <f t="shared" si="710"/>
        <v>228.34141428943647</v>
      </c>
      <c r="CK167" s="484">
        <f t="shared" si="710"/>
        <v>242.22457227823418</v>
      </c>
      <c r="CL167" s="484">
        <f t="shared" si="710"/>
        <v>256.95182627275085</v>
      </c>
      <c r="CM167" s="484">
        <f t="shared" si="710"/>
        <v>272.57449731013418</v>
      </c>
      <c r="CN167" s="484">
        <f t="shared" si="710"/>
        <v>289.14702674659031</v>
      </c>
      <c r="CO167" s="484">
        <f t="shared" si="710"/>
        <v>241.85227713504139</v>
      </c>
      <c r="CP167" s="484">
        <f t="shared" si="710"/>
        <v>179.66169158603083</v>
      </c>
      <c r="CQ167" s="484">
        <f t="shared" si="710"/>
        <v>272.155554836411</v>
      </c>
      <c r="CR167" s="484">
        <f t="shared" si="710"/>
        <v>288.70261257046479</v>
      </c>
      <c r="CS167" s="484">
        <f t="shared" si="710"/>
        <v>319.31005108988182</v>
      </c>
    </row>
    <row r="168" spans="1:97" x14ac:dyDescent="0.2">
      <c r="A168" s="446" t="s">
        <v>11</v>
      </c>
      <c r="B168" s="452">
        <f>SUM(N168:X168)</f>
        <v>0</v>
      </c>
      <c r="C168" s="452">
        <f>SUM(Z168:AK168)</f>
        <v>0</v>
      </c>
      <c r="D168" s="452">
        <f>SUM(AL168:AW168)</f>
        <v>0</v>
      </c>
      <c r="E168" s="452">
        <f>SUM(AX168:BI168)</f>
        <v>0</v>
      </c>
      <c r="F168" s="452">
        <f>SUM(BJ168:BU168)</f>
        <v>0</v>
      </c>
      <c r="G168" s="452">
        <f>SUM(BV168:CG168)</f>
        <v>50339.469816086654</v>
      </c>
      <c r="H168" s="452">
        <f>SUM(CH168:CS168)</f>
        <v>61017.574947634675</v>
      </c>
      <c r="I168" s="449"/>
      <c r="J168" s="449"/>
      <c r="K168" s="450"/>
      <c r="L168" s="450"/>
      <c r="M168" s="449"/>
      <c r="N168" s="449"/>
      <c r="O168" s="449"/>
      <c r="P168" s="449"/>
      <c r="Q168" s="449"/>
      <c r="R168" s="449"/>
      <c r="S168" s="449"/>
      <c r="T168" s="449"/>
      <c r="U168" s="449"/>
      <c r="V168" s="449"/>
      <c r="W168" s="449"/>
      <c r="X168" s="449"/>
      <c r="Y168" s="449"/>
      <c r="Z168" s="449"/>
      <c r="AA168" s="449"/>
      <c r="AB168" s="449"/>
      <c r="AC168" s="449"/>
      <c r="AD168" s="449"/>
      <c r="AE168" s="449"/>
      <c r="AF168" s="449"/>
      <c r="AG168" s="449"/>
      <c r="AH168" s="449"/>
      <c r="AI168" s="449"/>
      <c r="AJ168" s="449"/>
      <c r="AK168" s="449"/>
      <c r="AL168" s="449"/>
      <c r="AM168" s="449"/>
      <c r="AN168" s="449"/>
      <c r="AO168" s="449"/>
      <c r="AP168" s="449"/>
      <c r="AQ168" s="449"/>
      <c r="AR168" s="449"/>
      <c r="AS168" s="449"/>
      <c r="AT168" s="449"/>
      <c r="AU168" s="449"/>
      <c r="AV168" s="449"/>
      <c r="AW168" s="449"/>
      <c r="AX168" s="459"/>
      <c r="AY168" s="459"/>
      <c r="AZ168" s="459"/>
      <c r="BA168" s="459"/>
      <c r="BB168" s="459"/>
      <c r="BC168" s="459"/>
      <c r="BD168" s="459"/>
      <c r="BE168" s="459"/>
      <c r="BF168" s="459"/>
      <c r="BG168" s="459"/>
      <c r="BH168" s="459"/>
      <c r="BI168" s="459"/>
      <c r="BJ168" s="459"/>
      <c r="BK168" s="459"/>
      <c r="BL168" s="459"/>
      <c r="BM168" s="459"/>
      <c r="BN168" s="459"/>
      <c r="BO168" s="459"/>
      <c r="BP168" s="459"/>
      <c r="BQ168" s="459"/>
      <c r="BR168" s="459"/>
      <c r="BS168" s="459"/>
      <c r="BT168" s="459"/>
      <c r="BU168" s="459"/>
      <c r="BV168" s="490">
        <f t="shared" ref="BV168:CB168" si="711">BV167*BV165</f>
        <v>2612.5015915615663</v>
      </c>
      <c r="BW168" s="490">
        <f t="shared" si="711"/>
        <v>2771.341688328509</v>
      </c>
      <c r="BX168" s="490">
        <f t="shared" si="711"/>
        <v>3307.3191708512427</v>
      </c>
      <c r="BY168" s="490">
        <f t="shared" si="711"/>
        <v>3508.4041764389985</v>
      </c>
      <c r="BZ168" s="490">
        <f t="shared" si="711"/>
        <v>3721.71515036649</v>
      </c>
      <c r="CA168" s="490">
        <f t="shared" si="711"/>
        <v>3947.995431508773</v>
      </c>
      <c r="CB168" s="490">
        <f t="shared" si="711"/>
        <v>5584.0447383260089</v>
      </c>
      <c r="CC168" s="490">
        <f>CC167*CC165</f>
        <v>4670.6824233461266</v>
      </c>
      <c r="CD168" s="490">
        <f t="shared" ref="CD168:CG168" si="712">CD167*CD165</f>
        <v>3469.6498001999812</v>
      </c>
      <c r="CE168" s="490">
        <f t="shared" si="712"/>
        <v>5255.9032374984554</v>
      </c>
      <c r="CF168" s="490">
        <f t="shared" si="712"/>
        <v>5575.4621543383619</v>
      </c>
      <c r="CG168" s="490">
        <f t="shared" si="712"/>
        <v>5914.4502533221348</v>
      </c>
      <c r="CH168" s="490">
        <f t="shared" ref="CH168:CS168" si="713">CH167*CH165</f>
        <v>4114.6900067094666</v>
      </c>
      <c r="CI168" s="490">
        <f t="shared" si="713"/>
        <v>4364.8631591174026</v>
      </c>
      <c r="CJ168" s="490">
        <f t="shared" si="713"/>
        <v>4630.2468391917409</v>
      </c>
      <c r="CK168" s="490">
        <f t="shared" si="713"/>
        <v>4911.765847014598</v>
      </c>
      <c r="CL168" s="490">
        <f t="shared" si="713"/>
        <v>5210.401210513086</v>
      </c>
      <c r="CM168" s="490">
        <f t="shared" si="713"/>
        <v>5527.1936041122835</v>
      </c>
      <c r="CN168" s="490">
        <f t="shared" si="713"/>
        <v>5863.2469752423094</v>
      </c>
      <c r="CO168" s="490">
        <f t="shared" si="713"/>
        <v>4904.2165445134324</v>
      </c>
      <c r="CP168" s="490">
        <f t="shared" si="713"/>
        <v>3643.1322902099801</v>
      </c>
      <c r="CQ168" s="490">
        <f t="shared" si="713"/>
        <v>5518.6983993733784</v>
      </c>
      <c r="CR168" s="490">
        <f t="shared" si="713"/>
        <v>5854.2352620552792</v>
      </c>
      <c r="CS168" s="490">
        <f t="shared" si="713"/>
        <v>6474.8848095817202</v>
      </c>
    </row>
    <row r="169" spans="1:97" x14ac:dyDescent="0.2">
      <c r="A169" s="226" t="s">
        <v>12</v>
      </c>
      <c r="B169" s="449" t="e">
        <f>B168/B163</f>
        <v>#DIV/0!</v>
      </c>
      <c r="C169" s="449" t="e">
        <f t="shared" ref="C169:D169" si="714">C168/C163</f>
        <v>#DIV/0!</v>
      </c>
      <c r="D169" s="449" t="e">
        <f t="shared" si="714"/>
        <v>#DIV/0!</v>
      </c>
      <c r="E169" s="449" t="e">
        <f>SUM(AX168:BI168)/SUM(AX163:BI163)</f>
        <v>#DIV/0!</v>
      </c>
      <c r="F169" s="449" t="e">
        <f>SUM(BJ168:BU168)/SUM(BJ163:BU163)</f>
        <v>#DIV/0!</v>
      </c>
      <c r="G169" s="451">
        <f>SUM(BV168:CG168)/SUM(BV163:CG163)</f>
        <v>52.044573720765463</v>
      </c>
      <c r="H169" s="451">
        <f>SUM(BW168:CH168)/SUM(CH163:CS163)</f>
        <v>45.55683848353749</v>
      </c>
      <c r="I169" s="449"/>
      <c r="J169" s="449"/>
      <c r="K169" s="450"/>
      <c r="L169" s="450"/>
      <c r="M169" s="449"/>
      <c r="N169" s="449"/>
      <c r="O169" s="449"/>
      <c r="P169" s="449"/>
      <c r="Q169" s="449"/>
      <c r="R169" s="449"/>
      <c r="S169" s="449"/>
      <c r="T169" s="449"/>
      <c r="U169" s="449"/>
      <c r="V169" s="449"/>
      <c r="W169" s="449"/>
      <c r="X169" s="449"/>
      <c r="Y169" s="449"/>
      <c r="Z169" s="449"/>
      <c r="AA169" s="449"/>
      <c r="AB169" s="449"/>
      <c r="AC169" s="449"/>
      <c r="AD169" s="449"/>
      <c r="AE169" s="449"/>
      <c r="AF169" s="449"/>
      <c r="AG169" s="449"/>
      <c r="AH169" s="449"/>
      <c r="AI169" s="449"/>
      <c r="AJ169" s="449"/>
      <c r="AK169" s="449"/>
      <c r="AL169" s="449"/>
      <c r="AM169" s="449"/>
      <c r="AN169" s="449"/>
      <c r="AO169" s="449"/>
      <c r="AP169" s="449"/>
      <c r="AQ169" s="449"/>
      <c r="AR169" s="449"/>
      <c r="AS169" s="449"/>
      <c r="AT169" s="449"/>
      <c r="AU169" s="449"/>
      <c r="AV169" s="449"/>
      <c r="AW169" s="449"/>
      <c r="AX169" s="459"/>
      <c r="AY169" s="459"/>
      <c r="AZ169" s="459"/>
      <c r="BA169" s="459"/>
      <c r="BB169" s="459"/>
      <c r="BC169" s="459"/>
      <c r="BD169" s="459"/>
      <c r="BE169" s="459"/>
      <c r="BF169" s="459"/>
      <c r="BG169" s="459"/>
      <c r="BH169" s="459"/>
      <c r="BI169" s="459"/>
      <c r="BJ169" s="459"/>
      <c r="BK169" s="459"/>
      <c r="BL169" s="459"/>
      <c r="BM169" s="459"/>
      <c r="BN169" s="459"/>
      <c r="BO169" s="459"/>
      <c r="BP169" s="459"/>
      <c r="BQ169" s="459"/>
      <c r="BR169" s="459"/>
      <c r="BS169" s="459"/>
      <c r="BT169" s="459"/>
      <c r="BU169" s="459"/>
      <c r="BV169" s="459"/>
      <c r="BW169" s="459"/>
      <c r="BX169" s="459"/>
      <c r="BY169" s="459"/>
      <c r="BZ169" s="459"/>
      <c r="CA169" s="459"/>
      <c r="CB169" s="459"/>
      <c r="CC169" s="459"/>
      <c r="CD169" s="459"/>
      <c r="CE169" s="459"/>
      <c r="CF169" s="459"/>
      <c r="CG169" s="459"/>
      <c r="CH169" s="459"/>
      <c r="CI169" s="459"/>
      <c r="CJ169" s="459"/>
      <c r="CK169" s="459"/>
      <c r="CL169" s="459"/>
      <c r="CM169" s="459"/>
      <c r="CN169" s="459"/>
      <c r="CO169" s="459"/>
      <c r="CP169" s="459"/>
      <c r="CQ169" s="459"/>
      <c r="CR169" s="459"/>
      <c r="CS169" s="459"/>
    </row>
    <row r="170" spans="1:97" x14ac:dyDescent="0.2">
      <c r="A170" s="226" t="s">
        <v>13</v>
      </c>
      <c r="B170" s="449" t="e">
        <f>SUM(N168:X168)/SUM(N161:X161)</f>
        <v>#DIV/0!</v>
      </c>
      <c r="C170" s="449" t="e">
        <f>SUM(Z168:AK168)/SUM(Z161:AK161)</f>
        <v>#DIV/0!</v>
      </c>
      <c r="D170" s="449" t="e">
        <f>SUM(AL168:AW168)/SUM(AL161:AW161)</f>
        <v>#DIV/0!</v>
      </c>
      <c r="E170" s="449" t="e">
        <f>SUM(AX168:BH168)/SUM(AX161:BH161)</f>
        <v>#DIV/0!</v>
      </c>
      <c r="F170" s="449" t="e">
        <f>SUM(BJ168:BT168)/SUM(BJ161:BT161)</f>
        <v>#DIV/0!</v>
      </c>
      <c r="G170" s="449" t="e">
        <f>SUM(BK168:BU168)/SUM(BK161:BU161)</f>
        <v>#DIV/0!</v>
      </c>
      <c r="H170" s="449">
        <f>SUM(CH168:CS168)/SUM(CH161:CS161)</f>
        <v>41.139141685298462</v>
      </c>
      <c r="I170" s="449"/>
      <c r="J170" s="449"/>
      <c r="K170" s="450"/>
      <c r="L170" s="450"/>
      <c r="M170" s="449"/>
      <c r="N170" s="449"/>
      <c r="O170" s="449"/>
      <c r="P170" s="449"/>
      <c r="Q170" s="449"/>
      <c r="R170" s="449"/>
      <c r="S170" s="449"/>
      <c r="T170" s="449"/>
      <c r="U170" s="449"/>
      <c r="V170" s="449"/>
      <c r="W170" s="449"/>
      <c r="X170" s="449"/>
      <c r="Y170" s="449"/>
      <c r="Z170" s="449"/>
      <c r="AA170" s="449"/>
      <c r="AB170" s="449"/>
      <c r="AC170" s="449"/>
      <c r="AD170" s="449"/>
      <c r="AE170" s="449"/>
      <c r="AF170" s="449"/>
      <c r="AG170" s="449"/>
      <c r="AH170" s="449"/>
      <c r="AI170" s="449"/>
      <c r="AJ170" s="449"/>
      <c r="AK170" s="449"/>
      <c r="AL170" s="449"/>
      <c r="AM170" s="449"/>
      <c r="AN170" s="449"/>
      <c r="AO170" s="449"/>
      <c r="AP170" s="449"/>
      <c r="AQ170" s="449"/>
      <c r="AR170" s="449"/>
      <c r="AS170" s="449"/>
      <c r="AT170" s="449"/>
      <c r="AU170" s="449"/>
      <c r="AV170" s="449"/>
      <c r="AW170" s="449"/>
      <c r="AX170" s="459"/>
      <c r="AY170" s="459"/>
      <c r="AZ170" s="459"/>
      <c r="BA170" s="459"/>
      <c r="BB170" s="459"/>
      <c r="BC170" s="459"/>
      <c r="BD170" s="459"/>
      <c r="BE170" s="459"/>
      <c r="BF170" s="459"/>
      <c r="BG170" s="459"/>
      <c r="BH170" s="459"/>
      <c r="BI170" s="459"/>
      <c r="BJ170" s="459"/>
      <c r="BK170" s="459"/>
      <c r="BL170" s="459"/>
      <c r="BM170" s="459"/>
      <c r="BN170" s="459"/>
      <c r="BO170" s="459"/>
      <c r="BP170" s="459"/>
      <c r="BQ170" s="459"/>
      <c r="BR170" s="459"/>
      <c r="BS170" s="459"/>
      <c r="BT170" s="459"/>
      <c r="BU170" s="459"/>
      <c r="BV170" s="459"/>
      <c r="BW170" s="459"/>
      <c r="BX170" s="459"/>
      <c r="BY170" s="459"/>
      <c r="BZ170" s="459"/>
      <c r="CA170" s="459"/>
      <c r="CB170" s="459"/>
      <c r="CC170" s="459"/>
      <c r="CD170" s="459"/>
      <c r="CE170" s="459"/>
      <c r="CF170" s="459"/>
      <c r="CG170" s="459"/>
      <c r="CH170" s="459"/>
      <c r="CI170" s="459"/>
      <c r="CJ170" s="459"/>
      <c r="CK170" s="459"/>
      <c r="CL170" s="459"/>
      <c r="CM170" s="459"/>
      <c r="CN170" s="459"/>
      <c r="CO170" s="459"/>
      <c r="CP170" s="459"/>
      <c r="CQ170" s="459"/>
      <c r="CR170" s="459"/>
      <c r="CS170" s="459"/>
    </row>
    <row r="171" spans="1:97" x14ac:dyDescent="0.2">
      <c r="A171" s="109" t="s">
        <v>147</v>
      </c>
      <c r="B171" s="449"/>
      <c r="C171" s="450" t="e">
        <f t="shared" ref="C171" si="715">(C168-B168)/B168</f>
        <v>#DIV/0!</v>
      </c>
      <c r="D171" s="450" t="e">
        <f t="shared" ref="D171" si="716">(D168-C168)/C168</f>
        <v>#DIV/0!</v>
      </c>
      <c r="E171" s="450" t="e">
        <f t="shared" ref="E171" si="717">(E168-D168)/D168</f>
        <v>#DIV/0!</v>
      </c>
      <c r="F171" s="450" t="e">
        <f t="shared" ref="F171" si="718">(F168-E168)/E168</f>
        <v>#DIV/0!</v>
      </c>
      <c r="G171" s="450" t="e">
        <f t="shared" ref="G171" si="719">(G168-F168)/F168</f>
        <v>#DIV/0!</v>
      </c>
      <c r="H171" s="450">
        <f>(H168-G168)/G168</f>
        <v>0.21212192282835068</v>
      </c>
      <c r="I171" s="449"/>
      <c r="J171" s="449"/>
      <c r="K171" s="450"/>
      <c r="L171" s="450"/>
      <c r="M171" s="449"/>
      <c r="N171" s="449"/>
      <c r="O171" s="449"/>
      <c r="P171" s="449"/>
      <c r="Q171" s="449"/>
      <c r="R171" s="449"/>
      <c r="S171" s="449"/>
      <c r="T171" s="449"/>
      <c r="U171" s="449"/>
      <c r="V171" s="449"/>
      <c r="W171" s="449"/>
      <c r="X171" s="449"/>
      <c r="Y171" s="449"/>
      <c r="Z171" s="449"/>
      <c r="AA171" s="449"/>
      <c r="AB171" s="449"/>
      <c r="AC171" s="449"/>
      <c r="AD171" s="449"/>
      <c r="AE171" s="449"/>
      <c r="AF171" s="449"/>
      <c r="AG171" s="449"/>
      <c r="AH171" s="449"/>
      <c r="AI171" s="449"/>
      <c r="AJ171" s="449"/>
      <c r="AK171" s="449"/>
      <c r="AL171" s="449"/>
      <c r="AM171" s="449"/>
      <c r="AN171" s="449"/>
      <c r="AO171" s="449"/>
      <c r="AP171" s="449"/>
      <c r="AQ171" s="449"/>
      <c r="AR171" s="449"/>
      <c r="AS171" s="449"/>
      <c r="AT171" s="449"/>
      <c r="AU171" s="449"/>
      <c r="AV171" s="449"/>
      <c r="AW171" s="449"/>
      <c r="AX171" s="459"/>
      <c r="AY171" s="459"/>
      <c r="AZ171" s="459"/>
      <c r="BA171" s="459"/>
      <c r="BB171" s="459"/>
      <c r="BC171" s="459"/>
      <c r="BD171" s="459"/>
      <c r="BE171" s="459"/>
      <c r="BF171" s="459"/>
      <c r="BG171" s="459"/>
      <c r="BH171" s="459"/>
      <c r="BI171" s="459"/>
      <c r="BJ171" s="459"/>
      <c r="BK171" s="459"/>
      <c r="BL171" s="459"/>
      <c r="BM171" s="459"/>
      <c r="BN171" s="459"/>
      <c r="BO171" s="459"/>
      <c r="BP171" s="459"/>
      <c r="BQ171" s="459"/>
      <c r="BR171" s="459"/>
      <c r="BS171" s="459"/>
      <c r="BT171" s="459"/>
      <c r="BU171" s="459"/>
      <c r="BV171" s="459"/>
      <c r="BW171" s="459"/>
      <c r="BX171" s="459"/>
      <c r="BY171" s="459"/>
      <c r="BZ171" s="459"/>
      <c r="CA171" s="459"/>
      <c r="CB171" s="459"/>
      <c r="CC171" s="459"/>
      <c r="CD171" s="459"/>
      <c r="CE171" s="459"/>
      <c r="CF171" s="459"/>
      <c r="CG171" s="459"/>
      <c r="CH171" s="459"/>
      <c r="CI171" s="459"/>
      <c r="CJ171" s="459"/>
      <c r="CK171" s="459"/>
      <c r="CL171" s="459"/>
      <c r="CM171" s="459"/>
      <c r="CN171" s="459"/>
      <c r="CO171" s="459"/>
      <c r="CP171" s="459"/>
      <c r="CQ171" s="459"/>
      <c r="CR171" s="459"/>
      <c r="CS171" s="459"/>
    </row>
    <row r="172" spans="1:97" x14ac:dyDescent="0.2">
      <c r="B172" s="449"/>
      <c r="C172" s="449"/>
      <c r="D172" s="449"/>
      <c r="E172" s="449"/>
      <c r="F172" s="449"/>
      <c r="G172" s="449"/>
      <c r="H172" s="449"/>
      <c r="I172" s="449"/>
      <c r="J172" s="449"/>
      <c r="K172" s="450"/>
      <c r="L172" s="450"/>
      <c r="M172" s="449"/>
      <c r="N172" s="449"/>
      <c r="O172" s="449"/>
      <c r="P172" s="449"/>
      <c r="Q172" s="449"/>
      <c r="R172" s="449"/>
      <c r="S172" s="449"/>
      <c r="T172" s="449"/>
      <c r="U172" s="449"/>
      <c r="V172" s="449"/>
      <c r="W172" s="449"/>
      <c r="X172" s="449"/>
      <c r="Y172" s="449"/>
      <c r="Z172" s="449"/>
      <c r="AA172" s="449"/>
      <c r="AB172" s="449"/>
      <c r="AC172" s="449"/>
      <c r="AD172" s="449"/>
      <c r="AE172" s="449"/>
      <c r="AF172" s="449"/>
      <c r="AG172" s="449"/>
      <c r="AH172" s="449"/>
      <c r="AI172" s="449"/>
      <c r="AJ172" s="449"/>
      <c r="AK172" s="449"/>
      <c r="AL172" s="449"/>
      <c r="AM172" s="449"/>
      <c r="AN172" s="449"/>
      <c r="AO172" s="449"/>
      <c r="AP172" s="449"/>
      <c r="AQ172" s="449"/>
      <c r="AR172" s="449"/>
      <c r="AS172" s="449"/>
      <c r="AT172" s="449"/>
      <c r="AU172" s="449"/>
      <c r="AV172" s="449"/>
      <c r="AW172" s="449"/>
      <c r="AX172" s="459"/>
      <c r="AY172" s="459"/>
      <c r="AZ172" s="459"/>
      <c r="BA172" s="459"/>
      <c r="BB172" s="459"/>
      <c r="BC172" s="459"/>
      <c r="BD172" s="459"/>
      <c r="BE172" s="459"/>
      <c r="BF172" s="459"/>
      <c r="BG172" s="459"/>
      <c r="BH172" s="459"/>
      <c r="BI172" s="459"/>
      <c r="BJ172" s="459"/>
      <c r="BK172" s="459"/>
      <c r="BL172" s="459"/>
      <c r="BM172" s="459"/>
      <c r="BN172" s="459"/>
      <c r="BO172" s="459"/>
      <c r="BP172" s="459"/>
      <c r="BQ172" s="459"/>
      <c r="BR172" s="459"/>
      <c r="BS172" s="459"/>
      <c r="BT172" s="459"/>
      <c r="BU172" s="459"/>
      <c r="BV172" s="459"/>
      <c r="BW172" s="459"/>
      <c r="BX172" s="459"/>
      <c r="BY172" s="459"/>
      <c r="BZ172" s="459"/>
      <c r="CA172" s="459"/>
      <c r="CB172" s="459"/>
      <c r="CC172" s="459"/>
      <c r="CD172" s="459"/>
      <c r="CE172" s="459"/>
      <c r="CF172" s="459"/>
      <c r="CG172" s="459"/>
      <c r="CH172" s="459"/>
      <c r="CI172" s="459"/>
      <c r="CJ172" s="459"/>
      <c r="CK172" s="459"/>
      <c r="CL172" s="459"/>
      <c r="CM172" s="459"/>
      <c r="CN172" s="459"/>
      <c r="CO172" s="459"/>
      <c r="CP172" s="459"/>
      <c r="CQ172" s="459"/>
      <c r="CR172" s="459"/>
      <c r="CS172" s="459"/>
    </row>
    <row r="173" spans="1:97" x14ac:dyDescent="0.2">
      <c r="B173" s="449"/>
      <c r="C173" s="449"/>
      <c r="D173" s="449"/>
      <c r="E173" s="449"/>
      <c r="F173" s="449"/>
      <c r="G173" s="449"/>
      <c r="H173" s="449"/>
      <c r="I173" s="449"/>
      <c r="J173" s="449"/>
      <c r="K173" s="450"/>
      <c r="L173" s="450"/>
      <c r="M173" s="449"/>
      <c r="N173" s="449"/>
      <c r="O173" s="449"/>
      <c r="P173" s="449"/>
      <c r="Q173" s="449"/>
      <c r="R173" s="449"/>
      <c r="S173" s="449"/>
      <c r="T173" s="449"/>
      <c r="U173" s="449"/>
      <c r="V173" s="449"/>
      <c r="W173" s="449"/>
      <c r="X173" s="449"/>
      <c r="Y173" s="449"/>
      <c r="Z173" s="449"/>
      <c r="AA173" s="449"/>
      <c r="AB173" s="449"/>
      <c r="AC173" s="449"/>
      <c r="AD173" s="449"/>
      <c r="AE173" s="449"/>
      <c r="AF173" s="449"/>
      <c r="AG173" s="449"/>
      <c r="AH173" s="449"/>
      <c r="AI173" s="449"/>
      <c r="AJ173" s="449"/>
      <c r="AK173" s="449"/>
      <c r="AL173" s="449"/>
      <c r="AM173" s="449"/>
      <c r="AN173" s="449"/>
      <c r="AO173" s="449"/>
      <c r="AP173" s="449"/>
      <c r="AQ173" s="449"/>
      <c r="AR173" s="449"/>
      <c r="AS173" s="449"/>
      <c r="AT173" s="449"/>
      <c r="AU173" s="449"/>
      <c r="AV173" s="449"/>
      <c r="AW173" s="449"/>
      <c r="AX173" s="459"/>
      <c r="AY173" s="459"/>
      <c r="AZ173" s="459"/>
      <c r="BA173" s="459"/>
      <c r="BB173" s="459"/>
      <c r="BC173" s="459"/>
      <c r="BD173" s="459"/>
      <c r="BE173" s="459"/>
      <c r="BF173" s="459"/>
      <c r="BG173" s="459"/>
      <c r="BH173" s="459"/>
      <c r="BI173" s="459"/>
      <c r="BJ173" s="459"/>
      <c r="BK173" s="459"/>
      <c r="BL173" s="459"/>
      <c r="BM173" s="459"/>
      <c r="BN173" s="459"/>
      <c r="BO173" s="459"/>
      <c r="BP173" s="459"/>
      <c r="BQ173" s="459"/>
      <c r="BR173" s="459"/>
      <c r="BS173" s="459"/>
      <c r="BT173" s="459"/>
      <c r="BU173" s="459"/>
      <c r="BV173" s="459"/>
      <c r="BW173" s="459"/>
      <c r="BX173" s="459"/>
      <c r="BY173" s="459"/>
      <c r="BZ173" s="459"/>
      <c r="CA173" s="459"/>
      <c r="CB173" s="459"/>
      <c r="CC173" s="459"/>
      <c r="CD173" s="459"/>
      <c r="CE173" s="459"/>
      <c r="CF173" s="459"/>
      <c r="CG173" s="459"/>
      <c r="CH173" s="459"/>
      <c r="CI173" s="459"/>
      <c r="CJ173" s="459"/>
      <c r="CK173" s="459"/>
      <c r="CL173" s="459"/>
      <c r="CM173" s="459"/>
      <c r="CN173" s="459"/>
      <c r="CO173" s="459"/>
      <c r="CP173" s="459"/>
      <c r="CQ173" s="459"/>
      <c r="CR173" s="459"/>
      <c r="CS173" s="459"/>
    </row>
    <row r="174" spans="1:97" x14ac:dyDescent="0.2">
      <c r="B174" s="449"/>
      <c r="C174" s="449"/>
      <c r="D174" s="449"/>
      <c r="E174" s="449"/>
      <c r="F174" s="449"/>
      <c r="G174" s="449"/>
      <c r="H174" s="449"/>
      <c r="I174" s="449"/>
      <c r="J174" s="449"/>
      <c r="K174" s="450"/>
      <c r="L174" s="450"/>
      <c r="M174" s="449"/>
      <c r="N174" s="449"/>
      <c r="O174" s="449"/>
      <c r="P174" s="449"/>
      <c r="Q174" s="449"/>
      <c r="R174" s="449"/>
      <c r="S174" s="449"/>
      <c r="T174" s="449"/>
      <c r="U174" s="449"/>
      <c r="V174" s="449"/>
      <c r="W174" s="449"/>
      <c r="X174" s="449"/>
      <c r="Y174" s="449"/>
      <c r="Z174" s="449"/>
      <c r="AA174" s="449"/>
      <c r="AB174" s="449"/>
      <c r="AC174" s="449"/>
      <c r="AD174" s="449"/>
      <c r="AE174" s="449"/>
      <c r="AF174" s="449"/>
      <c r="AG174" s="449"/>
      <c r="AH174" s="449"/>
      <c r="AI174" s="449"/>
      <c r="AJ174" s="449"/>
      <c r="AK174" s="449"/>
      <c r="AL174" s="449"/>
      <c r="AM174" s="449"/>
      <c r="AN174" s="449"/>
      <c r="AO174" s="449"/>
      <c r="AP174" s="449"/>
      <c r="AQ174" s="449"/>
      <c r="AR174" s="449"/>
      <c r="AS174" s="449"/>
      <c r="AT174" s="449"/>
      <c r="AU174" s="449"/>
      <c r="AV174" s="449"/>
      <c r="AW174" s="449"/>
      <c r="AX174" s="459"/>
      <c r="AY174" s="459"/>
      <c r="AZ174" s="459"/>
      <c r="BA174" s="459"/>
      <c r="BB174" s="459"/>
      <c r="BC174" s="459"/>
      <c r="BD174" s="459"/>
      <c r="BE174" s="459"/>
      <c r="BF174" s="459"/>
      <c r="BG174" s="459"/>
      <c r="BH174" s="459"/>
      <c r="BI174" s="459"/>
      <c r="BJ174" s="459"/>
      <c r="BK174" s="459"/>
      <c r="BL174" s="459"/>
      <c r="BM174" s="459"/>
      <c r="BN174" s="459"/>
      <c r="BO174" s="459"/>
      <c r="BP174" s="459"/>
      <c r="BQ174" s="459"/>
      <c r="BR174" s="459"/>
      <c r="BS174" s="459"/>
      <c r="BT174" s="459"/>
      <c r="BU174" s="459"/>
      <c r="BV174" s="459"/>
      <c r="BW174" s="459"/>
      <c r="BX174" s="459"/>
      <c r="BY174" s="459"/>
      <c r="BZ174" s="459"/>
      <c r="CA174" s="459"/>
      <c r="CB174" s="459"/>
      <c r="CC174" s="459"/>
      <c r="CD174" s="459"/>
      <c r="CE174" s="459"/>
      <c r="CF174" s="459"/>
      <c r="CG174" s="459"/>
      <c r="CH174" s="459"/>
      <c r="CI174" s="459"/>
      <c r="CJ174" s="459"/>
      <c r="CK174" s="459"/>
      <c r="CL174" s="459"/>
      <c r="CM174" s="459"/>
      <c r="CN174" s="459"/>
      <c r="CO174" s="459"/>
      <c r="CP174" s="459"/>
      <c r="CQ174" s="459"/>
      <c r="CR174" s="459"/>
      <c r="CS174" s="459"/>
    </row>
    <row r="175" spans="1:97" x14ac:dyDescent="0.2">
      <c r="B175" s="449"/>
      <c r="C175" s="449"/>
      <c r="D175" s="449"/>
      <c r="E175" s="449"/>
      <c r="F175" s="449"/>
      <c r="G175" s="449"/>
      <c r="H175" s="449"/>
      <c r="I175" s="449"/>
      <c r="J175" s="449"/>
      <c r="K175" s="450"/>
      <c r="L175" s="450"/>
      <c r="M175" s="449"/>
      <c r="N175" s="449"/>
      <c r="O175" s="449"/>
      <c r="P175" s="449"/>
      <c r="Q175" s="449"/>
      <c r="R175" s="449"/>
      <c r="S175" s="449"/>
      <c r="T175" s="449"/>
      <c r="U175" s="449"/>
      <c r="V175" s="449"/>
      <c r="W175" s="449"/>
      <c r="X175" s="449"/>
      <c r="Y175" s="449"/>
      <c r="Z175" s="449"/>
      <c r="AA175" s="449"/>
      <c r="AB175" s="449"/>
      <c r="AC175" s="449"/>
      <c r="AD175" s="449"/>
      <c r="AE175" s="449"/>
      <c r="AF175" s="449"/>
      <c r="AG175" s="449"/>
      <c r="AH175" s="449"/>
      <c r="AI175" s="449"/>
      <c r="AJ175" s="449"/>
      <c r="AK175" s="449"/>
      <c r="AL175" s="449"/>
      <c r="AM175" s="449"/>
      <c r="AN175" s="449"/>
      <c r="AO175" s="449"/>
      <c r="AP175" s="449"/>
      <c r="AQ175" s="449"/>
      <c r="AR175" s="449"/>
      <c r="AS175" s="449"/>
      <c r="AT175" s="449"/>
      <c r="AU175" s="449"/>
      <c r="AV175" s="449"/>
      <c r="AW175" s="449"/>
      <c r="AX175" s="459"/>
      <c r="AY175" s="459"/>
      <c r="AZ175" s="459"/>
      <c r="BA175" s="459"/>
      <c r="BB175" s="459"/>
      <c r="BC175" s="459"/>
      <c r="BD175" s="459"/>
      <c r="BE175" s="459"/>
      <c r="BF175" s="459"/>
      <c r="BG175" s="459"/>
      <c r="BH175" s="459"/>
      <c r="BI175" s="459"/>
      <c r="BJ175" s="459"/>
      <c r="BK175" s="459"/>
      <c r="BL175" s="459"/>
      <c r="BM175" s="459"/>
      <c r="BN175" s="459"/>
      <c r="BO175" s="459"/>
      <c r="BP175" s="459"/>
      <c r="BQ175" s="459"/>
      <c r="BR175" s="459"/>
      <c r="BS175" s="459"/>
      <c r="BT175" s="459"/>
      <c r="BU175" s="459"/>
      <c r="BV175" s="459"/>
      <c r="BW175" s="459"/>
      <c r="BX175" s="459"/>
      <c r="BY175" s="459"/>
      <c r="BZ175" s="459"/>
      <c r="CA175" s="459"/>
      <c r="CB175" s="459"/>
      <c r="CC175" s="459"/>
      <c r="CD175" s="459"/>
      <c r="CE175" s="459"/>
      <c r="CF175" s="459"/>
      <c r="CG175" s="459"/>
      <c r="CH175" s="459"/>
      <c r="CI175" s="459"/>
      <c r="CJ175" s="459"/>
      <c r="CK175" s="459"/>
      <c r="CL175" s="459"/>
      <c r="CM175" s="459"/>
      <c r="CN175" s="459"/>
      <c r="CO175" s="459"/>
      <c r="CP175" s="459"/>
      <c r="CQ175" s="459"/>
      <c r="CR175" s="459"/>
      <c r="CS175" s="459"/>
    </row>
    <row r="176" spans="1:97" x14ac:dyDescent="0.2">
      <c r="B176" s="449"/>
      <c r="C176" s="449"/>
      <c r="D176" s="449"/>
      <c r="E176" s="449"/>
      <c r="F176" s="449"/>
      <c r="G176" s="449"/>
      <c r="H176" s="449"/>
      <c r="I176" s="449"/>
      <c r="J176" s="449"/>
      <c r="K176" s="450"/>
      <c r="L176" s="450"/>
      <c r="M176" s="449"/>
      <c r="N176" s="449"/>
      <c r="O176" s="449"/>
      <c r="P176" s="449"/>
      <c r="Q176" s="449"/>
      <c r="R176" s="449"/>
      <c r="S176" s="449"/>
      <c r="T176" s="449"/>
      <c r="U176" s="449"/>
      <c r="V176" s="449"/>
      <c r="W176" s="449"/>
      <c r="X176" s="449"/>
      <c r="Y176" s="449"/>
      <c r="Z176" s="449"/>
      <c r="AA176" s="449"/>
      <c r="AB176" s="449"/>
      <c r="AC176" s="449"/>
      <c r="AD176" s="449"/>
      <c r="AE176" s="449"/>
      <c r="AF176" s="449"/>
      <c r="AG176" s="449"/>
      <c r="AH176" s="449"/>
      <c r="AI176" s="449"/>
      <c r="AJ176" s="449"/>
      <c r="AK176" s="449"/>
      <c r="AL176" s="449"/>
      <c r="AM176" s="449"/>
      <c r="AN176" s="449"/>
      <c r="AO176" s="449"/>
      <c r="AP176" s="449"/>
      <c r="AQ176" s="449"/>
      <c r="AR176" s="449"/>
      <c r="AS176" s="449"/>
      <c r="AT176" s="449"/>
      <c r="AU176" s="449"/>
      <c r="AV176" s="449"/>
      <c r="AW176" s="449"/>
      <c r="AX176" s="459"/>
      <c r="AY176" s="459"/>
      <c r="AZ176" s="459"/>
      <c r="BA176" s="459"/>
      <c r="BB176" s="459"/>
      <c r="BC176" s="459"/>
      <c r="BD176" s="459"/>
      <c r="BE176" s="459"/>
      <c r="BF176" s="459"/>
      <c r="BG176" s="459"/>
      <c r="BH176" s="459"/>
      <c r="BI176" s="459"/>
      <c r="BJ176" s="459"/>
      <c r="BK176" s="459"/>
      <c r="BL176" s="459"/>
      <c r="BM176" s="459"/>
      <c r="BN176" s="459"/>
      <c r="BO176" s="459"/>
      <c r="BP176" s="459"/>
      <c r="BQ176" s="459"/>
      <c r="BR176" s="459"/>
      <c r="BS176" s="459"/>
      <c r="BT176" s="459"/>
      <c r="BU176" s="459"/>
      <c r="BV176" s="459"/>
      <c r="BW176" s="459"/>
      <c r="BX176" s="459"/>
      <c r="BY176" s="459"/>
      <c r="BZ176" s="459"/>
      <c r="CA176" s="459"/>
      <c r="CB176" s="459"/>
      <c r="CC176" s="459"/>
      <c r="CD176" s="459"/>
      <c r="CE176" s="459"/>
      <c r="CF176" s="459"/>
      <c r="CG176" s="459"/>
      <c r="CH176" s="459"/>
      <c r="CI176" s="459"/>
      <c r="CJ176" s="459"/>
      <c r="CK176" s="459"/>
      <c r="CL176" s="459"/>
      <c r="CM176" s="459"/>
      <c r="CN176" s="459"/>
      <c r="CO176" s="459"/>
      <c r="CP176" s="459"/>
      <c r="CQ176" s="459"/>
      <c r="CR176" s="459"/>
      <c r="CS176" s="459"/>
    </row>
    <row r="177" spans="2:97" x14ac:dyDescent="0.2">
      <c r="B177" s="449"/>
      <c r="C177" s="449"/>
      <c r="D177" s="449"/>
      <c r="E177" s="449"/>
      <c r="F177" s="449"/>
      <c r="G177" s="449"/>
      <c r="H177" s="449"/>
      <c r="I177" s="449"/>
      <c r="J177" s="449"/>
      <c r="K177" s="450"/>
      <c r="L177" s="450"/>
      <c r="M177" s="449"/>
      <c r="N177" s="449"/>
      <c r="O177" s="449"/>
      <c r="P177" s="449"/>
      <c r="Q177" s="449"/>
      <c r="R177" s="449"/>
      <c r="S177" s="449"/>
      <c r="T177" s="449"/>
      <c r="U177" s="449"/>
      <c r="V177" s="449"/>
      <c r="W177" s="449"/>
      <c r="X177" s="449"/>
      <c r="Y177" s="449"/>
      <c r="Z177" s="449"/>
      <c r="AA177" s="449"/>
      <c r="AB177" s="449"/>
      <c r="AC177" s="449"/>
      <c r="AD177" s="449"/>
      <c r="AE177" s="449"/>
      <c r="AF177" s="449"/>
      <c r="AG177" s="449"/>
      <c r="AH177" s="449"/>
      <c r="AI177" s="449"/>
      <c r="AJ177" s="449"/>
      <c r="AK177" s="449"/>
      <c r="AL177" s="449"/>
      <c r="AM177" s="449"/>
      <c r="AN177" s="449"/>
      <c r="AO177" s="449"/>
      <c r="AP177" s="449"/>
      <c r="AQ177" s="449"/>
      <c r="AR177" s="449"/>
      <c r="AS177" s="449"/>
      <c r="AT177" s="449"/>
      <c r="AU177" s="449"/>
      <c r="AV177" s="449"/>
      <c r="AW177" s="449"/>
      <c r="AX177" s="459"/>
      <c r="AY177" s="459"/>
      <c r="AZ177" s="459"/>
      <c r="BA177" s="459"/>
      <c r="BB177" s="459"/>
      <c r="BC177" s="459"/>
      <c r="BD177" s="459"/>
      <c r="BE177" s="459"/>
      <c r="BF177" s="459"/>
      <c r="BG177" s="459"/>
      <c r="BH177" s="459"/>
      <c r="BI177" s="459"/>
      <c r="BJ177" s="459"/>
      <c r="BK177" s="459"/>
      <c r="BL177" s="459"/>
      <c r="BM177" s="459"/>
      <c r="BN177" s="459"/>
      <c r="BO177" s="459"/>
      <c r="BP177" s="459"/>
      <c r="BQ177" s="459"/>
      <c r="BR177" s="459"/>
      <c r="BS177" s="459"/>
      <c r="BT177" s="459"/>
      <c r="BU177" s="459"/>
      <c r="BV177" s="459"/>
      <c r="BW177" s="459"/>
      <c r="BX177" s="459"/>
      <c r="BY177" s="459"/>
      <c r="BZ177" s="459"/>
      <c r="CA177" s="459"/>
      <c r="CB177" s="459"/>
      <c r="CC177" s="459"/>
      <c r="CD177" s="459"/>
      <c r="CE177" s="459"/>
      <c r="CF177" s="459"/>
      <c r="CG177" s="459"/>
      <c r="CH177" s="459"/>
      <c r="CI177" s="459"/>
      <c r="CJ177" s="459"/>
      <c r="CK177" s="459"/>
      <c r="CL177" s="459"/>
      <c r="CM177" s="459"/>
      <c r="CN177" s="459"/>
      <c r="CO177" s="459"/>
      <c r="CP177" s="459"/>
      <c r="CQ177" s="459"/>
      <c r="CR177" s="459"/>
      <c r="CS177" s="459"/>
    </row>
    <row r="178" spans="2:97" x14ac:dyDescent="0.2">
      <c r="B178" s="449"/>
      <c r="C178" s="449"/>
      <c r="D178" s="449"/>
      <c r="E178" s="449"/>
      <c r="F178" s="449"/>
      <c r="G178" s="449"/>
      <c r="H178" s="449"/>
      <c r="I178" s="449"/>
      <c r="J178" s="449"/>
      <c r="K178" s="450"/>
      <c r="L178" s="450"/>
      <c r="M178" s="449"/>
      <c r="N178" s="449"/>
      <c r="O178" s="449"/>
      <c r="P178" s="449"/>
      <c r="Q178" s="449"/>
      <c r="R178" s="449"/>
      <c r="S178" s="449"/>
      <c r="T178" s="449"/>
      <c r="U178" s="449"/>
      <c r="V178" s="449"/>
      <c r="W178" s="449"/>
      <c r="X178" s="449"/>
      <c r="Y178" s="449"/>
      <c r="Z178" s="449"/>
      <c r="AA178" s="449"/>
      <c r="AB178" s="449"/>
      <c r="AC178" s="449"/>
      <c r="AD178" s="449"/>
      <c r="AE178" s="449"/>
      <c r="AF178" s="449"/>
      <c r="AG178" s="449"/>
      <c r="AH178" s="449"/>
      <c r="AI178" s="449"/>
      <c r="AJ178" s="449"/>
      <c r="AK178" s="449"/>
      <c r="AL178" s="449"/>
      <c r="AM178" s="449"/>
      <c r="AN178" s="449"/>
      <c r="AO178" s="449"/>
      <c r="AP178" s="449"/>
      <c r="AQ178" s="449"/>
      <c r="AR178" s="449"/>
      <c r="AS178" s="449"/>
      <c r="AT178" s="449"/>
      <c r="AU178" s="449"/>
      <c r="AV178" s="449"/>
      <c r="AW178" s="449"/>
      <c r="AX178" s="459"/>
      <c r="AY178" s="459"/>
      <c r="AZ178" s="459"/>
      <c r="BA178" s="459"/>
      <c r="BB178" s="459"/>
      <c r="BC178" s="459"/>
      <c r="BD178" s="459"/>
      <c r="BE178" s="459"/>
      <c r="BF178" s="459"/>
      <c r="BG178" s="459"/>
      <c r="BH178" s="459"/>
      <c r="BI178" s="459"/>
      <c r="BJ178" s="459"/>
      <c r="BK178" s="459"/>
      <c r="BL178" s="459"/>
      <c r="BM178" s="459"/>
      <c r="BN178" s="459"/>
      <c r="BO178" s="459"/>
      <c r="BP178" s="459"/>
      <c r="BQ178" s="459"/>
      <c r="BR178" s="459"/>
      <c r="BS178" s="459"/>
      <c r="BT178" s="459"/>
      <c r="BU178" s="459"/>
      <c r="BV178" s="459"/>
      <c r="BW178" s="459"/>
      <c r="BX178" s="459"/>
      <c r="BY178" s="459"/>
      <c r="BZ178" s="459"/>
      <c r="CA178" s="459"/>
      <c r="CB178" s="459"/>
      <c r="CC178" s="459"/>
      <c r="CD178" s="459"/>
      <c r="CE178" s="459"/>
      <c r="CF178" s="459"/>
      <c r="CG178" s="459"/>
      <c r="CH178" s="459"/>
      <c r="CI178" s="459"/>
      <c r="CJ178" s="459"/>
      <c r="CK178" s="459"/>
      <c r="CL178" s="459"/>
      <c r="CM178" s="459"/>
      <c r="CN178" s="459"/>
      <c r="CO178" s="459"/>
      <c r="CP178" s="459"/>
      <c r="CQ178" s="459"/>
      <c r="CR178" s="459"/>
      <c r="CS178" s="459"/>
    </row>
    <row r="179" spans="2:97" x14ac:dyDescent="0.2">
      <c r="B179" s="449"/>
      <c r="C179" s="449"/>
      <c r="D179" s="449"/>
      <c r="E179" s="449"/>
      <c r="F179" s="449"/>
      <c r="G179" s="449"/>
      <c r="H179" s="449"/>
      <c r="I179" s="449"/>
      <c r="J179" s="449"/>
      <c r="K179" s="450"/>
      <c r="L179" s="450"/>
      <c r="M179" s="449"/>
      <c r="N179" s="449"/>
      <c r="O179" s="449"/>
      <c r="P179" s="449"/>
      <c r="Q179" s="449"/>
      <c r="R179" s="449"/>
      <c r="S179" s="449"/>
      <c r="T179" s="449"/>
      <c r="U179" s="449"/>
      <c r="V179" s="449"/>
      <c r="W179" s="449"/>
      <c r="X179" s="449"/>
      <c r="Y179" s="449"/>
      <c r="Z179" s="449"/>
      <c r="AA179" s="449"/>
      <c r="AB179" s="449"/>
      <c r="AC179" s="449"/>
      <c r="AD179" s="449"/>
      <c r="AE179" s="449"/>
      <c r="AF179" s="449"/>
      <c r="AG179" s="449"/>
      <c r="AH179" s="449"/>
      <c r="AI179" s="449"/>
      <c r="AJ179" s="449"/>
      <c r="AK179" s="449"/>
      <c r="AL179" s="449"/>
      <c r="AM179" s="449"/>
      <c r="AN179" s="449"/>
      <c r="AO179" s="449"/>
      <c r="AP179" s="449"/>
      <c r="AQ179" s="449"/>
      <c r="AR179" s="449"/>
      <c r="AS179" s="449"/>
      <c r="AT179" s="449"/>
      <c r="AU179" s="449"/>
      <c r="AV179" s="449"/>
      <c r="AW179" s="449"/>
      <c r="AX179" s="459"/>
      <c r="AY179" s="459"/>
      <c r="AZ179" s="459"/>
      <c r="BA179" s="459"/>
      <c r="BB179" s="459"/>
      <c r="BC179" s="459"/>
      <c r="BD179" s="459"/>
      <c r="BE179" s="459"/>
      <c r="BF179" s="459"/>
      <c r="BG179" s="459"/>
      <c r="BH179" s="459"/>
      <c r="BI179" s="459"/>
      <c r="BJ179" s="459"/>
      <c r="BK179" s="459"/>
      <c r="BL179" s="459"/>
      <c r="BM179" s="459"/>
      <c r="BN179" s="459"/>
      <c r="BO179" s="459"/>
      <c r="BP179" s="459"/>
      <c r="BQ179" s="459"/>
      <c r="BR179" s="459"/>
      <c r="BS179" s="459"/>
      <c r="BT179" s="459"/>
      <c r="BU179" s="459"/>
      <c r="BV179" s="459"/>
      <c r="BW179" s="459"/>
      <c r="BX179" s="459"/>
      <c r="BY179" s="459"/>
      <c r="BZ179" s="459"/>
      <c r="CA179" s="459"/>
      <c r="CB179" s="459"/>
      <c r="CC179" s="459"/>
      <c r="CD179" s="459"/>
      <c r="CE179" s="459"/>
      <c r="CF179" s="459"/>
      <c r="CG179" s="459"/>
      <c r="CH179" s="459"/>
      <c r="CI179" s="459"/>
      <c r="CJ179" s="459"/>
      <c r="CK179" s="459"/>
      <c r="CL179" s="459"/>
      <c r="CM179" s="459"/>
      <c r="CN179" s="459"/>
      <c r="CO179" s="459"/>
      <c r="CP179" s="459"/>
      <c r="CQ179" s="459"/>
      <c r="CR179" s="459"/>
      <c r="CS179" s="459"/>
    </row>
    <row r="180" spans="2:97" x14ac:dyDescent="0.2">
      <c r="B180" s="449"/>
      <c r="C180" s="449"/>
      <c r="D180" s="449"/>
      <c r="E180" s="449"/>
      <c r="F180" s="449"/>
      <c r="G180" s="449"/>
      <c r="H180" s="449"/>
      <c r="I180" s="449"/>
      <c r="J180" s="449"/>
      <c r="K180" s="450"/>
      <c r="L180" s="450"/>
      <c r="M180" s="449"/>
      <c r="N180" s="449"/>
      <c r="O180" s="449"/>
      <c r="P180" s="449"/>
      <c r="Q180" s="449"/>
      <c r="R180" s="449"/>
      <c r="S180" s="449"/>
      <c r="T180" s="449"/>
      <c r="U180" s="449"/>
      <c r="V180" s="449"/>
      <c r="W180" s="449"/>
      <c r="X180" s="449"/>
      <c r="Y180" s="449"/>
      <c r="Z180" s="449"/>
      <c r="AA180" s="449"/>
      <c r="AB180" s="449"/>
      <c r="AC180" s="449"/>
      <c r="AD180" s="449"/>
      <c r="AE180" s="449"/>
      <c r="AF180" s="449"/>
      <c r="AG180" s="449"/>
      <c r="AH180" s="449"/>
      <c r="AI180" s="449"/>
      <c r="AJ180" s="449"/>
      <c r="AK180" s="449"/>
      <c r="AL180" s="449"/>
      <c r="AM180" s="449"/>
      <c r="AN180" s="449"/>
      <c r="AO180" s="449"/>
      <c r="AP180" s="449"/>
      <c r="AQ180" s="449"/>
      <c r="AR180" s="449"/>
      <c r="AS180" s="449"/>
      <c r="AT180" s="449"/>
      <c r="AU180" s="449"/>
      <c r="AV180" s="449"/>
      <c r="AW180" s="449"/>
      <c r="AX180" s="459"/>
      <c r="AY180" s="459"/>
      <c r="AZ180" s="459"/>
      <c r="BA180" s="459"/>
      <c r="BB180" s="459"/>
      <c r="BC180" s="459"/>
      <c r="BD180" s="459"/>
      <c r="BE180" s="459"/>
      <c r="BF180" s="459"/>
      <c r="BG180" s="459"/>
      <c r="BH180" s="459"/>
      <c r="BI180" s="459"/>
      <c r="BJ180" s="459"/>
      <c r="BK180" s="459"/>
      <c r="BL180" s="459"/>
      <c r="BM180" s="459"/>
      <c r="BN180" s="459"/>
      <c r="BO180" s="459"/>
      <c r="BP180" s="459"/>
      <c r="BQ180" s="459"/>
      <c r="BR180" s="459"/>
      <c r="BS180" s="459"/>
      <c r="BT180" s="459"/>
      <c r="BU180" s="459"/>
      <c r="BV180" s="459"/>
      <c r="BW180" s="459"/>
      <c r="BX180" s="459"/>
      <c r="BY180" s="459"/>
      <c r="BZ180" s="459"/>
      <c r="CA180" s="459"/>
      <c r="CB180" s="459"/>
      <c r="CC180" s="459"/>
      <c r="CD180" s="459"/>
      <c r="CE180" s="459"/>
      <c r="CF180" s="459"/>
      <c r="CG180" s="459"/>
      <c r="CH180" s="459"/>
      <c r="CI180" s="459"/>
      <c r="CJ180" s="459"/>
      <c r="CK180" s="459"/>
      <c r="CL180" s="459"/>
      <c r="CM180" s="459"/>
      <c r="CN180" s="459"/>
      <c r="CO180" s="459"/>
      <c r="CP180" s="459"/>
      <c r="CQ180" s="459"/>
      <c r="CR180" s="459"/>
      <c r="CS180" s="459"/>
    </row>
    <row r="181" spans="2:97" x14ac:dyDescent="0.2">
      <c r="B181" s="449"/>
      <c r="C181" s="449"/>
      <c r="D181" s="449"/>
      <c r="E181" s="449"/>
      <c r="F181" s="449"/>
      <c r="G181" s="449"/>
      <c r="H181" s="449"/>
      <c r="I181" s="449"/>
      <c r="J181" s="449"/>
      <c r="K181" s="450"/>
      <c r="L181" s="450"/>
      <c r="M181" s="449"/>
      <c r="N181" s="449"/>
      <c r="O181" s="449"/>
      <c r="P181" s="449"/>
      <c r="Q181" s="449"/>
      <c r="R181" s="449"/>
      <c r="S181" s="449"/>
      <c r="T181" s="449"/>
      <c r="U181" s="449"/>
      <c r="V181" s="449"/>
      <c r="W181" s="449"/>
      <c r="X181" s="449"/>
      <c r="Y181" s="449"/>
      <c r="Z181" s="449"/>
      <c r="AA181" s="449"/>
      <c r="AB181" s="449"/>
      <c r="AC181" s="449"/>
      <c r="AD181" s="449"/>
      <c r="AE181" s="449"/>
      <c r="AF181" s="449"/>
      <c r="AG181" s="449"/>
      <c r="AH181" s="449"/>
      <c r="AI181" s="449"/>
      <c r="AJ181" s="449"/>
      <c r="AK181" s="449"/>
      <c r="AL181" s="449"/>
      <c r="AM181" s="449"/>
      <c r="AN181" s="449"/>
      <c r="AO181" s="449"/>
      <c r="AP181" s="449"/>
      <c r="AQ181" s="449"/>
      <c r="AR181" s="449"/>
      <c r="AS181" s="449"/>
      <c r="AT181" s="449"/>
      <c r="AU181" s="449"/>
      <c r="AV181" s="449"/>
      <c r="AW181" s="449"/>
      <c r="AX181" s="459"/>
      <c r="AY181" s="459"/>
      <c r="AZ181" s="459"/>
      <c r="BA181" s="459"/>
      <c r="BB181" s="459"/>
      <c r="BC181" s="459"/>
      <c r="BD181" s="459"/>
      <c r="BE181" s="459"/>
      <c r="BF181" s="459"/>
      <c r="BG181" s="459"/>
      <c r="BH181" s="459"/>
      <c r="BI181" s="459"/>
      <c r="BJ181" s="459"/>
      <c r="BK181" s="459"/>
      <c r="BL181" s="459"/>
      <c r="BM181" s="459"/>
      <c r="BN181" s="459"/>
      <c r="BO181" s="459"/>
      <c r="BP181" s="459"/>
      <c r="BQ181" s="459"/>
      <c r="BR181" s="459"/>
      <c r="BS181" s="459"/>
      <c r="BT181" s="459"/>
      <c r="BU181" s="459"/>
      <c r="BV181" s="459"/>
      <c r="BW181" s="459"/>
      <c r="BX181" s="459"/>
      <c r="BY181" s="459"/>
      <c r="BZ181" s="459"/>
      <c r="CA181" s="459"/>
      <c r="CB181" s="459"/>
      <c r="CC181" s="459"/>
      <c r="CD181" s="459"/>
      <c r="CE181" s="459"/>
      <c r="CF181" s="459"/>
      <c r="CG181" s="459"/>
      <c r="CH181" s="459"/>
      <c r="CI181" s="459"/>
      <c r="CJ181" s="459"/>
      <c r="CK181" s="459"/>
      <c r="CL181" s="459"/>
      <c r="CM181" s="459"/>
      <c r="CN181" s="459"/>
      <c r="CO181" s="459"/>
      <c r="CP181" s="459"/>
      <c r="CQ181" s="459"/>
      <c r="CR181" s="459"/>
      <c r="CS181" s="459"/>
    </row>
    <row r="182" spans="2:97" x14ac:dyDescent="0.2">
      <c r="B182" s="449"/>
      <c r="C182" s="449"/>
      <c r="D182" s="449"/>
      <c r="E182" s="449"/>
      <c r="F182" s="449"/>
      <c r="G182" s="449"/>
      <c r="H182" s="449"/>
      <c r="I182" s="449"/>
      <c r="J182" s="449"/>
      <c r="K182" s="450"/>
      <c r="L182" s="450"/>
      <c r="M182" s="449"/>
      <c r="N182" s="449"/>
      <c r="O182" s="449"/>
      <c r="P182" s="449"/>
      <c r="Q182" s="449"/>
      <c r="R182" s="449"/>
      <c r="S182" s="449"/>
      <c r="T182" s="449"/>
      <c r="U182" s="449"/>
      <c r="V182" s="449"/>
      <c r="W182" s="449"/>
      <c r="X182" s="449"/>
      <c r="Y182" s="449"/>
      <c r="Z182" s="449"/>
      <c r="AA182" s="449"/>
      <c r="AB182" s="449"/>
      <c r="AC182" s="449"/>
      <c r="AD182" s="449"/>
      <c r="AE182" s="449"/>
      <c r="AF182" s="449"/>
      <c r="AG182" s="449"/>
      <c r="AH182" s="449"/>
      <c r="AI182" s="449"/>
      <c r="AJ182" s="449"/>
      <c r="AK182" s="449"/>
      <c r="AL182" s="449"/>
      <c r="AM182" s="449"/>
      <c r="AN182" s="449"/>
      <c r="AO182" s="449"/>
      <c r="AP182" s="449"/>
      <c r="AQ182" s="449"/>
      <c r="AR182" s="449"/>
      <c r="AS182" s="449"/>
      <c r="AT182" s="449"/>
      <c r="AU182" s="449"/>
      <c r="AV182" s="449"/>
      <c r="AW182" s="449"/>
      <c r="AX182" s="459"/>
      <c r="AY182" s="459"/>
      <c r="AZ182" s="459"/>
      <c r="BA182" s="459"/>
      <c r="BB182" s="459"/>
      <c r="BC182" s="459"/>
      <c r="BD182" s="459"/>
      <c r="BE182" s="459"/>
      <c r="BF182" s="459"/>
      <c r="BG182" s="459"/>
      <c r="BH182" s="459"/>
      <c r="BI182" s="459"/>
      <c r="BJ182" s="459"/>
      <c r="BK182" s="459"/>
      <c r="BL182" s="459"/>
      <c r="BM182" s="459"/>
      <c r="BN182" s="459"/>
      <c r="BO182" s="459"/>
      <c r="BP182" s="459"/>
      <c r="BQ182" s="459"/>
      <c r="BR182" s="459"/>
      <c r="BS182" s="459"/>
      <c r="BT182" s="459"/>
      <c r="BU182" s="459"/>
      <c r="BV182" s="459"/>
      <c r="BW182" s="459"/>
      <c r="BX182" s="459"/>
      <c r="BY182" s="459"/>
      <c r="BZ182" s="459"/>
      <c r="CA182" s="459"/>
      <c r="CB182" s="459"/>
      <c r="CC182" s="459"/>
      <c r="CD182" s="459"/>
      <c r="CE182" s="459"/>
      <c r="CF182" s="459"/>
      <c r="CG182" s="459"/>
      <c r="CH182" s="459"/>
      <c r="CI182" s="459"/>
      <c r="CJ182" s="459"/>
      <c r="CK182" s="459"/>
      <c r="CL182" s="459"/>
      <c r="CM182" s="459"/>
      <c r="CN182" s="459"/>
      <c r="CO182" s="459"/>
      <c r="CP182" s="459"/>
      <c r="CQ182" s="459"/>
      <c r="CR182" s="459"/>
      <c r="CS182" s="459"/>
    </row>
    <row r="183" spans="2:97" x14ac:dyDescent="0.2">
      <c r="B183" s="449"/>
      <c r="C183" s="449"/>
      <c r="D183" s="449"/>
      <c r="E183" s="449"/>
      <c r="F183" s="449"/>
      <c r="G183" s="449"/>
      <c r="H183" s="449"/>
      <c r="I183" s="449"/>
      <c r="J183" s="449"/>
      <c r="K183" s="450"/>
      <c r="L183" s="450"/>
      <c r="M183" s="449"/>
      <c r="N183" s="449"/>
      <c r="O183" s="449"/>
      <c r="P183" s="449"/>
      <c r="Q183" s="449"/>
      <c r="R183" s="449"/>
      <c r="S183" s="449"/>
      <c r="T183" s="449"/>
      <c r="U183" s="449"/>
      <c r="V183" s="449"/>
      <c r="W183" s="449"/>
      <c r="X183" s="449"/>
      <c r="Y183" s="449"/>
      <c r="Z183" s="449"/>
      <c r="AA183" s="449"/>
      <c r="AB183" s="449"/>
      <c r="AC183" s="449"/>
      <c r="AD183" s="449"/>
      <c r="AE183" s="449"/>
      <c r="AF183" s="449"/>
      <c r="AG183" s="449"/>
      <c r="AH183" s="449"/>
      <c r="AI183" s="449"/>
      <c r="AJ183" s="449"/>
      <c r="AK183" s="449"/>
      <c r="AL183" s="449"/>
      <c r="AM183" s="449"/>
      <c r="AN183" s="449"/>
      <c r="AO183" s="449"/>
      <c r="AP183" s="449"/>
      <c r="AQ183" s="449"/>
      <c r="AR183" s="449"/>
      <c r="AS183" s="449"/>
      <c r="AT183" s="449"/>
      <c r="AU183" s="449"/>
      <c r="AV183" s="449"/>
      <c r="AW183" s="449"/>
      <c r="AX183" s="459"/>
      <c r="AY183" s="459"/>
      <c r="AZ183" s="459"/>
      <c r="BA183" s="459"/>
      <c r="BB183" s="459"/>
      <c r="BC183" s="459"/>
      <c r="BD183" s="459"/>
      <c r="BE183" s="459"/>
      <c r="BF183" s="459"/>
      <c r="BG183" s="459"/>
      <c r="BH183" s="459"/>
      <c r="BI183" s="459"/>
      <c r="BJ183" s="459"/>
      <c r="BK183" s="459"/>
      <c r="BL183" s="459"/>
      <c r="BM183" s="459"/>
      <c r="BN183" s="459"/>
      <c r="BO183" s="459"/>
      <c r="BP183" s="459"/>
      <c r="BQ183" s="459"/>
      <c r="BR183" s="459"/>
      <c r="BS183" s="459"/>
      <c r="BT183" s="459"/>
      <c r="BU183" s="459"/>
      <c r="BV183" s="459"/>
      <c r="BW183" s="459"/>
      <c r="BX183" s="459"/>
      <c r="BY183" s="459"/>
      <c r="BZ183" s="459"/>
      <c r="CA183" s="459"/>
      <c r="CB183" s="459"/>
      <c r="CC183" s="459"/>
      <c r="CD183" s="459"/>
      <c r="CE183" s="459"/>
      <c r="CF183" s="459"/>
      <c r="CG183" s="459"/>
      <c r="CH183" s="459"/>
      <c r="CI183" s="459"/>
      <c r="CJ183" s="459"/>
      <c r="CK183" s="459"/>
      <c r="CL183" s="459"/>
      <c r="CM183" s="459"/>
      <c r="CN183" s="459"/>
      <c r="CO183" s="459"/>
      <c r="CP183" s="459"/>
      <c r="CQ183" s="459"/>
      <c r="CR183" s="459"/>
      <c r="CS183" s="459"/>
    </row>
    <row r="184" spans="2:97" x14ac:dyDescent="0.2">
      <c r="B184" s="449"/>
      <c r="C184" s="449"/>
      <c r="D184" s="449"/>
      <c r="E184" s="449"/>
      <c r="F184" s="449"/>
      <c r="G184" s="449"/>
      <c r="H184" s="449"/>
      <c r="I184" s="449"/>
      <c r="J184" s="449"/>
      <c r="K184" s="450"/>
      <c r="L184" s="450"/>
      <c r="M184" s="449"/>
      <c r="N184" s="449"/>
      <c r="O184" s="449"/>
      <c r="P184" s="449"/>
      <c r="Q184" s="449"/>
      <c r="R184" s="449"/>
      <c r="S184" s="449"/>
      <c r="T184" s="449"/>
      <c r="U184" s="449"/>
      <c r="V184" s="449"/>
      <c r="W184" s="449"/>
      <c r="X184" s="449"/>
      <c r="Y184" s="449"/>
      <c r="Z184" s="449"/>
      <c r="AA184" s="449"/>
      <c r="AB184" s="449"/>
      <c r="AC184" s="449"/>
      <c r="AD184" s="449"/>
      <c r="AE184" s="449"/>
      <c r="AF184" s="449"/>
      <c r="AG184" s="449"/>
      <c r="AH184" s="449"/>
      <c r="AI184" s="449"/>
      <c r="AJ184" s="449"/>
      <c r="AK184" s="449"/>
      <c r="AL184" s="449"/>
      <c r="AM184" s="449"/>
      <c r="AN184" s="449"/>
      <c r="AO184" s="449"/>
      <c r="AP184" s="449"/>
      <c r="AQ184" s="449"/>
      <c r="AR184" s="449"/>
      <c r="AS184" s="449"/>
      <c r="AT184" s="449"/>
      <c r="AU184" s="449"/>
      <c r="AV184" s="449"/>
      <c r="AW184" s="449"/>
      <c r="AX184" s="459"/>
      <c r="AY184" s="459"/>
      <c r="AZ184" s="459"/>
      <c r="BA184" s="459"/>
      <c r="BB184" s="459"/>
      <c r="BC184" s="459"/>
      <c r="BD184" s="459"/>
      <c r="BE184" s="459"/>
      <c r="BF184" s="459"/>
      <c r="BG184" s="459"/>
      <c r="BH184" s="459"/>
      <c r="BI184" s="459"/>
      <c r="BJ184" s="459"/>
      <c r="BK184" s="459"/>
      <c r="BL184" s="459"/>
      <c r="BM184" s="459"/>
      <c r="BN184" s="459"/>
      <c r="BO184" s="459"/>
      <c r="BP184" s="459"/>
      <c r="BQ184" s="459"/>
      <c r="BR184" s="459"/>
      <c r="BS184" s="459"/>
      <c r="BT184" s="459"/>
      <c r="BU184" s="459"/>
      <c r="BV184" s="459"/>
      <c r="BW184" s="459"/>
      <c r="BX184" s="459"/>
      <c r="BY184" s="459"/>
      <c r="BZ184" s="459"/>
      <c r="CA184" s="459"/>
      <c r="CB184" s="459"/>
      <c r="CC184" s="459"/>
      <c r="CD184" s="459"/>
      <c r="CE184" s="459"/>
      <c r="CF184" s="459"/>
      <c r="CG184" s="459"/>
      <c r="CH184" s="459"/>
      <c r="CI184" s="459"/>
      <c r="CJ184" s="459"/>
      <c r="CK184" s="459"/>
      <c r="CL184" s="459"/>
      <c r="CM184" s="459"/>
      <c r="CN184" s="459"/>
      <c r="CO184" s="459"/>
      <c r="CP184" s="459"/>
      <c r="CQ184" s="459"/>
      <c r="CR184" s="459"/>
      <c r="CS184" s="459"/>
    </row>
    <row r="185" spans="2:97" x14ac:dyDescent="0.2">
      <c r="B185" s="449"/>
      <c r="C185" s="449"/>
      <c r="D185" s="449"/>
      <c r="E185" s="449"/>
      <c r="F185" s="449"/>
      <c r="G185" s="449"/>
      <c r="H185" s="449"/>
      <c r="I185" s="449"/>
      <c r="J185" s="449"/>
      <c r="K185" s="450"/>
      <c r="L185" s="450"/>
      <c r="M185" s="449"/>
      <c r="N185" s="449"/>
      <c r="O185" s="449"/>
      <c r="P185" s="449"/>
      <c r="Q185" s="449"/>
      <c r="R185" s="449"/>
      <c r="S185" s="449"/>
      <c r="T185" s="449"/>
      <c r="U185" s="449"/>
      <c r="V185" s="449"/>
      <c r="W185" s="449"/>
      <c r="X185" s="449"/>
      <c r="Y185" s="449"/>
      <c r="Z185" s="449"/>
      <c r="AA185" s="449"/>
      <c r="AB185" s="449"/>
      <c r="AC185" s="449"/>
      <c r="AD185" s="449"/>
      <c r="AE185" s="449"/>
      <c r="AF185" s="449"/>
      <c r="AG185" s="449"/>
      <c r="AH185" s="449"/>
      <c r="AI185" s="449"/>
      <c r="AJ185" s="449"/>
      <c r="AK185" s="449"/>
      <c r="AL185" s="449"/>
      <c r="AM185" s="449"/>
      <c r="AN185" s="449"/>
      <c r="AO185" s="449"/>
      <c r="AP185" s="449"/>
      <c r="AQ185" s="449"/>
      <c r="AR185" s="449"/>
      <c r="AS185" s="449"/>
      <c r="AT185" s="449"/>
      <c r="AU185" s="449"/>
      <c r="AV185" s="449"/>
      <c r="AW185" s="449"/>
      <c r="AX185" s="459"/>
      <c r="AY185" s="459"/>
      <c r="AZ185" s="459"/>
      <c r="BA185" s="459"/>
      <c r="BB185" s="459"/>
      <c r="BC185" s="459"/>
      <c r="BD185" s="459"/>
      <c r="BE185" s="459"/>
      <c r="BF185" s="459"/>
      <c r="BG185" s="459"/>
      <c r="BH185" s="459"/>
      <c r="BI185" s="459"/>
      <c r="BJ185" s="459"/>
      <c r="BK185" s="459"/>
      <c r="BL185" s="459"/>
      <c r="BM185" s="459"/>
      <c r="BN185" s="459"/>
      <c r="BO185" s="459"/>
      <c r="BP185" s="459"/>
      <c r="BQ185" s="459"/>
      <c r="BR185" s="459"/>
      <c r="BS185" s="459"/>
      <c r="BT185" s="459"/>
      <c r="BU185" s="459"/>
      <c r="BV185" s="459"/>
      <c r="BW185" s="459"/>
      <c r="BX185" s="459"/>
      <c r="BY185" s="459"/>
      <c r="BZ185" s="459"/>
      <c r="CA185" s="459"/>
      <c r="CB185" s="459"/>
      <c r="CC185" s="459"/>
      <c r="CD185" s="459"/>
      <c r="CE185" s="459"/>
      <c r="CF185" s="459"/>
      <c r="CG185" s="459"/>
      <c r="CH185" s="459"/>
      <c r="CI185" s="459"/>
      <c r="CJ185" s="459"/>
      <c r="CK185" s="459"/>
      <c r="CL185" s="459"/>
      <c r="CM185" s="459"/>
      <c r="CN185" s="459"/>
      <c r="CO185" s="459"/>
      <c r="CP185" s="459"/>
      <c r="CQ185" s="459"/>
      <c r="CR185" s="459"/>
      <c r="CS185" s="459"/>
    </row>
    <row r="186" spans="2:97" x14ac:dyDescent="0.2">
      <c r="B186" s="449"/>
      <c r="C186" s="449"/>
      <c r="D186" s="449"/>
      <c r="E186" s="449"/>
      <c r="F186" s="449"/>
      <c r="G186" s="449"/>
      <c r="H186" s="449"/>
      <c r="I186" s="449"/>
      <c r="J186" s="449"/>
      <c r="K186" s="450"/>
      <c r="L186" s="450"/>
      <c r="M186" s="449"/>
      <c r="N186" s="449"/>
      <c r="O186" s="449"/>
      <c r="P186" s="449"/>
      <c r="Q186" s="449"/>
      <c r="R186" s="449"/>
      <c r="S186" s="449"/>
      <c r="T186" s="449"/>
      <c r="U186" s="449"/>
      <c r="V186" s="449"/>
      <c r="W186" s="449"/>
      <c r="X186" s="449"/>
      <c r="Y186" s="449"/>
      <c r="Z186" s="449"/>
      <c r="AA186" s="449"/>
      <c r="AB186" s="449"/>
      <c r="AC186" s="449"/>
      <c r="AD186" s="449"/>
      <c r="AE186" s="449"/>
      <c r="AF186" s="449"/>
      <c r="AG186" s="449"/>
      <c r="AH186" s="449"/>
      <c r="AI186" s="449"/>
      <c r="AJ186" s="449"/>
      <c r="AK186" s="449"/>
      <c r="AL186" s="449"/>
      <c r="AM186" s="449"/>
      <c r="AN186" s="449"/>
      <c r="AO186" s="449"/>
      <c r="AP186" s="449"/>
      <c r="AQ186" s="449"/>
      <c r="AR186" s="449"/>
      <c r="AS186" s="449"/>
      <c r="AT186" s="449"/>
      <c r="AU186" s="449"/>
      <c r="AV186" s="449"/>
      <c r="AW186" s="449"/>
      <c r="AX186" s="459"/>
      <c r="AY186" s="459"/>
      <c r="AZ186" s="459"/>
      <c r="BA186" s="459"/>
      <c r="BB186" s="459"/>
      <c r="BC186" s="459"/>
      <c r="BD186" s="459"/>
      <c r="BE186" s="459"/>
      <c r="BF186" s="459"/>
      <c r="BG186" s="459"/>
      <c r="BH186" s="459"/>
      <c r="BI186" s="459"/>
      <c r="BJ186" s="459"/>
      <c r="BK186" s="459"/>
      <c r="BL186" s="459"/>
      <c r="BM186" s="459"/>
      <c r="BN186" s="459"/>
      <c r="BO186" s="459"/>
      <c r="BP186" s="459"/>
      <c r="BQ186" s="459"/>
      <c r="BR186" s="459"/>
      <c r="BS186" s="459"/>
      <c r="BT186" s="459"/>
      <c r="BU186" s="459"/>
      <c r="BV186" s="459"/>
      <c r="BW186" s="459"/>
      <c r="BX186" s="459"/>
      <c r="BY186" s="459"/>
      <c r="BZ186" s="459"/>
      <c r="CA186" s="459"/>
      <c r="CB186" s="459"/>
      <c r="CC186" s="459"/>
      <c r="CD186" s="459"/>
      <c r="CE186" s="459"/>
      <c r="CF186" s="459"/>
      <c r="CG186" s="459"/>
      <c r="CH186" s="459"/>
      <c r="CI186" s="459"/>
      <c r="CJ186" s="459"/>
      <c r="CK186" s="459"/>
      <c r="CL186" s="459"/>
      <c r="CM186" s="459"/>
      <c r="CN186" s="459"/>
      <c r="CO186" s="459"/>
      <c r="CP186" s="459"/>
      <c r="CQ186" s="459"/>
      <c r="CR186" s="459"/>
      <c r="CS186" s="459"/>
    </row>
    <row r="187" spans="2:97" x14ac:dyDescent="0.2">
      <c r="B187" s="449"/>
      <c r="C187" s="449"/>
      <c r="D187" s="449"/>
      <c r="E187" s="449"/>
      <c r="F187" s="449"/>
      <c r="G187" s="449"/>
      <c r="H187" s="449"/>
      <c r="I187" s="449"/>
      <c r="J187" s="449"/>
      <c r="K187" s="450"/>
      <c r="L187" s="450"/>
      <c r="M187" s="449"/>
      <c r="N187" s="449"/>
      <c r="O187" s="449"/>
      <c r="P187" s="449"/>
      <c r="Q187" s="449"/>
      <c r="R187" s="449"/>
      <c r="S187" s="449"/>
      <c r="T187" s="449"/>
      <c r="U187" s="449"/>
      <c r="V187" s="449"/>
      <c r="W187" s="449"/>
      <c r="X187" s="449"/>
      <c r="Y187" s="449"/>
      <c r="Z187" s="449"/>
      <c r="AA187" s="449"/>
      <c r="AB187" s="449"/>
      <c r="AC187" s="449"/>
      <c r="AD187" s="449"/>
      <c r="AE187" s="449"/>
      <c r="AF187" s="449"/>
      <c r="AG187" s="449"/>
      <c r="AH187" s="449"/>
      <c r="AI187" s="449"/>
      <c r="AJ187" s="449"/>
      <c r="AK187" s="449"/>
      <c r="AL187" s="449"/>
      <c r="AM187" s="449"/>
      <c r="AN187" s="449"/>
      <c r="AO187" s="449"/>
      <c r="AP187" s="449"/>
      <c r="AQ187" s="449"/>
      <c r="AR187" s="449"/>
      <c r="AS187" s="449"/>
      <c r="AT187" s="449"/>
      <c r="AU187" s="449"/>
      <c r="AV187" s="449"/>
      <c r="AW187" s="449"/>
      <c r="AX187" s="459"/>
      <c r="AY187" s="459"/>
      <c r="AZ187" s="459"/>
      <c r="BA187" s="459"/>
      <c r="BB187" s="459"/>
      <c r="BC187" s="459"/>
      <c r="BD187" s="459"/>
      <c r="BE187" s="459"/>
      <c r="BF187" s="459"/>
      <c r="BG187" s="459"/>
      <c r="BH187" s="459"/>
      <c r="BI187" s="459"/>
      <c r="BJ187" s="459"/>
      <c r="BK187" s="459"/>
      <c r="BL187" s="459"/>
      <c r="BM187" s="459"/>
      <c r="BN187" s="459"/>
      <c r="BO187" s="459"/>
      <c r="BP187" s="459"/>
      <c r="BQ187" s="459"/>
      <c r="BR187" s="459"/>
      <c r="BS187" s="459"/>
      <c r="BT187" s="459"/>
      <c r="BU187" s="459"/>
      <c r="BV187" s="459"/>
      <c r="BW187" s="459"/>
      <c r="BX187" s="459"/>
      <c r="BY187" s="459"/>
      <c r="BZ187" s="459"/>
      <c r="CA187" s="459"/>
      <c r="CB187" s="459"/>
      <c r="CC187" s="459"/>
      <c r="CD187" s="459"/>
      <c r="CE187" s="459"/>
      <c r="CF187" s="459"/>
      <c r="CG187" s="459"/>
      <c r="CH187" s="459"/>
      <c r="CI187" s="459"/>
      <c r="CJ187" s="459"/>
      <c r="CK187" s="459"/>
      <c r="CL187" s="459"/>
      <c r="CM187" s="459"/>
      <c r="CN187" s="459"/>
      <c r="CO187" s="459"/>
      <c r="CP187" s="459"/>
      <c r="CQ187" s="459"/>
      <c r="CR187" s="459"/>
      <c r="CS187" s="459"/>
    </row>
    <row r="188" spans="2:97" x14ac:dyDescent="0.2">
      <c r="B188" s="449"/>
      <c r="C188" s="449"/>
      <c r="D188" s="449"/>
      <c r="E188" s="449"/>
      <c r="F188" s="449"/>
      <c r="G188" s="449"/>
      <c r="H188" s="449"/>
      <c r="I188" s="449"/>
      <c r="J188" s="449"/>
      <c r="K188" s="450"/>
      <c r="L188" s="450"/>
      <c r="M188" s="449"/>
      <c r="N188" s="449"/>
      <c r="O188" s="449"/>
      <c r="P188" s="449"/>
      <c r="Q188" s="449"/>
      <c r="R188" s="449"/>
      <c r="S188" s="449"/>
      <c r="T188" s="449"/>
      <c r="U188" s="449"/>
      <c r="V188" s="449"/>
      <c r="W188" s="449"/>
      <c r="X188" s="449"/>
      <c r="Y188" s="449"/>
      <c r="Z188" s="449"/>
      <c r="AA188" s="449"/>
      <c r="AB188" s="449"/>
      <c r="AC188" s="449"/>
      <c r="AD188" s="449"/>
      <c r="AE188" s="449"/>
      <c r="AF188" s="449"/>
      <c r="AG188" s="449"/>
      <c r="AH188" s="449"/>
      <c r="AI188" s="449"/>
      <c r="AJ188" s="449"/>
      <c r="AK188" s="449"/>
      <c r="AL188" s="449"/>
      <c r="AM188" s="449"/>
      <c r="AN188" s="449"/>
      <c r="AO188" s="449"/>
      <c r="AP188" s="449"/>
      <c r="AQ188" s="449"/>
      <c r="AR188" s="449"/>
      <c r="AS188" s="449"/>
      <c r="AT188" s="449"/>
      <c r="AU188" s="449"/>
      <c r="AV188" s="449"/>
      <c r="AW188" s="449"/>
      <c r="AX188" s="459"/>
      <c r="AY188" s="459"/>
      <c r="AZ188" s="459"/>
      <c r="BA188" s="459"/>
      <c r="BB188" s="459"/>
      <c r="BC188" s="459"/>
      <c r="BD188" s="459"/>
      <c r="BE188" s="459"/>
      <c r="BF188" s="459"/>
      <c r="BG188" s="459"/>
      <c r="BH188" s="459"/>
      <c r="BI188" s="459"/>
      <c r="BJ188" s="459"/>
      <c r="BK188" s="459"/>
      <c r="BL188" s="459"/>
      <c r="BM188" s="459"/>
      <c r="BN188" s="459"/>
      <c r="BO188" s="459"/>
      <c r="BP188" s="459"/>
      <c r="BQ188" s="459"/>
      <c r="BR188" s="459"/>
      <c r="BS188" s="459"/>
      <c r="BT188" s="459"/>
      <c r="BU188" s="459"/>
      <c r="BV188" s="459"/>
      <c r="BW188" s="459"/>
      <c r="BX188" s="459"/>
      <c r="BY188" s="459"/>
      <c r="BZ188" s="459"/>
      <c r="CA188" s="459"/>
      <c r="CB188" s="459"/>
      <c r="CC188" s="459"/>
      <c r="CD188" s="459"/>
      <c r="CE188" s="459"/>
      <c r="CF188" s="459"/>
      <c r="CG188" s="459"/>
      <c r="CH188" s="459"/>
      <c r="CI188" s="459"/>
      <c r="CJ188" s="459"/>
      <c r="CK188" s="459"/>
      <c r="CL188" s="459"/>
      <c r="CM188" s="459"/>
      <c r="CN188" s="459"/>
      <c r="CO188" s="459"/>
      <c r="CP188" s="459"/>
      <c r="CQ188" s="459"/>
      <c r="CR188" s="459"/>
      <c r="CS188" s="459"/>
    </row>
    <row r="189" spans="2:97" x14ac:dyDescent="0.2">
      <c r="B189" s="449"/>
      <c r="C189" s="449"/>
      <c r="D189" s="449"/>
      <c r="E189" s="449"/>
      <c r="F189" s="449"/>
      <c r="G189" s="449"/>
      <c r="H189" s="449"/>
      <c r="I189" s="449"/>
      <c r="J189" s="449"/>
      <c r="K189" s="450"/>
      <c r="L189" s="450"/>
      <c r="M189" s="449"/>
      <c r="N189" s="449"/>
      <c r="O189" s="449"/>
      <c r="P189" s="449"/>
      <c r="Q189" s="449"/>
      <c r="R189" s="449"/>
      <c r="S189" s="449"/>
      <c r="T189" s="449"/>
      <c r="U189" s="449"/>
      <c r="V189" s="449"/>
      <c r="W189" s="449"/>
      <c r="X189" s="449"/>
      <c r="Y189" s="449"/>
      <c r="Z189" s="449"/>
      <c r="AA189" s="449"/>
      <c r="AB189" s="449"/>
      <c r="AC189" s="449"/>
      <c r="AD189" s="449"/>
      <c r="AE189" s="449"/>
      <c r="AF189" s="449"/>
      <c r="AG189" s="449"/>
      <c r="AH189" s="449"/>
      <c r="AI189" s="449"/>
      <c r="AJ189" s="449"/>
      <c r="AK189" s="449"/>
      <c r="AL189" s="449"/>
      <c r="AM189" s="449"/>
      <c r="AN189" s="449"/>
      <c r="AO189" s="449"/>
      <c r="AP189" s="449"/>
      <c r="AQ189" s="449"/>
      <c r="AR189" s="449"/>
      <c r="AS189" s="449"/>
      <c r="AT189" s="449"/>
      <c r="AU189" s="449"/>
      <c r="AV189" s="449"/>
      <c r="AW189" s="449"/>
      <c r="AX189" s="459"/>
      <c r="AY189" s="459"/>
      <c r="AZ189" s="459"/>
      <c r="BA189" s="459"/>
      <c r="BB189" s="459"/>
      <c r="BC189" s="459"/>
      <c r="BD189" s="459"/>
      <c r="BE189" s="459"/>
      <c r="BF189" s="459"/>
      <c r="BG189" s="459"/>
      <c r="BH189" s="459"/>
      <c r="BI189" s="459"/>
      <c r="BJ189" s="459"/>
      <c r="BK189" s="459"/>
      <c r="BL189" s="459"/>
      <c r="BM189" s="459"/>
      <c r="BN189" s="459"/>
      <c r="BO189" s="459"/>
      <c r="BP189" s="459"/>
      <c r="BQ189" s="459"/>
      <c r="BR189" s="459"/>
      <c r="BS189" s="459"/>
      <c r="BT189" s="459"/>
      <c r="BU189" s="459"/>
      <c r="BV189" s="459"/>
      <c r="BW189" s="459"/>
      <c r="BX189" s="459"/>
      <c r="BY189" s="459"/>
      <c r="BZ189" s="459"/>
      <c r="CA189" s="459"/>
      <c r="CB189" s="459"/>
      <c r="CC189" s="459"/>
      <c r="CD189" s="459"/>
      <c r="CE189" s="459"/>
      <c r="CF189" s="459"/>
      <c r="CG189" s="459"/>
      <c r="CH189" s="459"/>
      <c r="CI189" s="459"/>
      <c r="CJ189" s="459"/>
      <c r="CK189" s="459"/>
      <c r="CL189" s="459"/>
      <c r="CM189" s="459"/>
      <c r="CN189" s="459"/>
      <c r="CO189" s="459"/>
      <c r="CP189" s="459"/>
      <c r="CQ189" s="459"/>
      <c r="CR189" s="459"/>
      <c r="CS189" s="459"/>
    </row>
    <row r="190" spans="2:97" x14ac:dyDescent="0.2">
      <c r="B190" s="449"/>
      <c r="C190" s="449"/>
      <c r="D190" s="449"/>
      <c r="E190" s="449"/>
      <c r="F190" s="449"/>
      <c r="G190" s="449"/>
      <c r="H190" s="449"/>
      <c r="I190" s="449"/>
      <c r="J190" s="449"/>
      <c r="K190" s="450"/>
      <c r="L190" s="450"/>
      <c r="M190" s="449"/>
      <c r="N190" s="449"/>
      <c r="O190" s="449"/>
      <c r="P190" s="449"/>
      <c r="Q190" s="449"/>
      <c r="R190" s="449"/>
      <c r="S190" s="449"/>
      <c r="T190" s="449"/>
      <c r="U190" s="449"/>
      <c r="V190" s="449"/>
      <c r="W190" s="449"/>
      <c r="X190" s="449"/>
      <c r="Y190" s="449"/>
      <c r="Z190" s="449"/>
      <c r="AA190" s="449"/>
      <c r="AB190" s="449"/>
      <c r="AC190" s="449"/>
      <c r="AD190" s="449"/>
      <c r="AE190" s="449"/>
      <c r="AF190" s="449"/>
      <c r="AG190" s="449"/>
      <c r="AH190" s="449"/>
      <c r="AI190" s="449"/>
      <c r="AJ190" s="449"/>
      <c r="AK190" s="449"/>
      <c r="AL190" s="449"/>
      <c r="AM190" s="449"/>
      <c r="AN190" s="449"/>
      <c r="AO190" s="449"/>
      <c r="AP190" s="449"/>
      <c r="AQ190" s="449"/>
      <c r="AR190" s="449"/>
      <c r="AS190" s="449"/>
      <c r="AT190" s="449"/>
      <c r="AU190" s="449"/>
      <c r="AV190" s="449"/>
      <c r="AW190" s="449"/>
      <c r="AX190" s="459"/>
      <c r="AY190" s="459"/>
      <c r="AZ190" s="459"/>
      <c r="BA190" s="459"/>
      <c r="BB190" s="459"/>
      <c r="BC190" s="459"/>
      <c r="BD190" s="459"/>
      <c r="BE190" s="459"/>
      <c r="BF190" s="459"/>
      <c r="BG190" s="459"/>
      <c r="BH190" s="459"/>
      <c r="BI190" s="459"/>
      <c r="BJ190" s="459"/>
      <c r="BK190" s="459"/>
      <c r="BL190" s="459"/>
      <c r="BM190" s="459"/>
      <c r="BN190" s="459"/>
      <c r="BO190" s="459"/>
      <c r="BP190" s="459"/>
      <c r="BQ190" s="459"/>
      <c r="BR190" s="459"/>
      <c r="BS190" s="459"/>
      <c r="BT190" s="459"/>
      <c r="BU190" s="459"/>
      <c r="BV190" s="459"/>
      <c r="BW190" s="459"/>
      <c r="BX190" s="459"/>
      <c r="BY190" s="459"/>
      <c r="BZ190" s="459"/>
      <c r="CA190" s="459"/>
      <c r="CB190" s="459"/>
      <c r="CC190" s="459"/>
      <c r="CD190" s="459"/>
      <c r="CE190" s="459"/>
      <c r="CF190" s="459"/>
      <c r="CG190" s="459"/>
      <c r="CH190" s="459"/>
      <c r="CI190" s="459"/>
      <c r="CJ190" s="459"/>
      <c r="CK190" s="459"/>
      <c r="CL190" s="459"/>
      <c r="CM190" s="459"/>
      <c r="CN190" s="459"/>
      <c r="CO190" s="459"/>
      <c r="CP190" s="459"/>
      <c r="CQ190" s="459"/>
      <c r="CR190" s="459"/>
      <c r="CS190" s="459"/>
    </row>
    <row r="191" spans="2:97" x14ac:dyDescent="0.2">
      <c r="B191" s="449"/>
      <c r="C191" s="449"/>
      <c r="D191" s="449"/>
      <c r="E191" s="449"/>
      <c r="F191" s="449"/>
      <c r="G191" s="449"/>
      <c r="H191" s="449"/>
      <c r="I191" s="449"/>
      <c r="J191" s="449"/>
      <c r="K191" s="450"/>
      <c r="L191" s="450"/>
      <c r="M191" s="449"/>
      <c r="N191" s="449"/>
      <c r="O191" s="449"/>
      <c r="P191" s="449"/>
      <c r="Q191" s="449"/>
      <c r="R191" s="449"/>
      <c r="S191" s="449"/>
      <c r="T191" s="449"/>
      <c r="U191" s="449"/>
      <c r="V191" s="449"/>
      <c r="W191" s="449"/>
      <c r="X191" s="449"/>
      <c r="Y191" s="449"/>
      <c r="Z191" s="449"/>
      <c r="AA191" s="449"/>
      <c r="AB191" s="449"/>
      <c r="AC191" s="449"/>
      <c r="AD191" s="449"/>
      <c r="AE191" s="449"/>
      <c r="AF191" s="449"/>
      <c r="AG191" s="449"/>
      <c r="AH191" s="449"/>
      <c r="AI191" s="449"/>
      <c r="AJ191" s="449"/>
      <c r="AK191" s="449"/>
      <c r="AL191" s="449"/>
      <c r="AM191" s="449"/>
      <c r="AN191" s="449"/>
      <c r="AO191" s="449"/>
      <c r="AP191" s="449"/>
      <c r="AQ191" s="449"/>
      <c r="AR191" s="449"/>
      <c r="AS191" s="449"/>
      <c r="AT191" s="449"/>
      <c r="AU191" s="449"/>
      <c r="AV191" s="449"/>
      <c r="AW191" s="449"/>
      <c r="AX191" s="459"/>
      <c r="AY191" s="459"/>
      <c r="AZ191" s="459"/>
      <c r="BA191" s="459"/>
      <c r="BB191" s="459"/>
      <c r="BC191" s="459"/>
      <c r="BD191" s="459"/>
      <c r="BE191" s="459"/>
      <c r="BF191" s="459"/>
      <c r="BG191" s="459"/>
      <c r="BH191" s="459"/>
      <c r="BI191" s="459"/>
      <c r="BJ191" s="459"/>
      <c r="BK191" s="459"/>
      <c r="BL191" s="459"/>
      <c r="BM191" s="459"/>
      <c r="BN191" s="459"/>
      <c r="BO191" s="459"/>
      <c r="BP191" s="459"/>
      <c r="BQ191" s="459"/>
      <c r="BR191" s="459"/>
      <c r="BS191" s="459"/>
      <c r="BT191" s="459"/>
      <c r="BU191" s="459"/>
      <c r="BV191" s="459"/>
      <c r="BW191" s="459"/>
      <c r="BX191" s="459"/>
      <c r="BY191" s="459"/>
      <c r="BZ191" s="459"/>
      <c r="CA191" s="459"/>
      <c r="CB191" s="459"/>
      <c r="CC191" s="459"/>
      <c r="CD191" s="459"/>
      <c r="CE191" s="459"/>
      <c r="CF191" s="459"/>
      <c r="CG191" s="459"/>
      <c r="CH191" s="459"/>
      <c r="CI191" s="459"/>
      <c r="CJ191" s="459"/>
      <c r="CK191" s="459"/>
      <c r="CL191" s="459"/>
      <c r="CM191" s="459"/>
      <c r="CN191" s="459"/>
      <c r="CO191" s="459"/>
      <c r="CP191" s="459"/>
      <c r="CQ191" s="459"/>
      <c r="CR191" s="459"/>
      <c r="CS191" s="459"/>
    </row>
    <row r="192" spans="2:97" x14ac:dyDescent="0.2">
      <c r="B192" s="449"/>
      <c r="C192" s="449"/>
      <c r="D192" s="449"/>
      <c r="E192" s="449"/>
      <c r="F192" s="449"/>
      <c r="G192" s="449"/>
      <c r="H192" s="449"/>
      <c r="I192" s="449"/>
      <c r="J192" s="449"/>
      <c r="K192" s="450"/>
      <c r="L192" s="450"/>
      <c r="M192" s="449"/>
      <c r="N192" s="449"/>
      <c r="O192" s="449"/>
      <c r="P192" s="449"/>
      <c r="Q192" s="449"/>
      <c r="R192" s="449"/>
      <c r="S192" s="449"/>
      <c r="T192" s="449"/>
      <c r="U192" s="449"/>
      <c r="V192" s="449"/>
      <c r="W192" s="449"/>
      <c r="X192" s="449"/>
      <c r="Y192" s="449"/>
      <c r="Z192" s="449"/>
      <c r="AA192" s="449"/>
      <c r="AB192" s="449"/>
      <c r="AC192" s="449"/>
      <c r="AD192" s="449"/>
      <c r="AE192" s="449"/>
      <c r="AF192" s="449"/>
      <c r="AG192" s="449"/>
      <c r="AH192" s="449"/>
      <c r="AI192" s="449"/>
      <c r="AJ192" s="449"/>
      <c r="AK192" s="449"/>
      <c r="AL192" s="449"/>
      <c r="AM192" s="449"/>
      <c r="AN192" s="449"/>
      <c r="AO192" s="449"/>
      <c r="AP192" s="449"/>
      <c r="AQ192" s="449"/>
      <c r="AR192" s="449"/>
      <c r="AS192" s="449"/>
      <c r="AT192" s="449"/>
      <c r="AU192" s="449"/>
      <c r="AV192" s="449"/>
      <c r="AW192" s="449"/>
      <c r="AX192" s="459"/>
      <c r="AY192" s="459"/>
      <c r="AZ192" s="459"/>
      <c r="BA192" s="459"/>
      <c r="BB192" s="459"/>
      <c r="BC192" s="459"/>
      <c r="BD192" s="459"/>
      <c r="BE192" s="459"/>
      <c r="BF192" s="459"/>
      <c r="BG192" s="459"/>
      <c r="BH192" s="459"/>
      <c r="BI192" s="459"/>
      <c r="BJ192" s="459"/>
      <c r="BK192" s="459"/>
      <c r="BL192" s="459"/>
      <c r="BM192" s="459"/>
      <c r="BN192" s="459"/>
      <c r="BO192" s="459"/>
      <c r="BP192" s="459"/>
      <c r="BQ192" s="459"/>
      <c r="BR192" s="459"/>
      <c r="BS192" s="459"/>
      <c r="BT192" s="459"/>
      <c r="BU192" s="459"/>
      <c r="BV192" s="459"/>
      <c r="BW192" s="459"/>
      <c r="BX192" s="459"/>
      <c r="BY192" s="459"/>
      <c r="BZ192" s="459"/>
      <c r="CA192" s="459"/>
      <c r="CB192" s="459"/>
      <c r="CC192" s="459"/>
      <c r="CD192" s="459"/>
      <c r="CE192" s="459"/>
      <c r="CF192" s="459"/>
      <c r="CG192" s="459"/>
      <c r="CH192" s="459"/>
      <c r="CI192" s="459"/>
      <c r="CJ192" s="459"/>
      <c r="CK192" s="459"/>
      <c r="CL192" s="459"/>
      <c r="CM192" s="459"/>
      <c r="CN192" s="459"/>
      <c r="CO192" s="459"/>
      <c r="CP192" s="459"/>
      <c r="CQ192" s="459"/>
      <c r="CR192" s="459"/>
      <c r="CS192" s="459"/>
    </row>
    <row r="193" spans="2:97" x14ac:dyDescent="0.2">
      <c r="B193" s="449"/>
      <c r="C193" s="449"/>
      <c r="D193" s="449"/>
      <c r="E193" s="449"/>
      <c r="F193" s="449"/>
      <c r="G193" s="449"/>
      <c r="H193" s="449"/>
      <c r="I193" s="449"/>
      <c r="J193" s="449"/>
      <c r="K193" s="450"/>
      <c r="L193" s="450"/>
      <c r="M193" s="449"/>
      <c r="N193" s="449"/>
      <c r="O193" s="449"/>
      <c r="P193" s="449"/>
      <c r="Q193" s="449"/>
      <c r="R193" s="449"/>
      <c r="S193" s="449"/>
      <c r="T193" s="449"/>
      <c r="U193" s="449"/>
      <c r="V193" s="449"/>
      <c r="W193" s="449"/>
      <c r="X193" s="449"/>
      <c r="Y193" s="449"/>
      <c r="Z193" s="449"/>
      <c r="AA193" s="449"/>
      <c r="AB193" s="449"/>
      <c r="AC193" s="449"/>
      <c r="AD193" s="449"/>
      <c r="AE193" s="449"/>
      <c r="AF193" s="449"/>
      <c r="AG193" s="449"/>
      <c r="AH193" s="449"/>
      <c r="AI193" s="449"/>
      <c r="AJ193" s="449"/>
      <c r="AK193" s="449"/>
      <c r="AL193" s="449"/>
      <c r="AM193" s="449"/>
      <c r="AN193" s="449"/>
      <c r="AO193" s="449"/>
      <c r="AP193" s="449"/>
      <c r="AQ193" s="449"/>
      <c r="AR193" s="449"/>
      <c r="AS193" s="449"/>
      <c r="AT193" s="449"/>
      <c r="AU193" s="449"/>
      <c r="AV193" s="449"/>
      <c r="AW193" s="449"/>
      <c r="AX193" s="459"/>
      <c r="AY193" s="459"/>
      <c r="AZ193" s="459"/>
      <c r="BA193" s="459"/>
      <c r="BB193" s="459"/>
      <c r="BC193" s="459"/>
      <c r="BD193" s="459"/>
      <c r="BE193" s="459"/>
      <c r="BF193" s="459"/>
      <c r="BG193" s="459"/>
      <c r="BH193" s="459"/>
      <c r="BI193" s="459"/>
      <c r="BJ193" s="459"/>
      <c r="BK193" s="459"/>
      <c r="BL193" s="459"/>
      <c r="BM193" s="459"/>
      <c r="BN193" s="459"/>
      <c r="BO193" s="459"/>
      <c r="BP193" s="459"/>
      <c r="BQ193" s="459"/>
      <c r="BR193" s="459"/>
      <c r="BS193" s="459"/>
      <c r="BT193" s="459"/>
      <c r="BU193" s="459"/>
      <c r="BV193" s="459"/>
      <c r="BW193" s="459"/>
      <c r="BX193" s="459"/>
      <c r="BY193" s="459"/>
      <c r="BZ193" s="459"/>
      <c r="CA193" s="459"/>
      <c r="CB193" s="459"/>
      <c r="CC193" s="459"/>
      <c r="CD193" s="459"/>
      <c r="CE193" s="459"/>
      <c r="CF193" s="459"/>
      <c r="CG193" s="459"/>
      <c r="CH193" s="459"/>
      <c r="CI193" s="459"/>
      <c r="CJ193" s="459"/>
      <c r="CK193" s="459"/>
      <c r="CL193" s="459"/>
      <c r="CM193" s="459"/>
      <c r="CN193" s="459"/>
      <c r="CO193" s="459"/>
      <c r="CP193" s="459"/>
      <c r="CQ193" s="459"/>
      <c r="CR193" s="459"/>
      <c r="CS193" s="459"/>
    </row>
    <row r="194" spans="2:97" x14ac:dyDescent="0.2">
      <c r="B194" s="449"/>
      <c r="C194" s="449"/>
      <c r="D194" s="449"/>
      <c r="E194" s="449"/>
      <c r="F194" s="449"/>
      <c r="G194" s="449"/>
      <c r="H194" s="449"/>
      <c r="I194" s="449"/>
      <c r="J194" s="449"/>
      <c r="K194" s="450"/>
      <c r="L194" s="450"/>
      <c r="M194" s="449"/>
      <c r="N194" s="449"/>
      <c r="O194" s="449"/>
      <c r="P194" s="449"/>
      <c r="Q194" s="449"/>
      <c r="R194" s="449"/>
      <c r="S194" s="449"/>
      <c r="T194" s="449"/>
      <c r="U194" s="449"/>
      <c r="V194" s="449"/>
      <c r="W194" s="449"/>
      <c r="X194" s="449"/>
      <c r="Y194" s="449"/>
      <c r="Z194" s="449"/>
      <c r="AA194" s="449"/>
      <c r="AB194" s="449"/>
      <c r="AC194" s="449"/>
      <c r="AD194" s="449"/>
      <c r="AE194" s="449"/>
      <c r="AF194" s="449"/>
      <c r="AG194" s="449"/>
      <c r="AH194" s="449"/>
      <c r="AI194" s="449"/>
      <c r="AJ194" s="449"/>
      <c r="AK194" s="449"/>
      <c r="AL194" s="449"/>
      <c r="AM194" s="449"/>
      <c r="AN194" s="449"/>
      <c r="AO194" s="449"/>
      <c r="AP194" s="449"/>
      <c r="AQ194" s="449"/>
      <c r="AR194" s="449"/>
      <c r="AS194" s="449"/>
      <c r="AT194" s="449"/>
      <c r="AU194" s="449"/>
      <c r="AV194" s="449"/>
      <c r="AW194" s="449"/>
      <c r="AX194" s="459"/>
      <c r="AY194" s="459"/>
      <c r="AZ194" s="459"/>
      <c r="BA194" s="459"/>
      <c r="BB194" s="459"/>
      <c r="BC194" s="459"/>
      <c r="BD194" s="459"/>
      <c r="BE194" s="459"/>
      <c r="BF194" s="459"/>
      <c r="BG194" s="459"/>
      <c r="BH194" s="459"/>
      <c r="BI194" s="459"/>
      <c r="BJ194" s="459"/>
      <c r="BK194" s="459"/>
      <c r="BL194" s="459"/>
      <c r="BM194" s="459"/>
      <c r="BN194" s="459"/>
      <c r="BO194" s="459"/>
      <c r="BP194" s="459"/>
      <c r="BQ194" s="459"/>
      <c r="BR194" s="459"/>
      <c r="BS194" s="459"/>
      <c r="BT194" s="459"/>
      <c r="BU194" s="459"/>
      <c r="BV194" s="459"/>
      <c r="BW194" s="459"/>
      <c r="BX194" s="459"/>
      <c r="BY194" s="459"/>
      <c r="BZ194" s="459"/>
      <c r="CA194" s="459"/>
      <c r="CB194" s="459"/>
      <c r="CC194" s="459"/>
      <c r="CD194" s="459"/>
      <c r="CE194" s="459"/>
      <c r="CF194" s="459"/>
      <c r="CG194" s="459"/>
      <c r="CH194" s="459"/>
      <c r="CI194" s="459"/>
      <c r="CJ194" s="459"/>
      <c r="CK194" s="459"/>
      <c r="CL194" s="459"/>
      <c r="CM194" s="459"/>
      <c r="CN194" s="459"/>
      <c r="CO194" s="459"/>
      <c r="CP194" s="459"/>
      <c r="CQ194" s="459"/>
      <c r="CR194" s="459"/>
      <c r="CS194" s="459"/>
    </row>
    <row r="195" spans="2:97" x14ac:dyDescent="0.2">
      <c r="B195" s="449"/>
      <c r="C195" s="449"/>
      <c r="D195" s="449"/>
      <c r="E195" s="449"/>
      <c r="F195" s="449"/>
      <c r="G195" s="449"/>
      <c r="H195" s="449"/>
      <c r="I195" s="449"/>
      <c r="J195" s="449"/>
      <c r="K195" s="450"/>
      <c r="L195" s="450"/>
      <c r="M195" s="449"/>
      <c r="N195" s="449"/>
      <c r="O195" s="449"/>
      <c r="P195" s="449"/>
      <c r="Q195" s="449"/>
      <c r="R195" s="449"/>
      <c r="S195" s="449"/>
      <c r="T195" s="449"/>
      <c r="U195" s="449"/>
      <c r="V195" s="449"/>
      <c r="W195" s="449"/>
      <c r="X195" s="449"/>
      <c r="Y195" s="449"/>
      <c r="Z195" s="449"/>
      <c r="AA195" s="449"/>
      <c r="AB195" s="449"/>
      <c r="AC195" s="449"/>
      <c r="AD195" s="449"/>
      <c r="AE195" s="449"/>
      <c r="AF195" s="449"/>
      <c r="AG195" s="449"/>
      <c r="AH195" s="449"/>
      <c r="AI195" s="449"/>
      <c r="AJ195" s="449"/>
      <c r="AK195" s="449"/>
      <c r="AL195" s="449"/>
      <c r="AM195" s="449"/>
      <c r="AN195" s="449"/>
      <c r="AO195" s="449"/>
      <c r="AP195" s="449"/>
      <c r="AQ195" s="449"/>
      <c r="AR195" s="449"/>
      <c r="AS195" s="449"/>
      <c r="AT195" s="449"/>
      <c r="AU195" s="449"/>
      <c r="AV195" s="449"/>
      <c r="AW195" s="449"/>
      <c r="AX195" s="459"/>
      <c r="AY195" s="459"/>
      <c r="AZ195" s="459"/>
      <c r="BA195" s="459"/>
      <c r="BB195" s="459"/>
      <c r="BC195" s="459"/>
      <c r="BD195" s="459"/>
      <c r="BE195" s="459"/>
      <c r="BF195" s="459"/>
      <c r="BG195" s="459"/>
      <c r="BH195" s="459"/>
      <c r="BI195" s="459"/>
      <c r="BJ195" s="459"/>
      <c r="BK195" s="459"/>
      <c r="BL195" s="459"/>
      <c r="BM195" s="459"/>
      <c r="BN195" s="459"/>
      <c r="BO195" s="459"/>
      <c r="BP195" s="459"/>
      <c r="BQ195" s="459"/>
      <c r="BR195" s="459"/>
      <c r="BS195" s="459"/>
      <c r="BT195" s="459"/>
      <c r="BU195" s="459"/>
      <c r="BV195" s="459"/>
      <c r="BW195" s="459"/>
      <c r="BX195" s="459"/>
      <c r="BY195" s="459"/>
      <c r="BZ195" s="459"/>
      <c r="CA195" s="459"/>
      <c r="CB195" s="459"/>
      <c r="CC195" s="459"/>
      <c r="CD195" s="459"/>
      <c r="CE195" s="459"/>
      <c r="CF195" s="459"/>
      <c r="CG195" s="459"/>
      <c r="CH195" s="459"/>
      <c r="CI195" s="459"/>
      <c r="CJ195" s="459"/>
      <c r="CK195" s="459"/>
      <c r="CL195" s="459"/>
      <c r="CM195" s="459"/>
      <c r="CN195" s="459"/>
      <c r="CO195" s="459"/>
      <c r="CP195" s="459"/>
      <c r="CQ195" s="459"/>
      <c r="CR195" s="459"/>
      <c r="CS195" s="459"/>
    </row>
    <row r="196" spans="2:97" x14ac:dyDescent="0.2">
      <c r="B196" s="449"/>
      <c r="C196" s="449"/>
      <c r="D196" s="449"/>
      <c r="E196" s="449"/>
      <c r="F196" s="449"/>
      <c r="G196" s="449"/>
      <c r="H196" s="449"/>
      <c r="I196" s="449"/>
      <c r="J196" s="449"/>
      <c r="K196" s="450"/>
      <c r="L196" s="450"/>
      <c r="M196" s="449"/>
      <c r="N196" s="449"/>
      <c r="O196" s="449"/>
      <c r="P196" s="449"/>
      <c r="Q196" s="449"/>
      <c r="R196" s="449"/>
      <c r="S196" s="449"/>
      <c r="T196" s="449"/>
      <c r="U196" s="449"/>
      <c r="V196" s="449"/>
      <c r="W196" s="449"/>
      <c r="X196" s="449"/>
      <c r="Y196" s="449"/>
      <c r="Z196" s="449"/>
      <c r="AA196" s="449"/>
      <c r="AB196" s="449"/>
      <c r="AC196" s="449"/>
      <c r="AD196" s="449"/>
      <c r="AE196" s="449"/>
      <c r="AF196" s="449"/>
      <c r="AG196" s="449"/>
      <c r="AH196" s="449"/>
      <c r="AI196" s="449"/>
      <c r="AJ196" s="449"/>
      <c r="AK196" s="449"/>
      <c r="AL196" s="449"/>
      <c r="AM196" s="449"/>
      <c r="AN196" s="449"/>
      <c r="AO196" s="449"/>
      <c r="AP196" s="449"/>
      <c r="AQ196" s="449"/>
      <c r="AR196" s="449"/>
      <c r="AS196" s="449"/>
      <c r="AT196" s="449"/>
      <c r="AU196" s="449"/>
      <c r="AV196" s="449"/>
      <c r="AW196" s="449"/>
      <c r="AX196" s="459"/>
      <c r="AY196" s="459"/>
      <c r="AZ196" s="459"/>
      <c r="BA196" s="459"/>
      <c r="BB196" s="459"/>
      <c r="BC196" s="459"/>
      <c r="BD196" s="459"/>
      <c r="BE196" s="459"/>
      <c r="BF196" s="459"/>
      <c r="BG196" s="459"/>
      <c r="BH196" s="459"/>
      <c r="BI196" s="459"/>
      <c r="BJ196" s="459"/>
      <c r="BK196" s="459"/>
      <c r="BL196" s="459"/>
      <c r="BM196" s="459"/>
      <c r="BN196" s="459"/>
      <c r="BO196" s="459"/>
      <c r="BP196" s="459"/>
      <c r="BQ196" s="459"/>
      <c r="BR196" s="459"/>
      <c r="BS196" s="459"/>
      <c r="BT196" s="459"/>
      <c r="BU196" s="459"/>
      <c r="BV196" s="459"/>
      <c r="BW196" s="459"/>
      <c r="BX196" s="459"/>
      <c r="BY196" s="459"/>
      <c r="BZ196" s="459"/>
      <c r="CA196" s="459"/>
      <c r="CB196" s="459"/>
      <c r="CC196" s="459"/>
      <c r="CD196" s="459"/>
      <c r="CE196" s="459"/>
      <c r="CF196" s="459"/>
      <c r="CG196" s="459"/>
      <c r="CH196" s="459"/>
      <c r="CI196" s="459"/>
      <c r="CJ196" s="459"/>
      <c r="CK196" s="459"/>
      <c r="CL196" s="459"/>
      <c r="CM196" s="459"/>
      <c r="CN196" s="459"/>
      <c r="CO196" s="459"/>
      <c r="CP196" s="459"/>
      <c r="CQ196" s="459"/>
      <c r="CR196" s="459"/>
      <c r="CS196" s="459"/>
    </row>
    <row r="197" spans="2:97" x14ac:dyDescent="0.2">
      <c r="B197" s="449"/>
      <c r="C197" s="449"/>
      <c r="D197" s="449"/>
      <c r="E197" s="449"/>
      <c r="F197" s="449"/>
      <c r="G197" s="449"/>
      <c r="H197" s="449"/>
      <c r="I197" s="449"/>
      <c r="J197" s="449"/>
      <c r="K197" s="450"/>
      <c r="L197" s="450"/>
      <c r="M197" s="449"/>
      <c r="N197" s="449"/>
      <c r="O197" s="449"/>
      <c r="P197" s="449"/>
      <c r="Q197" s="449"/>
      <c r="R197" s="449"/>
      <c r="S197" s="449"/>
      <c r="T197" s="449"/>
      <c r="U197" s="449"/>
      <c r="V197" s="449"/>
      <c r="W197" s="449"/>
      <c r="X197" s="449"/>
      <c r="Y197" s="449"/>
      <c r="Z197" s="449"/>
      <c r="AA197" s="449"/>
      <c r="AB197" s="449"/>
      <c r="AC197" s="449"/>
      <c r="AD197" s="449"/>
      <c r="AE197" s="449"/>
      <c r="AF197" s="449"/>
      <c r="AG197" s="449"/>
      <c r="AH197" s="449"/>
      <c r="AI197" s="449"/>
      <c r="AJ197" s="449"/>
      <c r="AK197" s="449"/>
      <c r="AL197" s="449"/>
      <c r="AM197" s="449"/>
      <c r="AN197" s="449"/>
      <c r="AO197" s="449"/>
      <c r="AP197" s="449"/>
      <c r="AQ197" s="449"/>
      <c r="AR197" s="449"/>
      <c r="AS197" s="449"/>
      <c r="AT197" s="449"/>
      <c r="AU197" s="449"/>
      <c r="AV197" s="449"/>
      <c r="AW197" s="449"/>
      <c r="AX197" s="459"/>
      <c r="AY197" s="459"/>
      <c r="AZ197" s="459"/>
      <c r="BA197" s="459"/>
      <c r="BB197" s="459"/>
      <c r="BC197" s="459"/>
      <c r="BD197" s="459"/>
      <c r="BE197" s="459"/>
      <c r="BF197" s="459"/>
      <c r="BG197" s="459"/>
      <c r="BH197" s="459"/>
      <c r="BI197" s="459"/>
      <c r="BJ197" s="459"/>
      <c r="BK197" s="459"/>
      <c r="BL197" s="459"/>
      <c r="BM197" s="459"/>
      <c r="BN197" s="459"/>
      <c r="BO197" s="459"/>
      <c r="BP197" s="459"/>
      <c r="BQ197" s="459"/>
      <c r="BR197" s="459"/>
      <c r="BS197" s="459"/>
      <c r="BT197" s="459"/>
      <c r="BU197" s="459"/>
      <c r="BV197" s="459"/>
      <c r="BW197" s="459"/>
      <c r="BX197" s="459"/>
      <c r="BY197" s="459"/>
      <c r="BZ197" s="459"/>
      <c r="CA197" s="459"/>
      <c r="CB197" s="459"/>
      <c r="CC197" s="459"/>
      <c r="CD197" s="459"/>
      <c r="CE197" s="459"/>
      <c r="CF197" s="459"/>
      <c r="CG197" s="459"/>
      <c r="CH197" s="459"/>
      <c r="CI197" s="459"/>
      <c r="CJ197" s="459"/>
      <c r="CK197" s="459"/>
      <c r="CL197" s="459"/>
      <c r="CM197" s="459"/>
      <c r="CN197" s="459"/>
      <c r="CO197" s="459"/>
      <c r="CP197" s="459"/>
      <c r="CQ197" s="459"/>
      <c r="CR197" s="459"/>
      <c r="CS197" s="459"/>
    </row>
    <row r="198" spans="2:97" x14ac:dyDescent="0.2">
      <c r="B198" s="449"/>
      <c r="C198" s="449"/>
      <c r="D198" s="449"/>
      <c r="E198" s="449"/>
      <c r="F198" s="449"/>
      <c r="G198" s="449"/>
      <c r="H198" s="449"/>
      <c r="I198" s="449"/>
      <c r="J198" s="449"/>
      <c r="K198" s="450"/>
      <c r="L198" s="450"/>
      <c r="M198" s="449"/>
      <c r="N198" s="449"/>
      <c r="O198" s="449"/>
      <c r="P198" s="449"/>
      <c r="Q198" s="449"/>
      <c r="R198" s="449"/>
      <c r="S198" s="449"/>
      <c r="T198" s="449"/>
      <c r="U198" s="449"/>
      <c r="V198" s="449"/>
      <c r="W198" s="449"/>
      <c r="X198" s="449"/>
      <c r="Y198" s="449"/>
      <c r="Z198" s="449"/>
      <c r="AA198" s="449"/>
      <c r="AB198" s="449"/>
      <c r="AC198" s="449"/>
      <c r="AD198" s="449"/>
      <c r="AE198" s="449"/>
      <c r="AF198" s="449"/>
      <c r="AG198" s="449"/>
      <c r="AH198" s="449"/>
      <c r="AI198" s="449"/>
      <c r="AJ198" s="449"/>
      <c r="AK198" s="449"/>
      <c r="AL198" s="449"/>
      <c r="AM198" s="449"/>
      <c r="AN198" s="449"/>
      <c r="AO198" s="449"/>
      <c r="AP198" s="449"/>
      <c r="AQ198" s="449"/>
      <c r="AR198" s="449"/>
      <c r="AS198" s="449"/>
      <c r="AT198" s="449"/>
      <c r="AU198" s="449"/>
      <c r="AV198" s="449"/>
      <c r="AW198" s="449"/>
      <c r="AX198" s="459"/>
      <c r="AY198" s="459"/>
      <c r="AZ198" s="459"/>
      <c r="BA198" s="459"/>
      <c r="BB198" s="459"/>
      <c r="BC198" s="459"/>
      <c r="BD198" s="459"/>
      <c r="BE198" s="459"/>
      <c r="BF198" s="459"/>
      <c r="BG198" s="459"/>
      <c r="BH198" s="459"/>
      <c r="BI198" s="459"/>
      <c r="BJ198" s="459"/>
      <c r="BK198" s="459"/>
      <c r="BL198" s="459"/>
      <c r="BM198" s="459"/>
      <c r="BN198" s="459"/>
      <c r="BO198" s="459"/>
      <c r="BP198" s="459"/>
      <c r="BQ198" s="459"/>
      <c r="BR198" s="459"/>
      <c r="BS198" s="459"/>
      <c r="BT198" s="459"/>
      <c r="BU198" s="459"/>
      <c r="BV198" s="459"/>
      <c r="BW198" s="459"/>
      <c r="BX198" s="459"/>
      <c r="BY198" s="459"/>
      <c r="BZ198" s="459"/>
      <c r="CA198" s="459"/>
      <c r="CB198" s="459"/>
      <c r="CC198" s="459"/>
      <c r="CD198" s="459"/>
      <c r="CE198" s="459"/>
      <c r="CF198" s="459"/>
      <c r="CG198" s="459"/>
      <c r="CH198" s="459"/>
      <c r="CI198" s="459"/>
      <c r="CJ198" s="459"/>
      <c r="CK198" s="459"/>
      <c r="CL198" s="459"/>
      <c r="CM198" s="459"/>
      <c r="CN198" s="459"/>
      <c r="CO198" s="459"/>
      <c r="CP198" s="459"/>
      <c r="CQ198" s="459"/>
      <c r="CR198" s="459"/>
      <c r="CS198" s="459"/>
    </row>
    <row r="199" spans="2:97" x14ac:dyDescent="0.2">
      <c r="B199" s="449"/>
      <c r="C199" s="449"/>
      <c r="D199" s="449"/>
      <c r="E199" s="449"/>
      <c r="F199" s="449"/>
      <c r="G199" s="449"/>
      <c r="H199" s="449"/>
      <c r="I199" s="449"/>
      <c r="J199" s="449"/>
      <c r="K199" s="450"/>
      <c r="L199" s="450"/>
      <c r="M199" s="449"/>
      <c r="N199" s="449"/>
      <c r="O199" s="449"/>
      <c r="P199" s="449"/>
      <c r="Q199" s="449"/>
      <c r="R199" s="449"/>
      <c r="S199" s="449"/>
      <c r="T199" s="449"/>
      <c r="U199" s="449"/>
      <c r="V199" s="449"/>
      <c r="W199" s="449"/>
      <c r="X199" s="449"/>
      <c r="Y199" s="449"/>
      <c r="Z199" s="449"/>
      <c r="AA199" s="449"/>
      <c r="AB199" s="449"/>
      <c r="AC199" s="449"/>
      <c r="AD199" s="449"/>
      <c r="AE199" s="449"/>
      <c r="AF199" s="449"/>
      <c r="AG199" s="449"/>
      <c r="AH199" s="449"/>
      <c r="AI199" s="449"/>
      <c r="AJ199" s="449"/>
      <c r="AK199" s="449"/>
      <c r="AL199" s="449"/>
      <c r="AM199" s="449"/>
      <c r="AN199" s="449"/>
      <c r="AO199" s="449"/>
      <c r="AP199" s="449"/>
      <c r="AQ199" s="449"/>
      <c r="AR199" s="449"/>
      <c r="AS199" s="449"/>
      <c r="AT199" s="449"/>
      <c r="AU199" s="449"/>
      <c r="AV199" s="449"/>
      <c r="AW199" s="449"/>
      <c r="AX199" s="459"/>
      <c r="AY199" s="459"/>
      <c r="AZ199" s="459"/>
      <c r="BA199" s="459"/>
      <c r="BB199" s="459"/>
      <c r="BC199" s="459"/>
      <c r="BD199" s="459"/>
      <c r="BE199" s="459"/>
      <c r="BF199" s="459"/>
      <c r="BG199" s="459"/>
      <c r="BH199" s="459"/>
      <c r="BI199" s="459"/>
      <c r="BJ199" s="459"/>
      <c r="BK199" s="459"/>
      <c r="BL199" s="459"/>
      <c r="BM199" s="459"/>
      <c r="BN199" s="459"/>
      <c r="BO199" s="459"/>
      <c r="BP199" s="459"/>
      <c r="BQ199" s="459"/>
      <c r="BR199" s="459"/>
      <c r="BS199" s="459"/>
      <c r="BT199" s="459"/>
      <c r="BU199" s="459"/>
      <c r="BV199" s="459"/>
      <c r="BW199" s="459"/>
      <c r="BX199" s="459"/>
      <c r="BY199" s="459"/>
      <c r="BZ199" s="459"/>
      <c r="CA199" s="459"/>
      <c r="CB199" s="459"/>
      <c r="CC199" s="459"/>
      <c r="CD199" s="459"/>
      <c r="CE199" s="459"/>
      <c r="CF199" s="459"/>
      <c r="CG199" s="459"/>
      <c r="CH199" s="459"/>
      <c r="CI199" s="459"/>
      <c r="CJ199" s="459"/>
      <c r="CK199" s="459"/>
      <c r="CL199" s="459"/>
      <c r="CM199" s="459"/>
      <c r="CN199" s="459"/>
      <c r="CO199" s="459"/>
      <c r="CP199" s="459"/>
      <c r="CQ199" s="459"/>
      <c r="CR199" s="459"/>
      <c r="CS199" s="459"/>
    </row>
    <row r="200" spans="2:97" x14ac:dyDescent="0.2">
      <c r="B200" s="449"/>
      <c r="C200" s="449"/>
      <c r="D200" s="449"/>
      <c r="E200" s="449"/>
      <c r="F200" s="449"/>
      <c r="G200" s="449"/>
      <c r="H200" s="449"/>
      <c r="I200" s="449"/>
      <c r="J200" s="449"/>
      <c r="K200" s="450"/>
      <c r="L200" s="450"/>
      <c r="M200" s="449"/>
      <c r="N200" s="449"/>
      <c r="O200" s="449"/>
      <c r="P200" s="449"/>
      <c r="Q200" s="449"/>
      <c r="R200" s="449"/>
      <c r="S200" s="449"/>
      <c r="T200" s="449"/>
      <c r="U200" s="449"/>
      <c r="V200" s="449"/>
      <c r="W200" s="449"/>
      <c r="X200" s="449"/>
      <c r="Y200" s="449"/>
      <c r="Z200" s="449"/>
      <c r="AA200" s="449"/>
      <c r="AB200" s="449"/>
      <c r="AC200" s="449"/>
      <c r="AD200" s="449"/>
      <c r="AE200" s="449"/>
      <c r="AF200" s="449"/>
      <c r="AG200" s="449"/>
      <c r="AH200" s="449"/>
      <c r="AI200" s="449"/>
      <c r="AJ200" s="449"/>
      <c r="AK200" s="449"/>
      <c r="AL200" s="449"/>
      <c r="AM200" s="449"/>
      <c r="AN200" s="449"/>
      <c r="AO200" s="449"/>
      <c r="AP200" s="449"/>
      <c r="AQ200" s="449"/>
      <c r="AR200" s="449"/>
      <c r="AS200" s="449"/>
      <c r="AT200" s="449"/>
      <c r="AU200" s="449"/>
      <c r="AV200" s="449"/>
      <c r="AW200" s="449"/>
      <c r="AX200" s="459"/>
      <c r="AY200" s="459"/>
      <c r="AZ200" s="459"/>
      <c r="BA200" s="459"/>
      <c r="BB200" s="459"/>
      <c r="BC200" s="459"/>
      <c r="BD200" s="459"/>
      <c r="BE200" s="459"/>
      <c r="BF200" s="459"/>
      <c r="BG200" s="459"/>
      <c r="BH200" s="459"/>
      <c r="BI200" s="459"/>
      <c r="BJ200" s="459"/>
      <c r="BK200" s="459"/>
      <c r="BL200" s="459"/>
      <c r="BM200" s="459"/>
      <c r="BN200" s="459"/>
      <c r="BO200" s="459"/>
      <c r="BP200" s="459"/>
      <c r="BQ200" s="459"/>
      <c r="BR200" s="459"/>
      <c r="BS200" s="459"/>
      <c r="BT200" s="459"/>
      <c r="BU200" s="459"/>
      <c r="BV200" s="459"/>
      <c r="BW200" s="459"/>
      <c r="BX200" s="459"/>
      <c r="BY200" s="459"/>
      <c r="BZ200" s="459"/>
      <c r="CA200" s="459"/>
      <c r="CB200" s="459"/>
      <c r="CC200" s="459"/>
      <c r="CD200" s="459"/>
      <c r="CE200" s="459"/>
      <c r="CF200" s="459"/>
      <c r="CG200" s="459"/>
      <c r="CH200" s="459"/>
      <c r="CI200" s="459"/>
      <c r="CJ200" s="459"/>
      <c r="CK200" s="459"/>
      <c r="CL200" s="459"/>
      <c r="CM200" s="459"/>
      <c r="CN200" s="459"/>
      <c r="CO200" s="459"/>
      <c r="CP200" s="459"/>
      <c r="CQ200" s="459"/>
      <c r="CR200" s="459"/>
      <c r="CS200" s="459"/>
    </row>
    <row r="201" spans="2:97" x14ac:dyDescent="0.2">
      <c r="B201" s="449"/>
      <c r="C201" s="449"/>
      <c r="D201" s="449"/>
      <c r="E201" s="449"/>
      <c r="F201" s="449"/>
      <c r="G201" s="449"/>
      <c r="H201" s="449"/>
      <c r="I201" s="449"/>
      <c r="J201" s="449"/>
      <c r="K201" s="450"/>
      <c r="L201" s="450"/>
      <c r="M201" s="449"/>
      <c r="N201" s="449"/>
      <c r="O201" s="449"/>
      <c r="P201" s="449"/>
      <c r="Q201" s="449"/>
      <c r="R201" s="449"/>
      <c r="S201" s="449"/>
      <c r="T201" s="449"/>
      <c r="U201" s="449"/>
      <c r="V201" s="449"/>
      <c r="W201" s="449"/>
      <c r="X201" s="449"/>
      <c r="Y201" s="449"/>
      <c r="Z201" s="449"/>
      <c r="AA201" s="449"/>
      <c r="AB201" s="449"/>
      <c r="AC201" s="449"/>
      <c r="AD201" s="449"/>
      <c r="AE201" s="449"/>
      <c r="AF201" s="449"/>
      <c r="AG201" s="449"/>
      <c r="AH201" s="449"/>
      <c r="AI201" s="449"/>
      <c r="AJ201" s="449"/>
      <c r="AK201" s="449"/>
      <c r="AL201" s="449"/>
      <c r="AM201" s="449"/>
      <c r="AN201" s="449"/>
      <c r="AO201" s="449"/>
      <c r="AP201" s="449"/>
      <c r="AQ201" s="449"/>
      <c r="AR201" s="449"/>
      <c r="AS201" s="449"/>
      <c r="AT201" s="449"/>
      <c r="AU201" s="449"/>
      <c r="AV201" s="449"/>
      <c r="AW201" s="449"/>
      <c r="AX201" s="459"/>
      <c r="AY201" s="459"/>
      <c r="AZ201" s="459"/>
      <c r="BA201" s="459"/>
      <c r="BB201" s="459"/>
      <c r="BC201" s="459"/>
      <c r="BD201" s="459"/>
      <c r="BE201" s="459"/>
      <c r="BF201" s="459"/>
      <c r="BG201" s="459"/>
      <c r="BH201" s="459"/>
      <c r="BI201" s="459"/>
      <c r="BJ201" s="459"/>
      <c r="BK201" s="459"/>
      <c r="BL201" s="459"/>
      <c r="BM201" s="459"/>
      <c r="BN201" s="459"/>
      <c r="BO201" s="459"/>
      <c r="BP201" s="459"/>
      <c r="BQ201" s="459"/>
      <c r="BR201" s="459"/>
      <c r="BS201" s="459"/>
      <c r="BT201" s="459"/>
      <c r="BU201" s="459"/>
      <c r="BV201" s="459"/>
      <c r="BW201" s="459"/>
      <c r="BX201" s="459"/>
      <c r="BY201" s="459"/>
      <c r="BZ201" s="459"/>
      <c r="CA201" s="459"/>
      <c r="CB201" s="459"/>
      <c r="CC201" s="459"/>
      <c r="CD201" s="459"/>
      <c r="CE201" s="459"/>
      <c r="CF201" s="459"/>
      <c r="CG201" s="459"/>
      <c r="CH201" s="459"/>
      <c r="CI201" s="459"/>
      <c r="CJ201" s="459"/>
      <c r="CK201" s="459"/>
      <c r="CL201" s="459"/>
      <c r="CM201" s="459"/>
      <c r="CN201" s="459"/>
      <c r="CO201" s="459"/>
      <c r="CP201" s="459"/>
      <c r="CQ201" s="459"/>
      <c r="CR201" s="459"/>
      <c r="CS201" s="459"/>
    </row>
    <row r="202" spans="2:97" x14ac:dyDescent="0.2">
      <c r="B202" s="449"/>
      <c r="C202" s="449"/>
      <c r="D202" s="449"/>
      <c r="E202" s="449"/>
      <c r="F202" s="449"/>
      <c r="G202" s="449"/>
      <c r="H202" s="449"/>
      <c r="I202" s="449"/>
      <c r="J202" s="449"/>
      <c r="K202" s="450"/>
      <c r="L202" s="450"/>
      <c r="M202" s="449"/>
      <c r="N202" s="449"/>
      <c r="O202" s="449"/>
      <c r="P202" s="449"/>
      <c r="Q202" s="449"/>
      <c r="R202" s="449"/>
      <c r="S202" s="449"/>
      <c r="T202" s="449"/>
      <c r="U202" s="449"/>
      <c r="V202" s="449"/>
      <c r="W202" s="449"/>
      <c r="X202" s="449"/>
      <c r="Y202" s="449"/>
      <c r="Z202" s="449"/>
      <c r="AA202" s="449"/>
      <c r="AB202" s="449"/>
      <c r="AC202" s="449"/>
      <c r="AD202" s="449"/>
      <c r="AE202" s="449"/>
      <c r="AF202" s="449"/>
      <c r="AG202" s="449"/>
      <c r="AH202" s="449"/>
      <c r="AI202" s="449"/>
      <c r="AJ202" s="449"/>
      <c r="AK202" s="449"/>
      <c r="AL202" s="449"/>
      <c r="AM202" s="449"/>
      <c r="AN202" s="449"/>
      <c r="AO202" s="449"/>
      <c r="AP202" s="449"/>
      <c r="AQ202" s="449"/>
      <c r="AR202" s="449"/>
      <c r="AS202" s="449"/>
      <c r="AT202" s="449"/>
      <c r="AU202" s="449"/>
      <c r="AV202" s="449"/>
      <c r="AW202" s="449"/>
      <c r="AX202" s="459"/>
      <c r="AY202" s="459"/>
      <c r="AZ202" s="459"/>
      <c r="BA202" s="459"/>
      <c r="BB202" s="459"/>
      <c r="BC202" s="459"/>
      <c r="BD202" s="459"/>
      <c r="BE202" s="459"/>
      <c r="BF202" s="459"/>
      <c r="BG202" s="459"/>
      <c r="BH202" s="459"/>
      <c r="BI202" s="459"/>
      <c r="BJ202" s="459"/>
      <c r="BK202" s="459"/>
      <c r="BL202" s="459"/>
      <c r="BM202" s="459"/>
      <c r="BN202" s="459"/>
      <c r="BO202" s="459"/>
      <c r="BP202" s="459"/>
      <c r="BQ202" s="459"/>
      <c r="BR202" s="459"/>
      <c r="BS202" s="459"/>
      <c r="BT202" s="459"/>
      <c r="BU202" s="459"/>
      <c r="BV202" s="459"/>
      <c r="BW202" s="459"/>
      <c r="BX202" s="459"/>
      <c r="BY202" s="459"/>
      <c r="BZ202" s="459"/>
      <c r="CA202" s="459"/>
      <c r="CB202" s="459"/>
      <c r="CC202" s="459"/>
      <c r="CD202" s="459"/>
      <c r="CE202" s="459"/>
      <c r="CF202" s="459"/>
      <c r="CG202" s="459"/>
      <c r="CH202" s="459"/>
      <c r="CI202" s="459"/>
      <c r="CJ202" s="459"/>
      <c r="CK202" s="459"/>
      <c r="CL202" s="459"/>
      <c r="CM202" s="459"/>
      <c r="CN202" s="459"/>
      <c r="CO202" s="459"/>
      <c r="CP202" s="459"/>
      <c r="CQ202" s="459"/>
      <c r="CR202" s="459"/>
      <c r="CS202" s="459"/>
    </row>
    <row r="203" spans="2:97" x14ac:dyDescent="0.2">
      <c r="B203" s="449"/>
      <c r="C203" s="449"/>
      <c r="D203" s="449"/>
      <c r="E203" s="449"/>
      <c r="F203" s="449"/>
      <c r="G203" s="449"/>
      <c r="H203" s="449"/>
      <c r="I203" s="449"/>
      <c r="J203" s="449"/>
      <c r="K203" s="450"/>
      <c r="L203" s="450"/>
      <c r="M203" s="449"/>
      <c r="N203" s="449"/>
      <c r="O203" s="449"/>
      <c r="P203" s="449"/>
      <c r="Q203" s="449"/>
      <c r="R203" s="449"/>
      <c r="S203" s="449"/>
      <c r="T203" s="449"/>
      <c r="U203" s="449"/>
      <c r="V203" s="449"/>
      <c r="W203" s="449"/>
      <c r="X203" s="449"/>
      <c r="Y203" s="449"/>
      <c r="Z203" s="449"/>
      <c r="AA203" s="449"/>
      <c r="AB203" s="449"/>
      <c r="AC203" s="449"/>
      <c r="AD203" s="449"/>
      <c r="AE203" s="449"/>
      <c r="AF203" s="449"/>
      <c r="AG203" s="449"/>
      <c r="AH203" s="449"/>
      <c r="AI203" s="449"/>
      <c r="AJ203" s="449"/>
      <c r="AK203" s="449"/>
      <c r="AL203" s="449"/>
      <c r="AM203" s="449"/>
      <c r="AN203" s="449"/>
      <c r="AO203" s="449"/>
      <c r="AP203" s="449"/>
      <c r="AQ203" s="449"/>
      <c r="AR203" s="449"/>
      <c r="AS203" s="449"/>
      <c r="AT203" s="449"/>
      <c r="AU203" s="449"/>
      <c r="AV203" s="449"/>
      <c r="AW203" s="449"/>
      <c r="AX203" s="459"/>
      <c r="AY203" s="459"/>
      <c r="AZ203" s="459"/>
      <c r="BA203" s="459"/>
      <c r="BB203" s="459"/>
      <c r="BC203" s="459"/>
      <c r="BD203" s="459"/>
      <c r="BE203" s="459"/>
      <c r="BF203" s="459"/>
      <c r="BG203" s="459"/>
      <c r="BH203" s="459"/>
      <c r="BI203" s="459"/>
      <c r="BJ203" s="459"/>
      <c r="BK203" s="459"/>
      <c r="BL203" s="459"/>
      <c r="BM203" s="459"/>
      <c r="BN203" s="459"/>
      <c r="BO203" s="459"/>
      <c r="BP203" s="459"/>
      <c r="BQ203" s="459"/>
      <c r="BR203" s="459"/>
      <c r="BS203" s="459"/>
      <c r="BT203" s="459"/>
      <c r="BU203" s="459"/>
      <c r="BV203" s="459"/>
      <c r="BW203" s="459"/>
      <c r="BX203" s="459"/>
      <c r="BY203" s="459"/>
      <c r="BZ203" s="459"/>
      <c r="CA203" s="459"/>
      <c r="CB203" s="459"/>
      <c r="CC203" s="459"/>
      <c r="CD203" s="459"/>
      <c r="CE203" s="459"/>
      <c r="CF203" s="459"/>
      <c r="CG203" s="459"/>
      <c r="CH203" s="459"/>
      <c r="CI203" s="459"/>
      <c r="CJ203" s="459"/>
      <c r="CK203" s="459"/>
      <c r="CL203" s="459"/>
      <c r="CM203" s="459"/>
      <c r="CN203" s="459"/>
      <c r="CO203" s="459"/>
      <c r="CP203" s="459"/>
      <c r="CQ203" s="459"/>
      <c r="CR203" s="459"/>
      <c r="CS203" s="459"/>
    </row>
    <row r="204" spans="2:97" x14ac:dyDescent="0.2">
      <c r="B204" s="449"/>
      <c r="C204" s="449"/>
      <c r="D204" s="449"/>
      <c r="E204" s="449"/>
      <c r="F204" s="449"/>
      <c r="G204" s="449"/>
      <c r="H204" s="449"/>
      <c r="I204" s="449"/>
      <c r="J204" s="449"/>
      <c r="K204" s="450"/>
      <c r="L204" s="450"/>
      <c r="M204" s="449"/>
      <c r="N204" s="449"/>
      <c r="O204" s="449"/>
      <c r="P204" s="449"/>
      <c r="Q204" s="449"/>
      <c r="R204" s="449"/>
      <c r="S204" s="449"/>
      <c r="T204" s="449"/>
      <c r="U204" s="449"/>
      <c r="V204" s="449"/>
      <c r="W204" s="449"/>
      <c r="X204" s="449"/>
      <c r="Y204" s="449"/>
      <c r="Z204" s="449"/>
      <c r="AA204" s="449"/>
      <c r="AB204" s="449"/>
      <c r="AC204" s="449"/>
      <c r="AD204" s="449"/>
      <c r="AE204" s="449"/>
      <c r="AF204" s="449"/>
      <c r="AG204" s="449"/>
      <c r="AH204" s="449"/>
      <c r="AI204" s="449"/>
      <c r="AJ204" s="449"/>
      <c r="AK204" s="449"/>
      <c r="AL204" s="449"/>
      <c r="AM204" s="449"/>
      <c r="AN204" s="449"/>
      <c r="AO204" s="449"/>
      <c r="AP204" s="449"/>
      <c r="AQ204" s="449"/>
      <c r="AR204" s="449"/>
      <c r="AS204" s="449"/>
      <c r="AT204" s="449"/>
      <c r="AU204" s="449"/>
      <c r="AV204" s="449"/>
      <c r="AW204" s="449"/>
      <c r="AX204" s="459"/>
      <c r="AY204" s="459"/>
      <c r="AZ204" s="459"/>
      <c r="BA204" s="459"/>
      <c r="BB204" s="459"/>
      <c r="BC204" s="459"/>
      <c r="BD204" s="459"/>
      <c r="BE204" s="459"/>
      <c r="BF204" s="459"/>
      <c r="BG204" s="459"/>
      <c r="BH204" s="459"/>
      <c r="BI204" s="459"/>
      <c r="BJ204" s="459"/>
      <c r="BK204" s="459"/>
      <c r="BL204" s="459"/>
      <c r="BM204" s="459"/>
      <c r="BN204" s="459"/>
      <c r="BO204" s="459"/>
      <c r="BP204" s="459"/>
      <c r="BQ204" s="459"/>
      <c r="BR204" s="459"/>
      <c r="BS204" s="459"/>
      <c r="BT204" s="459"/>
      <c r="BU204" s="459"/>
      <c r="BV204" s="459"/>
      <c r="BW204" s="459"/>
      <c r="BX204" s="459"/>
      <c r="BY204" s="459"/>
      <c r="BZ204" s="459"/>
      <c r="CA204" s="459"/>
      <c r="CB204" s="459"/>
      <c r="CC204" s="459"/>
      <c r="CD204" s="459"/>
      <c r="CE204" s="459"/>
      <c r="CF204" s="459"/>
      <c r="CG204" s="459"/>
      <c r="CH204" s="459"/>
      <c r="CI204" s="459"/>
      <c r="CJ204" s="459"/>
      <c r="CK204" s="459"/>
      <c r="CL204" s="459"/>
      <c r="CM204" s="459"/>
      <c r="CN204" s="459"/>
      <c r="CO204" s="459"/>
      <c r="CP204" s="459"/>
      <c r="CQ204" s="459"/>
      <c r="CR204" s="459"/>
      <c r="CS204" s="459"/>
    </row>
    <row r="205" spans="2:97" x14ac:dyDescent="0.2">
      <c r="B205" s="449"/>
      <c r="C205" s="449"/>
      <c r="D205" s="449"/>
      <c r="E205" s="449"/>
      <c r="F205" s="449"/>
      <c r="G205" s="449"/>
      <c r="H205" s="449"/>
      <c r="I205" s="449"/>
      <c r="J205" s="449"/>
      <c r="K205" s="450"/>
      <c r="L205" s="450"/>
      <c r="M205" s="449"/>
      <c r="N205" s="449"/>
      <c r="O205" s="449"/>
      <c r="P205" s="449"/>
      <c r="Q205" s="449"/>
      <c r="R205" s="449"/>
      <c r="S205" s="449"/>
      <c r="T205" s="449"/>
      <c r="U205" s="449"/>
      <c r="V205" s="449"/>
      <c r="W205" s="449"/>
      <c r="X205" s="449"/>
      <c r="Y205" s="449"/>
      <c r="Z205" s="449"/>
      <c r="AA205" s="449"/>
      <c r="AB205" s="449"/>
      <c r="AC205" s="449"/>
      <c r="AD205" s="449"/>
      <c r="AE205" s="449"/>
      <c r="AF205" s="449"/>
      <c r="AG205" s="449"/>
      <c r="AH205" s="449"/>
      <c r="AI205" s="449"/>
      <c r="AJ205" s="449"/>
      <c r="AK205" s="449"/>
      <c r="AL205" s="449"/>
      <c r="AM205" s="449"/>
      <c r="AN205" s="449"/>
      <c r="AO205" s="449"/>
      <c r="AP205" s="449"/>
      <c r="AQ205" s="449"/>
      <c r="AR205" s="449"/>
      <c r="AS205" s="449"/>
      <c r="AT205" s="449"/>
      <c r="AU205" s="449"/>
      <c r="AV205" s="449"/>
      <c r="AW205" s="449"/>
      <c r="AX205" s="459"/>
      <c r="AY205" s="459"/>
      <c r="AZ205" s="459"/>
      <c r="BA205" s="459"/>
      <c r="BB205" s="459"/>
      <c r="BC205" s="459"/>
      <c r="BD205" s="459"/>
      <c r="BE205" s="459"/>
      <c r="BF205" s="459"/>
      <c r="BG205" s="459"/>
      <c r="BH205" s="459"/>
      <c r="BI205" s="459"/>
      <c r="BJ205" s="459"/>
      <c r="BK205" s="459"/>
      <c r="BL205" s="459"/>
      <c r="BM205" s="459"/>
      <c r="BN205" s="459"/>
      <c r="BO205" s="459"/>
      <c r="BP205" s="459"/>
      <c r="BQ205" s="459"/>
      <c r="BR205" s="459"/>
      <c r="BS205" s="459"/>
      <c r="BT205" s="459"/>
      <c r="BU205" s="459"/>
      <c r="BV205" s="459"/>
      <c r="BW205" s="459"/>
      <c r="BX205" s="459"/>
      <c r="BY205" s="459"/>
      <c r="BZ205" s="459"/>
      <c r="CA205" s="459"/>
      <c r="CB205" s="459"/>
      <c r="CC205" s="459"/>
      <c r="CD205" s="459"/>
      <c r="CE205" s="459"/>
      <c r="CF205" s="459"/>
      <c r="CG205" s="459"/>
      <c r="CH205" s="459"/>
      <c r="CI205" s="459"/>
      <c r="CJ205" s="459"/>
      <c r="CK205" s="459"/>
      <c r="CL205" s="459"/>
      <c r="CM205" s="459"/>
      <c r="CN205" s="459"/>
      <c r="CO205" s="459"/>
      <c r="CP205" s="459"/>
      <c r="CQ205" s="459"/>
      <c r="CR205" s="459"/>
      <c r="CS205" s="459"/>
    </row>
    <row r="206" spans="2:97" x14ac:dyDescent="0.2">
      <c r="B206" s="449"/>
      <c r="C206" s="449"/>
      <c r="D206" s="449"/>
      <c r="E206" s="449"/>
      <c r="F206" s="449"/>
      <c r="G206" s="449"/>
      <c r="H206" s="449"/>
      <c r="I206" s="449"/>
      <c r="J206" s="449"/>
      <c r="K206" s="450"/>
      <c r="L206" s="450"/>
      <c r="M206" s="449"/>
      <c r="N206" s="449"/>
      <c r="O206" s="449"/>
      <c r="P206" s="449"/>
      <c r="Q206" s="449"/>
      <c r="R206" s="449"/>
      <c r="S206" s="449"/>
      <c r="T206" s="449"/>
      <c r="U206" s="449"/>
      <c r="V206" s="449"/>
      <c r="W206" s="449"/>
      <c r="X206" s="449"/>
      <c r="Y206" s="449"/>
      <c r="Z206" s="449"/>
      <c r="AA206" s="449"/>
      <c r="AB206" s="449"/>
      <c r="AC206" s="449"/>
      <c r="AD206" s="449"/>
      <c r="AE206" s="449"/>
      <c r="AF206" s="449"/>
      <c r="AG206" s="449"/>
      <c r="AH206" s="449"/>
      <c r="AI206" s="449"/>
      <c r="AJ206" s="449"/>
      <c r="AK206" s="449"/>
      <c r="AL206" s="449"/>
      <c r="AM206" s="449"/>
      <c r="AN206" s="449"/>
      <c r="AO206" s="449"/>
      <c r="AP206" s="449"/>
      <c r="AQ206" s="449"/>
      <c r="AR206" s="449"/>
      <c r="AS206" s="449"/>
      <c r="AT206" s="449"/>
      <c r="AU206" s="449"/>
      <c r="AV206" s="449"/>
      <c r="AW206" s="449"/>
      <c r="AX206" s="459"/>
      <c r="AY206" s="459"/>
      <c r="AZ206" s="459"/>
      <c r="BA206" s="459"/>
      <c r="BB206" s="459"/>
      <c r="BC206" s="459"/>
      <c r="BD206" s="459"/>
      <c r="BE206" s="459"/>
      <c r="BF206" s="459"/>
      <c r="BG206" s="459"/>
      <c r="BH206" s="459"/>
      <c r="BI206" s="459"/>
      <c r="BJ206" s="459"/>
      <c r="BK206" s="459"/>
      <c r="BL206" s="459"/>
      <c r="BM206" s="459"/>
      <c r="BN206" s="459"/>
      <c r="BO206" s="459"/>
      <c r="BP206" s="459"/>
      <c r="BQ206" s="459"/>
      <c r="BR206" s="459"/>
      <c r="BS206" s="459"/>
      <c r="BT206" s="459"/>
      <c r="BU206" s="459"/>
      <c r="BV206" s="459"/>
      <c r="BW206" s="459"/>
      <c r="BX206" s="459"/>
      <c r="BY206" s="459"/>
      <c r="BZ206" s="459"/>
      <c r="CA206" s="459"/>
      <c r="CB206" s="459"/>
      <c r="CC206" s="459"/>
      <c r="CD206" s="459"/>
      <c r="CE206" s="459"/>
      <c r="CF206" s="459"/>
      <c r="CG206" s="459"/>
      <c r="CH206" s="459"/>
      <c r="CI206" s="459"/>
      <c r="CJ206" s="459"/>
      <c r="CK206" s="459"/>
      <c r="CL206" s="459"/>
      <c r="CM206" s="459"/>
      <c r="CN206" s="459"/>
      <c r="CO206" s="459"/>
      <c r="CP206" s="459"/>
      <c r="CQ206" s="459"/>
      <c r="CR206" s="459"/>
      <c r="CS206" s="459"/>
    </row>
    <row r="207" spans="2:97" x14ac:dyDescent="0.2">
      <c r="B207" s="449"/>
      <c r="C207" s="449"/>
      <c r="D207" s="449"/>
      <c r="E207" s="449"/>
      <c r="F207" s="449"/>
      <c r="G207" s="449"/>
      <c r="H207" s="449"/>
      <c r="I207" s="449"/>
      <c r="J207" s="449"/>
      <c r="K207" s="450"/>
      <c r="L207" s="450"/>
      <c r="M207" s="449"/>
      <c r="N207" s="449"/>
      <c r="O207" s="449"/>
      <c r="P207" s="449"/>
      <c r="Q207" s="449"/>
      <c r="R207" s="449"/>
      <c r="S207" s="449"/>
      <c r="T207" s="449"/>
      <c r="U207" s="449"/>
      <c r="V207" s="449"/>
      <c r="W207" s="449"/>
      <c r="X207" s="449"/>
      <c r="Y207" s="449"/>
      <c r="Z207" s="449"/>
      <c r="AA207" s="449"/>
      <c r="AB207" s="449"/>
      <c r="AC207" s="449"/>
      <c r="AD207" s="449"/>
      <c r="AE207" s="449"/>
      <c r="AF207" s="449"/>
      <c r="AG207" s="449"/>
      <c r="AH207" s="449"/>
      <c r="AI207" s="449"/>
      <c r="AJ207" s="449"/>
      <c r="AK207" s="449"/>
      <c r="AL207" s="449"/>
      <c r="AM207" s="449"/>
      <c r="AN207" s="449"/>
      <c r="AO207" s="449"/>
      <c r="AP207" s="449"/>
      <c r="AQ207" s="449"/>
      <c r="AR207" s="449"/>
      <c r="AS207" s="449"/>
      <c r="AT207" s="449"/>
      <c r="AU207" s="449"/>
      <c r="AV207" s="449"/>
      <c r="AW207" s="449"/>
      <c r="AX207" s="459"/>
      <c r="AY207" s="459"/>
      <c r="AZ207" s="459"/>
      <c r="BA207" s="459"/>
      <c r="BB207" s="459"/>
      <c r="BC207" s="459"/>
      <c r="BD207" s="459"/>
      <c r="BE207" s="459"/>
      <c r="BF207" s="459"/>
      <c r="BG207" s="459"/>
      <c r="BH207" s="459"/>
      <c r="BI207" s="459"/>
      <c r="BJ207" s="459"/>
      <c r="BK207" s="459"/>
      <c r="BL207" s="459"/>
      <c r="BM207" s="459"/>
      <c r="BN207" s="459"/>
      <c r="BO207" s="459"/>
      <c r="BP207" s="459"/>
      <c r="BQ207" s="459"/>
      <c r="BR207" s="459"/>
      <c r="BS207" s="459"/>
      <c r="BT207" s="459"/>
      <c r="BU207" s="459"/>
      <c r="BV207" s="459"/>
      <c r="BW207" s="459"/>
      <c r="BX207" s="459"/>
      <c r="BY207" s="459"/>
      <c r="BZ207" s="459"/>
      <c r="CA207" s="459"/>
      <c r="CB207" s="459"/>
      <c r="CC207" s="459"/>
      <c r="CD207" s="459"/>
      <c r="CE207" s="459"/>
      <c r="CF207" s="459"/>
      <c r="CG207" s="459"/>
      <c r="CH207" s="459"/>
      <c r="CI207" s="459"/>
      <c r="CJ207" s="459"/>
      <c r="CK207" s="459"/>
      <c r="CL207" s="459"/>
      <c r="CM207" s="459"/>
      <c r="CN207" s="459"/>
      <c r="CO207" s="459"/>
      <c r="CP207" s="459"/>
      <c r="CQ207" s="459"/>
      <c r="CR207" s="459"/>
      <c r="CS207" s="459"/>
    </row>
    <row r="208" spans="2:97" x14ac:dyDescent="0.2">
      <c r="B208" s="449"/>
      <c r="C208" s="449"/>
      <c r="D208" s="449"/>
      <c r="E208" s="449"/>
      <c r="F208" s="449"/>
      <c r="G208" s="449"/>
      <c r="H208" s="449"/>
      <c r="I208" s="449"/>
      <c r="J208" s="449"/>
      <c r="K208" s="450"/>
      <c r="L208" s="450"/>
      <c r="M208" s="449"/>
      <c r="N208" s="449"/>
      <c r="O208" s="449"/>
      <c r="P208" s="449"/>
      <c r="Q208" s="449"/>
      <c r="R208" s="449"/>
      <c r="S208" s="449"/>
      <c r="T208" s="449"/>
      <c r="U208" s="449"/>
      <c r="V208" s="449"/>
      <c r="W208" s="449"/>
      <c r="X208" s="449"/>
      <c r="Y208" s="449"/>
      <c r="Z208" s="449"/>
      <c r="AA208" s="449"/>
      <c r="AB208" s="449"/>
      <c r="AC208" s="449"/>
      <c r="AD208" s="449"/>
      <c r="AE208" s="449"/>
      <c r="AF208" s="449"/>
      <c r="AG208" s="449"/>
      <c r="AH208" s="449"/>
      <c r="AI208" s="449"/>
      <c r="AJ208" s="449"/>
      <c r="AK208" s="449"/>
      <c r="AL208" s="449"/>
      <c r="AM208" s="449"/>
      <c r="AN208" s="449"/>
      <c r="AO208" s="449"/>
      <c r="AP208" s="449"/>
      <c r="AQ208" s="449"/>
      <c r="AR208" s="449"/>
      <c r="AS208" s="449"/>
      <c r="AT208" s="449"/>
      <c r="AU208" s="449"/>
      <c r="AV208" s="449"/>
      <c r="AW208" s="449"/>
      <c r="AX208" s="459"/>
      <c r="AY208" s="459"/>
      <c r="AZ208" s="459"/>
      <c r="BA208" s="459"/>
      <c r="BB208" s="459"/>
      <c r="BC208" s="459"/>
      <c r="BD208" s="459"/>
      <c r="BE208" s="459"/>
      <c r="BF208" s="459"/>
      <c r="BG208" s="459"/>
      <c r="BH208" s="459"/>
      <c r="BI208" s="459"/>
      <c r="BJ208" s="459"/>
      <c r="BK208" s="459"/>
      <c r="BL208" s="459"/>
      <c r="BM208" s="459"/>
      <c r="BN208" s="459"/>
      <c r="BO208" s="459"/>
      <c r="BP208" s="459"/>
      <c r="BQ208" s="459"/>
      <c r="BR208" s="459"/>
      <c r="BS208" s="459"/>
      <c r="BT208" s="459"/>
      <c r="BU208" s="459"/>
      <c r="BV208" s="459"/>
      <c r="BW208" s="459"/>
      <c r="BX208" s="459"/>
      <c r="BY208" s="459"/>
      <c r="BZ208" s="459"/>
      <c r="CA208" s="459"/>
      <c r="CB208" s="459"/>
      <c r="CC208" s="459"/>
      <c r="CD208" s="459"/>
      <c r="CE208" s="459"/>
      <c r="CF208" s="459"/>
      <c r="CG208" s="459"/>
      <c r="CH208" s="459"/>
      <c r="CI208" s="459"/>
      <c r="CJ208" s="459"/>
      <c r="CK208" s="459"/>
      <c r="CL208" s="459"/>
      <c r="CM208" s="459"/>
      <c r="CN208" s="459"/>
      <c r="CO208" s="459"/>
      <c r="CP208" s="459"/>
      <c r="CQ208" s="459"/>
      <c r="CR208" s="459"/>
      <c r="CS208" s="459"/>
    </row>
    <row r="209" spans="2:97" x14ac:dyDescent="0.2">
      <c r="B209" s="449"/>
      <c r="C209" s="449"/>
      <c r="D209" s="449"/>
      <c r="E209" s="449"/>
      <c r="F209" s="449"/>
      <c r="G209" s="449"/>
      <c r="H209" s="449"/>
      <c r="I209" s="449"/>
      <c r="J209" s="449"/>
      <c r="K209" s="450"/>
      <c r="L209" s="450"/>
      <c r="M209" s="449"/>
      <c r="N209" s="449"/>
      <c r="O209" s="449"/>
      <c r="P209" s="449"/>
      <c r="Q209" s="449"/>
      <c r="R209" s="449"/>
      <c r="S209" s="449"/>
      <c r="T209" s="449"/>
      <c r="U209" s="449"/>
      <c r="V209" s="449"/>
      <c r="W209" s="449"/>
      <c r="X209" s="449"/>
      <c r="Y209" s="449"/>
      <c r="Z209" s="449"/>
      <c r="AA209" s="449"/>
      <c r="AB209" s="449"/>
      <c r="AC209" s="449"/>
      <c r="AD209" s="449"/>
      <c r="AE209" s="449"/>
      <c r="AF209" s="449"/>
      <c r="AG209" s="449"/>
      <c r="AH209" s="449"/>
      <c r="AI209" s="449"/>
      <c r="AJ209" s="449"/>
      <c r="AK209" s="449"/>
      <c r="AL209" s="449"/>
      <c r="AM209" s="449"/>
      <c r="AN209" s="449"/>
      <c r="AO209" s="449"/>
      <c r="AP209" s="449"/>
      <c r="AQ209" s="449"/>
      <c r="AR209" s="449"/>
      <c r="AS209" s="449"/>
      <c r="AT209" s="449"/>
      <c r="AU209" s="449"/>
      <c r="AV209" s="449"/>
      <c r="AW209" s="449"/>
      <c r="AX209" s="459"/>
      <c r="AY209" s="459"/>
      <c r="AZ209" s="459"/>
      <c r="BA209" s="459"/>
      <c r="BB209" s="459"/>
      <c r="BC209" s="459"/>
      <c r="BD209" s="459"/>
      <c r="BE209" s="459"/>
      <c r="BF209" s="459"/>
      <c r="BG209" s="459"/>
      <c r="BH209" s="459"/>
      <c r="BI209" s="459"/>
      <c r="BJ209" s="459"/>
      <c r="BK209" s="459"/>
      <c r="BL209" s="459"/>
      <c r="BM209" s="459"/>
      <c r="BN209" s="459"/>
      <c r="BO209" s="459"/>
      <c r="BP209" s="459"/>
      <c r="BQ209" s="459"/>
      <c r="BR209" s="459"/>
      <c r="BS209" s="459"/>
      <c r="BT209" s="459"/>
      <c r="BU209" s="459"/>
      <c r="BV209" s="459"/>
      <c r="BW209" s="459"/>
      <c r="BX209" s="459"/>
      <c r="BY209" s="459"/>
      <c r="BZ209" s="459"/>
      <c r="CA209" s="459"/>
      <c r="CB209" s="459"/>
      <c r="CC209" s="459"/>
      <c r="CD209" s="459"/>
      <c r="CE209" s="459"/>
      <c r="CF209" s="459"/>
      <c r="CG209" s="459"/>
      <c r="CH209" s="459"/>
      <c r="CI209" s="459"/>
      <c r="CJ209" s="459"/>
      <c r="CK209" s="459"/>
      <c r="CL209" s="459"/>
      <c r="CM209" s="459"/>
      <c r="CN209" s="459"/>
      <c r="CO209" s="459"/>
      <c r="CP209" s="459"/>
      <c r="CQ209" s="459"/>
      <c r="CR209" s="459"/>
      <c r="CS209" s="459"/>
    </row>
    <row r="210" spans="2:97" x14ac:dyDescent="0.2">
      <c r="B210" s="449"/>
      <c r="C210" s="449"/>
      <c r="D210" s="449"/>
      <c r="E210" s="449"/>
      <c r="F210" s="449"/>
      <c r="G210" s="449"/>
      <c r="H210" s="449"/>
      <c r="I210" s="449"/>
      <c r="J210" s="449"/>
      <c r="K210" s="450"/>
      <c r="L210" s="450"/>
      <c r="M210" s="449"/>
      <c r="N210" s="449"/>
      <c r="O210" s="449"/>
      <c r="P210" s="449"/>
      <c r="Q210" s="449"/>
      <c r="R210" s="449"/>
      <c r="S210" s="449"/>
      <c r="T210" s="449"/>
      <c r="U210" s="449"/>
      <c r="V210" s="449"/>
      <c r="W210" s="449"/>
      <c r="X210" s="449"/>
      <c r="Y210" s="449"/>
      <c r="Z210" s="449"/>
      <c r="AA210" s="449"/>
      <c r="AB210" s="449"/>
      <c r="AC210" s="449"/>
      <c r="AD210" s="449"/>
      <c r="AE210" s="449"/>
      <c r="AF210" s="449"/>
      <c r="AG210" s="449"/>
      <c r="AH210" s="449"/>
      <c r="AI210" s="449"/>
      <c r="AJ210" s="449"/>
      <c r="AK210" s="449"/>
      <c r="AL210" s="449"/>
      <c r="AM210" s="449"/>
      <c r="AN210" s="449"/>
      <c r="AO210" s="449"/>
      <c r="AP210" s="449"/>
      <c r="AQ210" s="449"/>
      <c r="AR210" s="449"/>
      <c r="AS210" s="449"/>
      <c r="AT210" s="449"/>
      <c r="AU210" s="449"/>
      <c r="AV210" s="449"/>
      <c r="AW210" s="449"/>
      <c r="AX210" s="459"/>
      <c r="AY210" s="459"/>
      <c r="AZ210" s="459"/>
      <c r="BA210" s="459"/>
      <c r="BB210" s="459"/>
      <c r="BC210" s="459"/>
      <c r="BD210" s="459"/>
      <c r="BE210" s="459"/>
      <c r="BF210" s="459"/>
      <c r="BG210" s="459"/>
      <c r="BH210" s="459"/>
      <c r="BI210" s="459"/>
      <c r="BJ210" s="459"/>
      <c r="BK210" s="459"/>
      <c r="BL210" s="459"/>
      <c r="BM210" s="459"/>
      <c r="BN210" s="459"/>
      <c r="BO210" s="459"/>
      <c r="BP210" s="459"/>
      <c r="BQ210" s="459"/>
      <c r="BR210" s="459"/>
      <c r="BS210" s="459"/>
      <c r="BT210" s="459"/>
      <c r="BU210" s="459"/>
      <c r="BV210" s="459"/>
      <c r="BW210" s="459"/>
      <c r="BX210" s="459"/>
      <c r="BY210" s="459"/>
      <c r="BZ210" s="459"/>
      <c r="CA210" s="459"/>
      <c r="CB210" s="459"/>
      <c r="CC210" s="459"/>
      <c r="CD210" s="459"/>
      <c r="CE210" s="459"/>
      <c r="CF210" s="459"/>
      <c r="CG210" s="459"/>
      <c r="CH210" s="459"/>
      <c r="CI210" s="459"/>
      <c r="CJ210" s="459"/>
      <c r="CK210" s="459"/>
      <c r="CL210" s="459"/>
      <c r="CM210" s="459"/>
      <c r="CN210" s="459"/>
      <c r="CO210" s="459"/>
      <c r="CP210" s="459"/>
      <c r="CQ210" s="459"/>
      <c r="CR210" s="459"/>
      <c r="CS210" s="459"/>
    </row>
    <row r="211" spans="2:97" x14ac:dyDescent="0.2">
      <c r="B211" s="449"/>
      <c r="C211" s="449"/>
      <c r="D211" s="449"/>
      <c r="E211" s="449"/>
      <c r="F211" s="449"/>
      <c r="G211" s="449"/>
      <c r="H211" s="449"/>
      <c r="I211" s="449"/>
      <c r="J211" s="449"/>
      <c r="K211" s="450"/>
      <c r="L211" s="450"/>
      <c r="M211" s="449"/>
      <c r="N211" s="449"/>
      <c r="O211" s="449"/>
      <c r="P211" s="449"/>
      <c r="Q211" s="449"/>
      <c r="R211" s="449"/>
      <c r="S211" s="449"/>
      <c r="T211" s="449"/>
      <c r="U211" s="449"/>
      <c r="V211" s="449"/>
      <c r="W211" s="449"/>
      <c r="X211" s="449"/>
      <c r="Y211" s="449"/>
      <c r="Z211" s="449"/>
      <c r="AA211" s="449"/>
      <c r="AB211" s="449"/>
      <c r="AC211" s="449"/>
      <c r="AD211" s="449"/>
      <c r="AE211" s="449"/>
      <c r="AF211" s="449"/>
      <c r="AG211" s="449"/>
      <c r="AH211" s="449"/>
      <c r="AI211" s="449"/>
      <c r="AJ211" s="449"/>
      <c r="AK211" s="449"/>
      <c r="AL211" s="449"/>
      <c r="AM211" s="449"/>
      <c r="AN211" s="449"/>
      <c r="AO211" s="449"/>
      <c r="AP211" s="449"/>
      <c r="AQ211" s="449"/>
      <c r="AR211" s="449"/>
      <c r="AS211" s="449"/>
      <c r="AT211" s="449"/>
      <c r="AU211" s="449"/>
      <c r="AV211" s="449"/>
      <c r="AW211" s="449"/>
      <c r="AX211" s="459"/>
      <c r="AY211" s="459"/>
      <c r="AZ211" s="459"/>
      <c r="BA211" s="459"/>
      <c r="BB211" s="459"/>
      <c r="BC211" s="459"/>
      <c r="BD211" s="459"/>
      <c r="BE211" s="459"/>
      <c r="BF211" s="459"/>
      <c r="BG211" s="459"/>
      <c r="BH211" s="459"/>
      <c r="BI211" s="459"/>
      <c r="BJ211" s="459"/>
      <c r="BK211" s="459"/>
      <c r="BL211" s="459"/>
      <c r="BM211" s="459"/>
      <c r="BN211" s="459"/>
      <c r="BO211" s="459"/>
      <c r="BP211" s="459"/>
      <c r="BQ211" s="459"/>
      <c r="BR211" s="459"/>
      <c r="BS211" s="459"/>
      <c r="BT211" s="459"/>
      <c r="BU211" s="459"/>
      <c r="BV211" s="459"/>
      <c r="BW211" s="459"/>
      <c r="BX211" s="459"/>
      <c r="BY211" s="459"/>
      <c r="BZ211" s="459"/>
      <c r="CA211" s="459"/>
      <c r="CB211" s="459"/>
      <c r="CC211" s="459"/>
      <c r="CD211" s="459"/>
      <c r="CE211" s="459"/>
      <c r="CF211" s="459"/>
      <c r="CG211" s="459"/>
      <c r="CH211" s="459"/>
      <c r="CI211" s="459"/>
      <c r="CJ211" s="459"/>
      <c r="CK211" s="459"/>
      <c r="CL211" s="459"/>
      <c r="CM211" s="459"/>
      <c r="CN211" s="459"/>
      <c r="CO211" s="459"/>
      <c r="CP211" s="459"/>
      <c r="CQ211" s="459"/>
      <c r="CR211" s="459"/>
      <c r="CS211" s="459"/>
    </row>
    <row r="212" spans="2:97" x14ac:dyDescent="0.2">
      <c r="B212" s="449"/>
      <c r="C212" s="449"/>
      <c r="D212" s="449"/>
      <c r="E212" s="449"/>
      <c r="F212" s="449"/>
      <c r="G212" s="449"/>
      <c r="H212" s="449"/>
      <c r="I212" s="449"/>
      <c r="J212" s="449"/>
      <c r="K212" s="450"/>
      <c r="L212" s="450"/>
      <c r="M212" s="449"/>
      <c r="N212" s="449"/>
      <c r="O212" s="449"/>
      <c r="P212" s="449"/>
      <c r="Q212" s="449"/>
      <c r="R212" s="449"/>
      <c r="S212" s="449"/>
      <c r="T212" s="449"/>
      <c r="U212" s="449"/>
      <c r="V212" s="449"/>
      <c r="W212" s="449"/>
      <c r="X212" s="449"/>
      <c r="Y212" s="449"/>
      <c r="Z212" s="449"/>
      <c r="AA212" s="449"/>
      <c r="AB212" s="449"/>
      <c r="AC212" s="449"/>
      <c r="AD212" s="449"/>
      <c r="AE212" s="449"/>
      <c r="AF212" s="449"/>
      <c r="AG212" s="449"/>
      <c r="AH212" s="449"/>
      <c r="AI212" s="449"/>
      <c r="AJ212" s="449"/>
      <c r="AK212" s="449"/>
      <c r="AL212" s="449"/>
      <c r="AM212" s="449"/>
      <c r="AN212" s="449"/>
      <c r="AO212" s="449"/>
      <c r="AP212" s="449"/>
      <c r="AQ212" s="449"/>
      <c r="AR212" s="449"/>
      <c r="AS212" s="449"/>
      <c r="AT212" s="449"/>
      <c r="AU212" s="449"/>
      <c r="AV212" s="449"/>
      <c r="AW212" s="449"/>
      <c r="AX212" s="459"/>
      <c r="AY212" s="459"/>
      <c r="AZ212" s="459"/>
      <c r="BA212" s="459"/>
      <c r="BB212" s="459"/>
      <c r="BC212" s="459"/>
      <c r="BD212" s="459"/>
      <c r="BE212" s="459"/>
      <c r="BF212" s="459"/>
      <c r="BG212" s="459"/>
      <c r="BH212" s="459"/>
      <c r="BI212" s="459"/>
      <c r="BJ212" s="459"/>
      <c r="BK212" s="459"/>
      <c r="BL212" s="459"/>
      <c r="BM212" s="459"/>
      <c r="BN212" s="459"/>
      <c r="BO212" s="459"/>
      <c r="BP212" s="459"/>
      <c r="BQ212" s="459"/>
      <c r="BR212" s="459"/>
      <c r="BS212" s="459"/>
      <c r="BT212" s="459"/>
      <c r="BU212" s="459"/>
      <c r="BV212" s="459"/>
      <c r="BW212" s="459"/>
      <c r="BX212" s="459"/>
      <c r="BY212" s="459"/>
      <c r="BZ212" s="459"/>
      <c r="CA212" s="459"/>
      <c r="CB212" s="459"/>
      <c r="CC212" s="459"/>
      <c r="CD212" s="459"/>
      <c r="CE212" s="459"/>
      <c r="CF212" s="459"/>
      <c r="CG212" s="459"/>
      <c r="CH212" s="459"/>
      <c r="CI212" s="459"/>
      <c r="CJ212" s="459"/>
      <c r="CK212" s="459"/>
      <c r="CL212" s="459"/>
      <c r="CM212" s="459"/>
      <c r="CN212" s="459"/>
      <c r="CO212" s="459"/>
      <c r="CP212" s="459"/>
      <c r="CQ212" s="459"/>
      <c r="CR212" s="459"/>
      <c r="CS212" s="459"/>
    </row>
    <row r="213" spans="2:97" x14ac:dyDescent="0.2">
      <c r="B213" s="449"/>
      <c r="C213" s="449"/>
      <c r="D213" s="449"/>
      <c r="E213" s="449"/>
      <c r="F213" s="449"/>
      <c r="G213" s="449"/>
      <c r="H213" s="449"/>
      <c r="I213" s="449"/>
      <c r="J213" s="449"/>
      <c r="K213" s="450"/>
      <c r="L213" s="450"/>
      <c r="M213" s="449"/>
      <c r="N213" s="449"/>
      <c r="O213" s="449"/>
      <c r="P213" s="449"/>
      <c r="Q213" s="449"/>
      <c r="R213" s="449"/>
      <c r="S213" s="449"/>
      <c r="T213" s="449"/>
      <c r="U213" s="449"/>
      <c r="V213" s="449"/>
      <c r="W213" s="449"/>
      <c r="X213" s="449"/>
      <c r="Y213" s="449"/>
      <c r="Z213" s="449"/>
      <c r="AA213" s="449"/>
      <c r="AB213" s="449"/>
      <c r="AC213" s="449"/>
      <c r="AD213" s="449"/>
      <c r="AE213" s="449"/>
      <c r="AF213" s="449"/>
      <c r="AG213" s="449"/>
      <c r="AH213" s="449"/>
      <c r="AI213" s="449"/>
      <c r="AJ213" s="449"/>
      <c r="AK213" s="449"/>
      <c r="AL213" s="449"/>
      <c r="AM213" s="449"/>
      <c r="AN213" s="449"/>
      <c r="AO213" s="449"/>
      <c r="AP213" s="449"/>
      <c r="AQ213" s="449"/>
      <c r="AR213" s="449"/>
      <c r="AS213" s="449"/>
      <c r="AT213" s="449"/>
      <c r="AU213" s="449"/>
      <c r="AV213" s="449"/>
      <c r="AW213" s="449"/>
      <c r="AX213" s="459"/>
      <c r="AY213" s="459"/>
      <c r="AZ213" s="459"/>
      <c r="BA213" s="459"/>
      <c r="BB213" s="459"/>
      <c r="BC213" s="459"/>
      <c r="BD213" s="459"/>
      <c r="BE213" s="459"/>
      <c r="BF213" s="459"/>
      <c r="BG213" s="459"/>
      <c r="BH213" s="459"/>
      <c r="BI213" s="459"/>
      <c r="BJ213" s="459"/>
      <c r="BK213" s="459"/>
      <c r="BL213" s="459"/>
      <c r="BM213" s="459"/>
      <c r="BN213" s="459"/>
      <c r="BO213" s="459"/>
      <c r="BP213" s="459"/>
      <c r="BQ213" s="459"/>
      <c r="BR213" s="459"/>
      <c r="BS213" s="459"/>
      <c r="BT213" s="459"/>
      <c r="BU213" s="459"/>
      <c r="BV213" s="459"/>
      <c r="BW213" s="459"/>
      <c r="BX213" s="459"/>
      <c r="BY213" s="459"/>
      <c r="BZ213" s="459"/>
      <c r="CA213" s="459"/>
      <c r="CB213" s="459"/>
      <c r="CC213" s="459"/>
      <c r="CD213" s="459"/>
      <c r="CE213" s="459"/>
      <c r="CF213" s="459"/>
      <c r="CG213" s="459"/>
      <c r="CH213" s="459"/>
      <c r="CI213" s="459"/>
      <c r="CJ213" s="459"/>
      <c r="CK213" s="459"/>
      <c r="CL213" s="459"/>
      <c r="CM213" s="459"/>
      <c r="CN213" s="459"/>
      <c r="CO213" s="459"/>
      <c r="CP213" s="459"/>
      <c r="CQ213" s="459"/>
      <c r="CR213" s="459"/>
      <c r="CS213" s="459"/>
    </row>
    <row r="214" spans="2:97" x14ac:dyDescent="0.2">
      <c r="B214" s="449"/>
      <c r="C214" s="449"/>
      <c r="D214" s="449"/>
      <c r="E214" s="449"/>
      <c r="F214" s="449"/>
      <c r="G214" s="449"/>
      <c r="H214" s="449"/>
      <c r="I214" s="449"/>
      <c r="J214" s="449"/>
      <c r="K214" s="450"/>
      <c r="L214" s="450"/>
      <c r="M214" s="449"/>
      <c r="N214" s="449"/>
      <c r="O214" s="449"/>
      <c r="P214" s="449"/>
      <c r="Q214" s="449"/>
      <c r="R214" s="449"/>
      <c r="S214" s="449"/>
      <c r="T214" s="449"/>
      <c r="U214" s="449"/>
      <c r="V214" s="449"/>
      <c r="W214" s="449"/>
      <c r="X214" s="449"/>
      <c r="Y214" s="449"/>
      <c r="Z214" s="449"/>
      <c r="AA214" s="449"/>
      <c r="AB214" s="449"/>
      <c r="AC214" s="449"/>
      <c r="AD214" s="449"/>
      <c r="AE214" s="449"/>
      <c r="AF214" s="449"/>
      <c r="AG214" s="449"/>
      <c r="AH214" s="449"/>
      <c r="AI214" s="449"/>
      <c r="AJ214" s="449"/>
      <c r="AK214" s="449"/>
      <c r="AL214" s="449"/>
      <c r="AM214" s="449"/>
      <c r="AN214" s="449"/>
      <c r="AO214" s="449"/>
      <c r="AP214" s="449"/>
      <c r="AQ214" s="449"/>
      <c r="AR214" s="449"/>
      <c r="AS214" s="449"/>
      <c r="AT214" s="449"/>
      <c r="AU214" s="449"/>
      <c r="AV214" s="449"/>
      <c r="AW214" s="449"/>
      <c r="AX214" s="459"/>
      <c r="AY214" s="459"/>
      <c r="AZ214" s="459"/>
      <c r="BA214" s="459"/>
      <c r="BB214" s="459"/>
      <c r="BC214" s="459"/>
      <c r="BD214" s="459"/>
      <c r="BE214" s="459"/>
      <c r="BF214" s="459"/>
      <c r="BG214" s="459"/>
      <c r="BH214" s="459"/>
      <c r="BI214" s="459"/>
      <c r="BJ214" s="459"/>
      <c r="BK214" s="459"/>
      <c r="BL214" s="459"/>
      <c r="BM214" s="459"/>
      <c r="BN214" s="459"/>
      <c r="BO214" s="459"/>
      <c r="BP214" s="459"/>
      <c r="BQ214" s="459"/>
      <c r="BR214" s="459"/>
      <c r="BS214" s="459"/>
      <c r="BT214" s="459"/>
      <c r="BU214" s="459"/>
      <c r="BV214" s="459"/>
      <c r="BW214" s="459"/>
      <c r="BX214" s="459"/>
      <c r="BY214" s="459"/>
      <c r="BZ214" s="459"/>
      <c r="CA214" s="459"/>
      <c r="CB214" s="459"/>
      <c r="CC214" s="459"/>
      <c r="CD214" s="459"/>
      <c r="CE214" s="459"/>
      <c r="CF214" s="459"/>
      <c r="CG214" s="459"/>
      <c r="CH214" s="459"/>
      <c r="CI214" s="459"/>
      <c r="CJ214" s="459"/>
      <c r="CK214" s="459"/>
      <c r="CL214" s="459"/>
      <c r="CM214" s="459"/>
      <c r="CN214" s="459"/>
      <c r="CO214" s="459"/>
      <c r="CP214" s="459"/>
      <c r="CQ214" s="459"/>
      <c r="CR214" s="459"/>
      <c r="CS214" s="459"/>
    </row>
    <row r="215" spans="2:97" x14ac:dyDescent="0.2">
      <c r="B215" s="449"/>
      <c r="C215" s="449"/>
      <c r="D215" s="449"/>
      <c r="E215" s="449"/>
      <c r="F215" s="449"/>
      <c r="G215" s="449"/>
      <c r="H215" s="449"/>
      <c r="I215" s="449"/>
      <c r="J215" s="449"/>
      <c r="K215" s="450"/>
      <c r="L215" s="450"/>
      <c r="M215" s="449"/>
      <c r="N215" s="449"/>
      <c r="O215" s="449"/>
      <c r="P215" s="449"/>
      <c r="Q215" s="449"/>
      <c r="R215" s="449"/>
      <c r="S215" s="449"/>
      <c r="T215" s="449"/>
      <c r="U215" s="449"/>
      <c r="V215" s="449"/>
      <c r="W215" s="449"/>
      <c r="X215" s="449"/>
      <c r="Y215" s="449"/>
      <c r="Z215" s="449"/>
      <c r="AA215" s="449"/>
      <c r="AB215" s="449"/>
      <c r="AC215" s="449"/>
      <c r="AD215" s="449"/>
      <c r="AE215" s="449"/>
      <c r="AF215" s="449"/>
      <c r="AG215" s="449"/>
      <c r="AH215" s="449"/>
      <c r="AI215" s="449"/>
      <c r="AJ215" s="449"/>
      <c r="AK215" s="449"/>
      <c r="AL215" s="449"/>
      <c r="AM215" s="449"/>
      <c r="AN215" s="449"/>
      <c r="AO215" s="449"/>
      <c r="AP215" s="449"/>
      <c r="AQ215" s="449"/>
      <c r="AR215" s="449"/>
      <c r="AS215" s="449"/>
      <c r="AT215" s="449"/>
      <c r="AU215" s="449"/>
      <c r="AV215" s="449"/>
      <c r="AW215" s="449"/>
      <c r="AX215" s="459"/>
      <c r="AY215" s="459"/>
      <c r="AZ215" s="459"/>
      <c r="BA215" s="459"/>
      <c r="BB215" s="459"/>
      <c r="BC215" s="459"/>
      <c r="BD215" s="459"/>
      <c r="BE215" s="459"/>
      <c r="BF215" s="459"/>
      <c r="BG215" s="459"/>
      <c r="BH215" s="459"/>
      <c r="BI215" s="459"/>
      <c r="BJ215" s="459"/>
      <c r="BK215" s="459"/>
      <c r="BL215" s="459"/>
      <c r="BM215" s="459"/>
      <c r="BN215" s="459"/>
      <c r="BO215" s="459"/>
      <c r="BP215" s="459"/>
      <c r="BQ215" s="459"/>
      <c r="BR215" s="459"/>
      <c r="BS215" s="459"/>
      <c r="BT215" s="459"/>
      <c r="BU215" s="459"/>
      <c r="BV215" s="459"/>
      <c r="BW215" s="459"/>
      <c r="BX215" s="459"/>
      <c r="BY215" s="459"/>
      <c r="BZ215" s="459"/>
      <c r="CA215" s="459"/>
      <c r="CB215" s="459"/>
      <c r="CC215" s="459"/>
      <c r="CD215" s="459"/>
      <c r="CE215" s="459"/>
      <c r="CF215" s="459"/>
      <c r="CG215" s="459"/>
      <c r="CH215" s="459"/>
      <c r="CI215" s="459"/>
      <c r="CJ215" s="459"/>
      <c r="CK215" s="459"/>
      <c r="CL215" s="459"/>
      <c r="CM215" s="459"/>
      <c r="CN215" s="459"/>
      <c r="CO215" s="459"/>
      <c r="CP215" s="459"/>
      <c r="CQ215" s="459"/>
      <c r="CR215" s="459"/>
      <c r="CS215" s="459"/>
    </row>
    <row r="216" spans="2:97" x14ac:dyDescent="0.2">
      <c r="B216" s="449"/>
      <c r="C216" s="449"/>
      <c r="D216" s="449"/>
      <c r="E216" s="449"/>
      <c r="F216" s="449"/>
      <c r="G216" s="449"/>
      <c r="H216" s="449"/>
      <c r="I216" s="449"/>
      <c r="J216" s="449"/>
      <c r="K216" s="450"/>
      <c r="L216" s="450"/>
      <c r="M216" s="449"/>
      <c r="N216" s="449"/>
      <c r="O216" s="449"/>
      <c r="P216" s="449"/>
      <c r="Q216" s="449"/>
      <c r="R216" s="449"/>
      <c r="S216" s="449"/>
      <c r="T216" s="449"/>
      <c r="U216" s="449"/>
      <c r="V216" s="449"/>
      <c r="W216" s="449"/>
      <c r="X216" s="449"/>
      <c r="Y216" s="449"/>
      <c r="Z216" s="449"/>
      <c r="AA216" s="449"/>
      <c r="AB216" s="449"/>
      <c r="AC216" s="449"/>
      <c r="AD216" s="449"/>
      <c r="AE216" s="449"/>
      <c r="AF216" s="449"/>
      <c r="AG216" s="449"/>
      <c r="AH216" s="449"/>
      <c r="AI216" s="449"/>
      <c r="AJ216" s="449"/>
      <c r="AK216" s="449"/>
      <c r="AL216" s="449"/>
      <c r="AM216" s="449"/>
      <c r="AN216" s="449"/>
      <c r="AO216" s="449"/>
      <c r="AP216" s="449"/>
      <c r="AQ216" s="449"/>
      <c r="AR216" s="449"/>
      <c r="AS216" s="449"/>
      <c r="AT216" s="449"/>
      <c r="AU216" s="449"/>
      <c r="AV216" s="449"/>
      <c r="AW216" s="449"/>
      <c r="AX216" s="459"/>
      <c r="AY216" s="459"/>
      <c r="AZ216" s="459"/>
      <c r="BA216" s="459"/>
      <c r="BB216" s="459"/>
      <c r="BC216" s="459"/>
      <c r="BD216" s="459"/>
      <c r="BE216" s="459"/>
      <c r="BF216" s="459"/>
      <c r="BG216" s="459"/>
      <c r="BH216" s="459"/>
      <c r="BI216" s="459"/>
      <c r="BJ216" s="459"/>
      <c r="BK216" s="459"/>
      <c r="BL216" s="459"/>
      <c r="BM216" s="459"/>
      <c r="BN216" s="459"/>
      <c r="BO216" s="459"/>
      <c r="BP216" s="459"/>
      <c r="BQ216" s="459"/>
      <c r="BR216" s="459"/>
      <c r="BS216" s="459"/>
      <c r="BT216" s="459"/>
      <c r="BU216" s="459"/>
      <c r="BV216" s="459"/>
      <c r="BW216" s="459"/>
      <c r="BX216" s="459"/>
      <c r="BY216" s="459"/>
      <c r="BZ216" s="459"/>
      <c r="CA216" s="459"/>
      <c r="CB216" s="459"/>
      <c r="CC216" s="459"/>
      <c r="CD216" s="459"/>
      <c r="CE216" s="459"/>
      <c r="CF216" s="459"/>
      <c r="CG216" s="459"/>
      <c r="CH216" s="459"/>
      <c r="CI216" s="459"/>
      <c r="CJ216" s="459"/>
      <c r="CK216" s="459"/>
      <c r="CL216" s="459"/>
      <c r="CM216" s="459"/>
      <c r="CN216" s="459"/>
      <c r="CO216" s="459"/>
      <c r="CP216" s="459"/>
      <c r="CQ216" s="459"/>
      <c r="CR216" s="459"/>
      <c r="CS216" s="459"/>
    </row>
    <row r="217" spans="2:97" x14ac:dyDescent="0.2">
      <c r="B217" s="449"/>
      <c r="C217" s="449"/>
      <c r="D217" s="449"/>
      <c r="E217" s="449"/>
      <c r="F217" s="449"/>
      <c r="G217" s="449"/>
      <c r="H217" s="449"/>
      <c r="I217" s="449"/>
      <c r="J217" s="449"/>
      <c r="K217" s="450"/>
      <c r="L217" s="450"/>
      <c r="M217" s="449"/>
      <c r="N217" s="449"/>
      <c r="O217" s="449"/>
      <c r="P217" s="449"/>
      <c r="Q217" s="449"/>
      <c r="R217" s="449"/>
      <c r="S217" s="449"/>
      <c r="T217" s="449"/>
      <c r="U217" s="449"/>
      <c r="V217" s="449"/>
      <c r="W217" s="449"/>
      <c r="X217" s="449"/>
      <c r="Y217" s="449"/>
      <c r="Z217" s="449"/>
      <c r="AA217" s="449"/>
      <c r="AB217" s="449"/>
      <c r="AC217" s="449"/>
      <c r="AD217" s="449"/>
      <c r="AE217" s="449"/>
      <c r="AF217" s="449"/>
      <c r="AG217" s="449"/>
      <c r="AH217" s="449"/>
      <c r="AI217" s="449"/>
      <c r="AJ217" s="449"/>
      <c r="AK217" s="449"/>
      <c r="AL217" s="449"/>
      <c r="AM217" s="449"/>
      <c r="AN217" s="449"/>
      <c r="AO217" s="449"/>
      <c r="AP217" s="449"/>
      <c r="AQ217" s="449"/>
      <c r="AR217" s="449"/>
      <c r="AS217" s="449"/>
      <c r="AT217" s="449"/>
      <c r="AU217" s="449"/>
      <c r="AV217" s="449"/>
      <c r="AW217" s="449"/>
      <c r="AX217" s="459"/>
      <c r="AY217" s="459"/>
      <c r="AZ217" s="459"/>
      <c r="BA217" s="459"/>
      <c r="BB217" s="459"/>
      <c r="BC217" s="459"/>
      <c r="BD217" s="459"/>
      <c r="BE217" s="459"/>
      <c r="BF217" s="459"/>
      <c r="BG217" s="459"/>
      <c r="BH217" s="459"/>
      <c r="BI217" s="459"/>
      <c r="BJ217" s="459"/>
      <c r="BK217" s="459"/>
      <c r="BL217" s="459"/>
      <c r="BM217" s="459"/>
      <c r="BN217" s="459"/>
      <c r="BO217" s="459"/>
      <c r="BP217" s="459"/>
      <c r="BQ217" s="459"/>
      <c r="BR217" s="459"/>
      <c r="BS217" s="459"/>
      <c r="BT217" s="459"/>
      <c r="BU217" s="459"/>
      <c r="BV217" s="459"/>
      <c r="BW217" s="459"/>
      <c r="BX217" s="459"/>
      <c r="BY217" s="459"/>
      <c r="BZ217" s="459"/>
      <c r="CA217" s="459"/>
      <c r="CB217" s="459"/>
      <c r="CC217" s="459"/>
      <c r="CD217" s="459"/>
      <c r="CE217" s="459"/>
      <c r="CF217" s="459"/>
      <c r="CG217" s="459"/>
      <c r="CH217" s="459"/>
      <c r="CI217" s="459"/>
      <c r="CJ217" s="459"/>
      <c r="CK217" s="459"/>
      <c r="CL217" s="459"/>
      <c r="CM217" s="459"/>
      <c r="CN217" s="459"/>
      <c r="CO217" s="459"/>
      <c r="CP217" s="459"/>
      <c r="CQ217" s="459"/>
      <c r="CR217" s="459"/>
      <c r="CS217" s="459"/>
    </row>
    <row r="218" spans="2:97" x14ac:dyDescent="0.2">
      <c r="B218" s="449"/>
      <c r="C218" s="449"/>
      <c r="D218" s="449"/>
      <c r="E218" s="449"/>
      <c r="F218" s="449"/>
      <c r="G218" s="449"/>
      <c r="H218" s="449"/>
      <c r="I218" s="449"/>
      <c r="J218" s="449"/>
      <c r="K218" s="450"/>
      <c r="L218" s="450"/>
      <c r="M218" s="449"/>
      <c r="N218" s="449"/>
      <c r="O218" s="449"/>
      <c r="P218" s="449"/>
      <c r="Q218" s="449"/>
      <c r="R218" s="449"/>
      <c r="S218" s="449"/>
      <c r="T218" s="449"/>
      <c r="U218" s="449"/>
      <c r="V218" s="449"/>
      <c r="W218" s="449"/>
      <c r="X218" s="449"/>
      <c r="Y218" s="449"/>
      <c r="Z218" s="449"/>
      <c r="AA218" s="449"/>
      <c r="AB218" s="449"/>
      <c r="AC218" s="449"/>
      <c r="AD218" s="449"/>
      <c r="AE218" s="449"/>
      <c r="AF218" s="449"/>
      <c r="AG218" s="449"/>
      <c r="AH218" s="449"/>
      <c r="AI218" s="449"/>
      <c r="AJ218" s="449"/>
      <c r="AK218" s="449"/>
      <c r="AL218" s="449"/>
      <c r="AM218" s="449"/>
      <c r="AN218" s="449"/>
      <c r="AO218" s="449"/>
      <c r="AP218" s="449"/>
      <c r="AQ218" s="449"/>
      <c r="AR218" s="449"/>
      <c r="AS218" s="449"/>
      <c r="AT218" s="449"/>
      <c r="AU218" s="449"/>
      <c r="AV218" s="449"/>
      <c r="AW218" s="449"/>
      <c r="AX218" s="459"/>
      <c r="AY218" s="459"/>
      <c r="AZ218" s="459"/>
      <c r="BA218" s="459"/>
      <c r="BB218" s="459"/>
      <c r="BC218" s="459"/>
      <c r="BD218" s="459"/>
      <c r="BE218" s="459"/>
      <c r="BF218" s="459"/>
      <c r="BG218" s="459"/>
      <c r="BH218" s="459"/>
      <c r="BI218" s="459"/>
      <c r="BJ218" s="459"/>
      <c r="BK218" s="459"/>
      <c r="BL218" s="459"/>
      <c r="BM218" s="459"/>
      <c r="BN218" s="459"/>
      <c r="BO218" s="459"/>
      <c r="BP218" s="459"/>
      <c r="BQ218" s="459"/>
      <c r="BR218" s="459"/>
      <c r="BS218" s="459"/>
      <c r="BT218" s="459"/>
      <c r="BU218" s="459"/>
      <c r="BV218" s="459"/>
      <c r="BW218" s="459"/>
      <c r="BX218" s="459"/>
      <c r="BY218" s="459"/>
      <c r="BZ218" s="459"/>
      <c r="CA218" s="459"/>
      <c r="CB218" s="459"/>
      <c r="CC218" s="459"/>
      <c r="CD218" s="459"/>
      <c r="CE218" s="459"/>
      <c r="CF218" s="459"/>
      <c r="CG218" s="459"/>
      <c r="CH218" s="459"/>
      <c r="CI218" s="459"/>
      <c r="CJ218" s="459"/>
      <c r="CK218" s="459"/>
      <c r="CL218" s="459"/>
      <c r="CM218" s="459"/>
      <c r="CN218" s="459"/>
      <c r="CO218" s="459"/>
      <c r="CP218" s="459"/>
      <c r="CQ218" s="459"/>
      <c r="CR218" s="459"/>
      <c r="CS218" s="459"/>
    </row>
    <row r="219" spans="2:97" x14ac:dyDescent="0.2">
      <c r="B219" s="449"/>
      <c r="C219" s="449"/>
      <c r="D219" s="449"/>
      <c r="E219" s="449"/>
      <c r="F219" s="449"/>
      <c r="G219" s="449"/>
      <c r="H219" s="449"/>
      <c r="I219" s="449"/>
      <c r="J219" s="449"/>
      <c r="K219" s="450"/>
      <c r="L219" s="450"/>
      <c r="M219" s="449"/>
      <c r="N219" s="449"/>
      <c r="O219" s="449"/>
      <c r="P219" s="449"/>
      <c r="Q219" s="449"/>
      <c r="R219" s="449"/>
      <c r="S219" s="449"/>
      <c r="T219" s="449"/>
      <c r="U219" s="449"/>
      <c r="V219" s="449"/>
      <c r="W219" s="449"/>
      <c r="X219" s="449"/>
      <c r="Y219" s="449"/>
      <c r="Z219" s="449"/>
      <c r="AA219" s="449"/>
      <c r="AB219" s="449"/>
      <c r="AC219" s="449"/>
      <c r="AD219" s="449"/>
      <c r="AE219" s="449"/>
      <c r="AF219" s="449"/>
      <c r="AG219" s="449"/>
      <c r="AH219" s="449"/>
      <c r="AI219" s="449"/>
      <c r="AJ219" s="449"/>
      <c r="AK219" s="449"/>
      <c r="AL219" s="449"/>
      <c r="AM219" s="449"/>
      <c r="AN219" s="449"/>
      <c r="AO219" s="449"/>
      <c r="AP219" s="449"/>
      <c r="AQ219" s="449"/>
      <c r="AR219" s="449"/>
      <c r="AS219" s="449"/>
      <c r="AT219" s="449"/>
      <c r="AU219" s="449"/>
      <c r="AV219" s="449"/>
      <c r="AW219" s="449"/>
      <c r="AX219" s="459"/>
      <c r="AY219" s="459"/>
      <c r="AZ219" s="459"/>
      <c r="BA219" s="459"/>
      <c r="BB219" s="459"/>
      <c r="BC219" s="459"/>
      <c r="BD219" s="459"/>
      <c r="BE219" s="459"/>
      <c r="BF219" s="459"/>
      <c r="BG219" s="459"/>
      <c r="BH219" s="459"/>
      <c r="BI219" s="459"/>
      <c r="BJ219" s="459"/>
      <c r="BK219" s="459"/>
      <c r="BL219" s="459"/>
      <c r="BM219" s="459"/>
      <c r="BN219" s="459"/>
      <c r="BO219" s="459"/>
      <c r="BP219" s="459"/>
      <c r="BQ219" s="459"/>
      <c r="BR219" s="459"/>
      <c r="BS219" s="459"/>
      <c r="BT219" s="459"/>
      <c r="BU219" s="459"/>
      <c r="BV219" s="459"/>
      <c r="BW219" s="459"/>
      <c r="BX219" s="459"/>
      <c r="BY219" s="459"/>
      <c r="BZ219" s="459"/>
      <c r="CA219" s="459"/>
      <c r="CB219" s="459"/>
      <c r="CC219" s="459"/>
      <c r="CD219" s="459"/>
      <c r="CE219" s="459"/>
      <c r="CF219" s="459"/>
      <c r="CG219" s="459"/>
      <c r="CH219" s="459"/>
      <c r="CI219" s="459"/>
      <c r="CJ219" s="459"/>
      <c r="CK219" s="459"/>
      <c r="CL219" s="459"/>
      <c r="CM219" s="459"/>
      <c r="CN219" s="459"/>
      <c r="CO219" s="459"/>
      <c r="CP219" s="459"/>
      <c r="CQ219" s="459"/>
      <c r="CR219" s="459"/>
      <c r="CS219" s="459"/>
    </row>
    <row r="220" spans="2:97" x14ac:dyDescent="0.2">
      <c r="B220" s="449"/>
      <c r="C220" s="449"/>
      <c r="D220" s="449"/>
      <c r="E220" s="449"/>
      <c r="F220" s="449"/>
      <c r="G220" s="449"/>
      <c r="H220" s="449"/>
      <c r="I220" s="449"/>
      <c r="J220" s="449"/>
      <c r="K220" s="450"/>
      <c r="L220" s="450"/>
      <c r="M220" s="449"/>
      <c r="N220" s="449"/>
      <c r="O220" s="449"/>
      <c r="P220" s="449"/>
      <c r="Q220" s="449"/>
      <c r="R220" s="449"/>
      <c r="S220" s="449"/>
      <c r="T220" s="449"/>
      <c r="U220" s="449"/>
      <c r="V220" s="449"/>
      <c r="W220" s="449"/>
      <c r="X220" s="449"/>
      <c r="Y220" s="449"/>
      <c r="Z220" s="449"/>
      <c r="AA220" s="449"/>
      <c r="AB220" s="449"/>
      <c r="AC220" s="449"/>
      <c r="AD220" s="449"/>
      <c r="AE220" s="449"/>
      <c r="AF220" s="449"/>
      <c r="AG220" s="449"/>
      <c r="AH220" s="449"/>
      <c r="AI220" s="449"/>
      <c r="AJ220" s="449"/>
      <c r="AK220" s="449"/>
      <c r="AL220" s="449"/>
      <c r="AM220" s="449"/>
      <c r="AN220" s="449"/>
      <c r="AO220" s="449"/>
      <c r="AP220" s="449"/>
      <c r="AQ220" s="449"/>
      <c r="AR220" s="449"/>
      <c r="AS220" s="449"/>
      <c r="AT220" s="449"/>
      <c r="AU220" s="449"/>
      <c r="AV220" s="449"/>
      <c r="AW220" s="449"/>
      <c r="AX220" s="459"/>
      <c r="AY220" s="459"/>
      <c r="AZ220" s="459"/>
      <c r="BA220" s="459"/>
      <c r="BB220" s="459"/>
      <c r="BC220" s="459"/>
      <c r="BD220" s="459"/>
      <c r="BE220" s="459"/>
      <c r="BF220" s="459"/>
      <c r="BG220" s="459"/>
      <c r="BH220" s="459"/>
      <c r="BI220" s="459"/>
      <c r="BJ220" s="459"/>
      <c r="BK220" s="459"/>
      <c r="BL220" s="459"/>
      <c r="BM220" s="459"/>
      <c r="BN220" s="459"/>
      <c r="BO220" s="459"/>
      <c r="BP220" s="459"/>
      <c r="BQ220" s="459"/>
      <c r="BR220" s="459"/>
      <c r="BS220" s="459"/>
      <c r="BT220" s="459"/>
      <c r="BU220" s="459"/>
      <c r="BV220" s="459"/>
      <c r="BW220" s="459"/>
      <c r="BX220" s="459"/>
      <c r="BY220" s="459"/>
      <c r="BZ220" s="459"/>
      <c r="CA220" s="459"/>
      <c r="CB220" s="459"/>
      <c r="CC220" s="459"/>
      <c r="CD220" s="459"/>
      <c r="CE220" s="459"/>
      <c r="CF220" s="459"/>
      <c r="CG220" s="459"/>
      <c r="CH220" s="459"/>
      <c r="CI220" s="459"/>
      <c r="CJ220" s="459"/>
      <c r="CK220" s="459"/>
      <c r="CL220" s="459"/>
      <c r="CM220" s="459"/>
      <c r="CN220" s="459"/>
      <c r="CO220" s="459"/>
      <c r="CP220" s="459"/>
      <c r="CQ220" s="459"/>
      <c r="CR220" s="459"/>
      <c r="CS220" s="459"/>
    </row>
    <row r="221" spans="2:97" x14ac:dyDescent="0.2">
      <c r="B221" s="449"/>
      <c r="C221" s="449"/>
      <c r="D221" s="449"/>
      <c r="E221" s="449"/>
      <c r="F221" s="449"/>
      <c r="G221" s="449"/>
      <c r="H221" s="449"/>
      <c r="I221" s="449"/>
      <c r="J221" s="449"/>
      <c r="K221" s="450"/>
      <c r="L221" s="450"/>
      <c r="M221" s="449"/>
      <c r="N221" s="449"/>
      <c r="O221" s="449"/>
      <c r="P221" s="449"/>
      <c r="Q221" s="449"/>
      <c r="R221" s="449"/>
      <c r="S221" s="449"/>
      <c r="T221" s="449"/>
      <c r="U221" s="449"/>
      <c r="V221" s="449"/>
      <c r="W221" s="449"/>
      <c r="X221" s="449"/>
      <c r="Y221" s="449"/>
      <c r="Z221" s="449"/>
      <c r="AA221" s="449"/>
      <c r="AB221" s="449"/>
      <c r="AC221" s="449"/>
      <c r="AD221" s="449"/>
      <c r="AE221" s="449"/>
      <c r="AF221" s="449"/>
      <c r="AG221" s="449"/>
      <c r="AH221" s="449"/>
      <c r="AI221" s="449"/>
      <c r="AJ221" s="449"/>
      <c r="AK221" s="449"/>
      <c r="AL221" s="449"/>
      <c r="AM221" s="449"/>
      <c r="AN221" s="449"/>
      <c r="AO221" s="449"/>
      <c r="AP221" s="449"/>
      <c r="AQ221" s="449"/>
      <c r="AR221" s="449"/>
      <c r="AS221" s="449"/>
      <c r="AT221" s="449"/>
      <c r="AU221" s="449"/>
      <c r="AV221" s="449"/>
      <c r="AW221" s="449"/>
      <c r="AX221" s="459"/>
      <c r="AY221" s="459"/>
      <c r="AZ221" s="459"/>
      <c r="BA221" s="459"/>
      <c r="BB221" s="459"/>
      <c r="BC221" s="459"/>
      <c r="BD221" s="459"/>
      <c r="BE221" s="459"/>
      <c r="BF221" s="459"/>
      <c r="BG221" s="459"/>
      <c r="BH221" s="459"/>
      <c r="BI221" s="459"/>
      <c r="BJ221" s="459"/>
      <c r="BK221" s="459"/>
      <c r="BL221" s="459"/>
      <c r="BM221" s="459"/>
      <c r="BN221" s="459"/>
      <c r="BO221" s="459"/>
      <c r="BP221" s="459"/>
      <c r="BQ221" s="459"/>
      <c r="BR221" s="459"/>
      <c r="BS221" s="459"/>
      <c r="BT221" s="459"/>
      <c r="BU221" s="459"/>
      <c r="BV221" s="459"/>
      <c r="BW221" s="459"/>
      <c r="BX221" s="459"/>
      <c r="BY221" s="459"/>
      <c r="BZ221" s="459"/>
      <c r="CA221" s="459"/>
      <c r="CB221" s="459"/>
      <c r="CC221" s="459"/>
      <c r="CD221" s="459"/>
      <c r="CE221" s="459"/>
      <c r="CF221" s="459"/>
      <c r="CG221" s="459"/>
      <c r="CH221" s="459"/>
      <c r="CI221" s="459"/>
      <c r="CJ221" s="459"/>
      <c r="CK221" s="459"/>
      <c r="CL221" s="459"/>
      <c r="CM221" s="459"/>
      <c r="CN221" s="459"/>
      <c r="CO221" s="459"/>
      <c r="CP221" s="459"/>
      <c r="CQ221" s="459"/>
      <c r="CR221" s="459"/>
      <c r="CS221" s="459"/>
    </row>
    <row r="222" spans="2:97" x14ac:dyDescent="0.2">
      <c r="B222" s="449"/>
      <c r="C222" s="449"/>
      <c r="D222" s="449"/>
      <c r="E222" s="449"/>
      <c r="F222" s="449"/>
      <c r="G222" s="449"/>
      <c r="H222" s="449"/>
      <c r="I222" s="449"/>
      <c r="J222" s="449"/>
      <c r="K222" s="450"/>
      <c r="L222" s="450"/>
      <c r="M222" s="449"/>
      <c r="N222" s="449"/>
      <c r="O222" s="449"/>
      <c r="P222" s="449"/>
      <c r="Q222" s="449"/>
      <c r="R222" s="449"/>
      <c r="S222" s="449"/>
      <c r="T222" s="449"/>
      <c r="U222" s="449"/>
      <c r="V222" s="449"/>
      <c r="W222" s="449"/>
      <c r="X222" s="449"/>
      <c r="Y222" s="449"/>
      <c r="Z222" s="449"/>
      <c r="AA222" s="449"/>
      <c r="AB222" s="449"/>
      <c r="AC222" s="449"/>
      <c r="AD222" s="449"/>
      <c r="AE222" s="449"/>
      <c r="AF222" s="449"/>
      <c r="AG222" s="449"/>
      <c r="AH222" s="449"/>
      <c r="AI222" s="449"/>
      <c r="AJ222" s="449"/>
      <c r="AK222" s="449"/>
      <c r="AL222" s="449"/>
      <c r="AM222" s="449"/>
      <c r="AN222" s="449"/>
      <c r="AO222" s="449"/>
      <c r="AP222" s="449"/>
      <c r="AQ222" s="449"/>
      <c r="AR222" s="449"/>
      <c r="AS222" s="449"/>
      <c r="AT222" s="449"/>
      <c r="AU222" s="449"/>
      <c r="AV222" s="449"/>
      <c r="AW222" s="449"/>
      <c r="AX222" s="459"/>
      <c r="AY222" s="459"/>
      <c r="AZ222" s="459"/>
      <c r="BA222" s="459"/>
      <c r="BB222" s="459"/>
      <c r="BC222" s="459"/>
      <c r="BD222" s="459"/>
      <c r="BE222" s="459"/>
      <c r="BF222" s="459"/>
      <c r="BG222" s="459"/>
      <c r="BH222" s="459"/>
      <c r="BI222" s="459"/>
      <c r="BJ222" s="459"/>
      <c r="BK222" s="459"/>
      <c r="BL222" s="459"/>
      <c r="BM222" s="459"/>
      <c r="BN222" s="459"/>
      <c r="BO222" s="459"/>
      <c r="BP222" s="459"/>
      <c r="BQ222" s="459"/>
      <c r="BR222" s="459"/>
      <c r="BS222" s="459"/>
      <c r="BT222" s="459"/>
      <c r="BU222" s="459"/>
      <c r="BV222" s="459"/>
      <c r="BW222" s="459"/>
      <c r="BX222" s="459"/>
      <c r="BY222" s="459"/>
      <c r="BZ222" s="459"/>
      <c r="CA222" s="459"/>
      <c r="CB222" s="459"/>
      <c r="CC222" s="459"/>
      <c r="CD222" s="459"/>
      <c r="CE222" s="459"/>
      <c r="CF222" s="459"/>
      <c r="CG222" s="459"/>
      <c r="CH222" s="459"/>
      <c r="CI222" s="459"/>
      <c r="CJ222" s="459"/>
      <c r="CK222" s="459"/>
      <c r="CL222" s="459"/>
      <c r="CM222" s="459"/>
      <c r="CN222" s="459"/>
      <c r="CO222" s="459"/>
      <c r="CP222" s="459"/>
      <c r="CQ222" s="459"/>
      <c r="CR222" s="459"/>
      <c r="CS222" s="459"/>
    </row>
    <row r="223" spans="2:97" x14ac:dyDescent="0.2">
      <c r="B223" s="449"/>
      <c r="C223" s="449"/>
      <c r="D223" s="449"/>
      <c r="E223" s="449"/>
      <c r="F223" s="449"/>
      <c r="G223" s="449"/>
      <c r="H223" s="449"/>
      <c r="I223" s="449"/>
      <c r="J223" s="449"/>
      <c r="K223" s="450"/>
      <c r="L223" s="450"/>
      <c r="M223" s="449"/>
      <c r="N223" s="449"/>
      <c r="O223" s="449"/>
      <c r="P223" s="449"/>
      <c r="Q223" s="449"/>
      <c r="R223" s="449"/>
      <c r="S223" s="449"/>
      <c r="T223" s="449"/>
      <c r="U223" s="449"/>
      <c r="V223" s="449"/>
      <c r="W223" s="449"/>
      <c r="X223" s="449"/>
      <c r="Y223" s="449"/>
      <c r="Z223" s="449"/>
      <c r="AA223" s="449"/>
      <c r="AB223" s="449"/>
      <c r="AC223" s="449"/>
      <c r="AD223" s="449"/>
      <c r="AE223" s="449"/>
      <c r="AF223" s="449"/>
      <c r="AG223" s="449"/>
      <c r="AH223" s="449"/>
      <c r="AI223" s="449"/>
      <c r="AJ223" s="449"/>
      <c r="AK223" s="449"/>
      <c r="AL223" s="449"/>
      <c r="AM223" s="449"/>
      <c r="AN223" s="449"/>
      <c r="AO223" s="449"/>
      <c r="AP223" s="449"/>
      <c r="AQ223" s="449"/>
      <c r="AR223" s="449"/>
      <c r="AS223" s="449"/>
      <c r="AT223" s="449"/>
      <c r="AU223" s="449"/>
      <c r="AV223" s="449"/>
      <c r="AW223" s="449"/>
      <c r="AX223" s="459"/>
      <c r="AY223" s="459"/>
      <c r="AZ223" s="459"/>
      <c r="BA223" s="459"/>
      <c r="BB223" s="459"/>
      <c r="BC223" s="459"/>
      <c r="BD223" s="459"/>
      <c r="BE223" s="459"/>
      <c r="BF223" s="459"/>
      <c r="BG223" s="459"/>
      <c r="BH223" s="459"/>
      <c r="BI223" s="459"/>
      <c r="BJ223" s="459"/>
      <c r="BK223" s="459"/>
      <c r="BL223" s="459"/>
      <c r="BM223" s="459"/>
      <c r="BN223" s="459"/>
      <c r="BO223" s="459"/>
      <c r="BP223" s="459"/>
      <c r="BQ223" s="459"/>
      <c r="BR223" s="459"/>
      <c r="BS223" s="459"/>
      <c r="BT223" s="459"/>
      <c r="BU223" s="459"/>
      <c r="BV223" s="459"/>
      <c r="BW223" s="459"/>
      <c r="BX223" s="459"/>
      <c r="BY223" s="459"/>
      <c r="BZ223" s="459"/>
      <c r="CA223" s="459"/>
      <c r="CB223" s="459"/>
      <c r="CC223" s="459"/>
      <c r="CD223" s="459"/>
      <c r="CE223" s="459"/>
      <c r="CF223" s="459"/>
      <c r="CG223" s="459"/>
      <c r="CH223" s="459"/>
      <c r="CI223" s="459"/>
      <c r="CJ223" s="459"/>
      <c r="CK223" s="459"/>
      <c r="CL223" s="459"/>
      <c r="CM223" s="459"/>
      <c r="CN223" s="459"/>
      <c r="CO223" s="459"/>
      <c r="CP223" s="459"/>
      <c r="CQ223" s="459"/>
      <c r="CR223" s="459"/>
      <c r="CS223" s="459"/>
    </row>
    <row r="224" spans="2:97" x14ac:dyDescent="0.2">
      <c r="B224" s="449"/>
      <c r="C224" s="449"/>
      <c r="D224" s="449"/>
      <c r="E224" s="449"/>
      <c r="F224" s="449"/>
      <c r="G224" s="449"/>
      <c r="H224" s="449"/>
      <c r="I224" s="449"/>
      <c r="J224" s="449"/>
      <c r="K224" s="450"/>
      <c r="L224" s="450"/>
      <c r="M224" s="449"/>
      <c r="N224" s="449"/>
      <c r="O224" s="449"/>
      <c r="P224" s="449"/>
      <c r="Q224" s="449"/>
      <c r="R224" s="449"/>
      <c r="S224" s="449"/>
      <c r="T224" s="449"/>
      <c r="U224" s="449"/>
      <c r="V224" s="449"/>
      <c r="W224" s="449"/>
      <c r="X224" s="449"/>
      <c r="Y224" s="449"/>
      <c r="Z224" s="449"/>
      <c r="AA224" s="449"/>
      <c r="AB224" s="449"/>
      <c r="AC224" s="449"/>
      <c r="AD224" s="449"/>
      <c r="AE224" s="449"/>
      <c r="AF224" s="449"/>
      <c r="AG224" s="449"/>
      <c r="AH224" s="449"/>
      <c r="AI224" s="449"/>
      <c r="AJ224" s="449"/>
      <c r="AK224" s="449"/>
      <c r="AL224" s="449"/>
      <c r="AM224" s="449"/>
      <c r="AN224" s="449"/>
      <c r="AO224" s="449"/>
      <c r="AP224" s="449"/>
      <c r="AQ224" s="449"/>
      <c r="AR224" s="449"/>
      <c r="AS224" s="449"/>
      <c r="AT224" s="449"/>
      <c r="AU224" s="449"/>
      <c r="AV224" s="449"/>
      <c r="AW224" s="449"/>
      <c r="AX224" s="459"/>
      <c r="AY224" s="459"/>
      <c r="AZ224" s="459"/>
      <c r="BA224" s="459"/>
      <c r="BB224" s="459"/>
      <c r="BC224" s="459"/>
      <c r="BD224" s="459"/>
      <c r="BE224" s="459"/>
      <c r="BF224" s="459"/>
      <c r="BG224" s="459"/>
      <c r="BH224" s="459"/>
      <c r="BI224" s="459"/>
      <c r="BJ224" s="459"/>
      <c r="BK224" s="459"/>
      <c r="BL224" s="459"/>
      <c r="BM224" s="459"/>
      <c r="BN224" s="459"/>
      <c r="BO224" s="459"/>
      <c r="BP224" s="459"/>
      <c r="BQ224" s="459"/>
      <c r="BR224" s="459"/>
      <c r="BS224" s="459"/>
      <c r="BT224" s="459"/>
      <c r="BU224" s="459"/>
      <c r="BV224" s="459"/>
      <c r="BW224" s="459"/>
      <c r="BX224" s="459"/>
      <c r="BY224" s="459"/>
      <c r="BZ224" s="459"/>
      <c r="CA224" s="459"/>
      <c r="CB224" s="459"/>
      <c r="CC224" s="459"/>
      <c r="CD224" s="459"/>
      <c r="CE224" s="459"/>
      <c r="CF224" s="459"/>
      <c r="CG224" s="459"/>
      <c r="CH224" s="459"/>
      <c r="CI224" s="459"/>
      <c r="CJ224" s="459"/>
      <c r="CK224" s="459"/>
      <c r="CL224" s="459"/>
      <c r="CM224" s="459"/>
      <c r="CN224" s="459"/>
      <c r="CO224" s="459"/>
      <c r="CP224" s="459"/>
      <c r="CQ224" s="459"/>
      <c r="CR224" s="459"/>
      <c r="CS224" s="459"/>
    </row>
    <row r="225" spans="2:97" x14ac:dyDescent="0.2">
      <c r="B225" s="449"/>
      <c r="C225" s="449"/>
      <c r="D225" s="449"/>
      <c r="E225" s="449"/>
      <c r="F225" s="449"/>
      <c r="G225" s="449"/>
      <c r="H225" s="449"/>
      <c r="I225" s="449"/>
      <c r="J225" s="449"/>
      <c r="K225" s="450"/>
      <c r="L225" s="450"/>
      <c r="M225" s="449"/>
      <c r="N225" s="449"/>
      <c r="O225" s="449"/>
      <c r="P225" s="449"/>
      <c r="Q225" s="449"/>
      <c r="R225" s="449"/>
      <c r="S225" s="449"/>
      <c r="T225" s="449"/>
      <c r="U225" s="449"/>
      <c r="V225" s="449"/>
      <c r="W225" s="449"/>
      <c r="X225" s="449"/>
      <c r="Y225" s="449"/>
      <c r="Z225" s="449"/>
      <c r="AA225" s="449"/>
      <c r="AB225" s="449"/>
      <c r="AC225" s="449"/>
      <c r="AD225" s="449"/>
      <c r="AE225" s="449"/>
      <c r="AF225" s="449"/>
      <c r="AG225" s="449"/>
      <c r="AH225" s="449"/>
      <c r="AI225" s="449"/>
      <c r="AJ225" s="449"/>
      <c r="AK225" s="449"/>
      <c r="AL225" s="449"/>
      <c r="AM225" s="449"/>
      <c r="AN225" s="449"/>
      <c r="AO225" s="449"/>
      <c r="AP225" s="449"/>
      <c r="AQ225" s="449"/>
      <c r="AR225" s="449"/>
      <c r="AS225" s="449"/>
      <c r="AT225" s="449"/>
      <c r="AU225" s="449"/>
      <c r="AV225" s="449"/>
      <c r="AW225" s="449"/>
      <c r="AX225" s="459"/>
      <c r="AY225" s="459"/>
      <c r="AZ225" s="459"/>
      <c r="BA225" s="459"/>
      <c r="BB225" s="459"/>
      <c r="BC225" s="459"/>
      <c r="BD225" s="459"/>
      <c r="BE225" s="459"/>
      <c r="BF225" s="459"/>
      <c r="BG225" s="459"/>
      <c r="BH225" s="459"/>
      <c r="BI225" s="459"/>
      <c r="BJ225" s="459"/>
      <c r="BK225" s="459"/>
      <c r="BL225" s="459"/>
      <c r="BM225" s="459"/>
      <c r="BN225" s="459"/>
      <c r="BO225" s="459"/>
      <c r="BP225" s="459"/>
      <c r="BQ225" s="459"/>
      <c r="BR225" s="459"/>
      <c r="BS225" s="459"/>
      <c r="BT225" s="459"/>
      <c r="BU225" s="459"/>
      <c r="BV225" s="459"/>
      <c r="BW225" s="459"/>
      <c r="BX225" s="459"/>
      <c r="BY225" s="459"/>
      <c r="BZ225" s="459"/>
      <c r="CA225" s="459"/>
      <c r="CB225" s="459"/>
      <c r="CC225" s="459"/>
      <c r="CD225" s="459"/>
      <c r="CE225" s="459"/>
      <c r="CF225" s="459"/>
      <c r="CG225" s="459"/>
      <c r="CH225" s="459"/>
      <c r="CI225" s="459"/>
      <c r="CJ225" s="459"/>
      <c r="CK225" s="459"/>
      <c r="CL225" s="459"/>
      <c r="CM225" s="459"/>
      <c r="CN225" s="459"/>
      <c r="CO225" s="459"/>
      <c r="CP225" s="459"/>
      <c r="CQ225" s="459"/>
      <c r="CR225" s="459"/>
      <c r="CS225" s="459"/>
    </row>
    <row r="226" spans="2:97" x14ac:dyDescent="0.2">
      <c r="B226" s="449"/>
      <c r="C226" s="449"/>
      <c r="D226" s="449"/>
      <c r="E226" s="449"/>
      <c r="F226" s="449"/>
      <c r="G226" s="449"/>
      <c r="H226" s="449"/>
      <c r="I226" s="449"/>
      <c r="J226" s="449"/>
      <c r="K226" s="450"/>
      <c r="L226" s="450"/>
      <c r="M226" s="449"/>
      <c r="N226" s="449"/>
      <c r="O226" s="449"/>
      <c r="P226" s="449"/>
      <c r="Q226" s="449"/>
      <c r="R226" s="449"/>
      <c r="S226" s="449"/>
      <c r="T226" s="449"/>
      <c r="U226" s="449"/>
      <c r="V226" s="449"/>
      <c r="W226" s="449"/>
      <c r="X226" s="449"/>
      <c r="Y226" s="449"/>
      <c r="Z226" s="449"/>
      <c r="AA226" s="449"/>
      <c r="AB226" s="449"/>
      <c r="AC226" s="449"/>
      <c r="AD226" s="449"/>
      <c r="AE226" s="449"/>
      <c r="AF226" s="449"/>
      <c r="AG226" s="449"/>
      <c r="AH226" s="449"/>
      <c r="AI226" s="449"/>
      <c r="AJ226" s="449"/>
      <c r="AK226" s="449"/>
      <c r="AL226" s="449"/>
      <c r="AM226" s="449"/>
      <c r="AN226" s="449"/>
      <c r="AO226" s="449"/>
      <c r="AP226" s="449"/>
      <c r="AQ226" s="449"/>
      <c r="AR226" s="449"/>
      <c r="AS226" s="449"/>
      <c r="AT226" s="449"/>
      <c r="AU226" s="449"/>
      <c r="AV226" s="449"/>
      <c r="AW226" s="449"/>
      <c r="AX226" s="459"/>
      <c r="AY226" s="459"/>
      <c r="AZ226" s="459"/>
      <c r="BA226" s="459"/>
      <c r="BB226" s="459"/>
      <c r="BC226" s="459"/>
      <c r="BD226" s="459"/>
      <c r="BE226" s="459"/>
      <c r="BF226" s="459"/>
      <c r="BG226" s="459"/>
      <c r="BH226" s="459"/>
      <c r="BI226" s="459"/>
      <c r="BJ226" s="459"/>
      <c r="BK226" s="459"/>
      <c r="BL226" s="459"/>
      <c r="BM226" s="459"/>
      <c r="BN226" s="459"/>
      <c r="BO226" s="459"/>
      <c r="BP226" s="459"/>
      <c r="BQ226" s="459"/>
      <c r="BR226" s="459"/>
      <c r="BS226" s="459"/>
      <c r="BT226" s="459"/>
      <c r="BU226" s="459"/>
      <c r="BV226" s="459"/>
      <c r="BW226" s="459"/>
      <c r="BX226" s="459"/>
      <c r="BY226" s="459"/>
      <c r="BZ226" s="459"/>
      <c r="CA226" s="459"/>
      <c r="CB226" s="459"/>
      <c r="CC226" s="459"/>
      <c r="CD226" s="459"/>
      <c r="CE226" s="459"/>
      <c r="CF226" s="459"/>
      <c r="CG226" s="459"/>
      <c r="CH226" s="459"/>
      <c r="CI226" s="459"/>
      <c r="CJ226" s="459"/>
      <c r="CK226" s="459"/>
      <c r="CL226" s="459"/>
      <c r="CM226" s="459"/>
      <c r="CN226" s="459"/>
      <c r="CO226" s="459"/>
      <c r="CP226" s="459"/>
      <c r="CQ226" s="459"/>
      <c r="CR226" s="459"/>
      <c r="CS226" s="459"/>
    </row>
    <row r="227" spans="2:97" x14ac:dyDescent="0.2">
      <c r="B227" s="449"/>
      <c r="C227" s="449"/>
      <c r="D227" s="449"/>
      <c r="E227" s="449"/>
      <c r="F227" s="449"/>
      <c r="G227" s="449"/>
      <c r="H227" s="449"/>
      <c r="I227" s="449"/>
      <c r="J227" s="449"/>
      <c r="K227" s="450"/>
      <c r="L227" s="450"/>
      <c r="M227" s="449"/>
      <c r="N227" s="449"/>
      <c r="O227" s="449"/>
      <c r="P227" s="449"/>
      <c r="Q227" s="449"/>
      <c r="R227" s="449"/>
      <c r="S227" s="449"/>
      <c r="T227" s="449"/>
      <c r="U227" s="449"/>
      <c r="V227" s="449"/>
      <c r="W227" s="449"/>
      <c r="X227" s="449"/>
      <c r="Y227" s="449"/>
      <c r="Z227" s="449"/>
      <c r="AA227" s="449"/>
      <c r="AB227" s="449"/>
      <c r="AC227" s="449"/>
      <c r="AD227" s="449"/>
      <c r="AE227" s="449"/>
      <c r="AF227" s="449"/>
      <c r="AG227" s="449"/>
      <c r="AH227" s="449"/>
      <c r="AI227" s="449"/>
      <c r="AJ227" s="449"/>
      <c r="AK227" s="449"/>
      <c r="AL227" s="449"/>
      <c r="AM227" s="449"/>
      <c r="AN227" s="449"/>
      <c r="AO227" s="449"/>
      <c r="AP227" s="449"/>
      <c r="AQ227" s="449"/>
      <c r="AR227" s="449"/>
      <c r="AS227" s="449"/>
      <c r="AT227" s="449"/>
      <c r="AU227" s="449"/>
      <c r="AV227" s="449"/>
      <c r="AW227" s="449"/>
      <c r="AX227" s="459"/>
      <c r="AY227" s="459"/>
      <c r="AZ227" s="459"/>
      <c r="BA227" s="459"/>
      <c r="BB227" s="459"/>
      <c r="BC227" s="459"/>
      <c r="BD227" s="459"/>
      <c r="BE227" s="459"/>
      <c r="BF227" s="459"/>
      <c r="BG227" s="459"/>
      <c r="BH227" s="459"/>
      <c r="BI227" s="459"/>
      <c r="BJ227" s="459"/>
      <c r="BK227" s="459"/>
      <c r="BL227" s="459"/>
      <c r="BM227" s="459"/>
      <c r="BN227" s="459"/>
      <c r="BO227" s="459"/>
      <c r="BP227" s="459"/>
      <c r="BQ227" s="459"/>
      <c r="BR227" s="459"/>
      <c r="BS227" s="459"/>
      <c r="BT227" s="459"/>
      <c r="BU227" s="459"/>
      <c r="BV227" s="459"/>
      <c r="BW227" s="459"/>
      <c r="BX227" s="459"/>
      <c r="BY227" s="459"/>
      <c r="BZ227" s="459"/>
      <c r="CA227" s="459"/>
      <c r="CB227" s="459"/>
      <c r="CC227" s="459"/>
      <c r="CD227" s="459"/>
      <c r="CE227" s="459"/>
      <c r="CF227" s="459"/>
      <c r="CG227" s="459"/>
      <c r="CH227" s="459"/>
      <c r="CI227" s="459"/>
      <c r="CJ227" s="459"/>
      <c r="CK227" s="459"/>
      <c r="CL227" s="459"/>
      <c r="CM227" s="459"/>
      <c r="CN227" s="459"/>
      <c r="CO227" s="459"/>
      <c r="CP227" s="459"/>
      <c r="CQ227" s="459"/>
      <c r="CR227" s="459"/>
      <c r="CS227" s="459"/>
    </row>
    <row r="228" spans="2:97" x14ac:dyDescent="0.2">
      <c r="B228" s="449"/>
      <c r="C228" s="449"/>
      <c r="D228" s="449"/>
      <c r="E228" s="449"/>
      <c r="F228" s="449"/>
      <c r="G228" s="449"/>
      <c r="H228" s="449"/>
      <c r="I228" s="449"/>
      <c r="J228" s="449"/>
      <c r="K228" s="450"/>
      <c r="L228" s="450"/>
      <c r="M228" s="449"/>
      <c r="N228" s="449"/>
      <c r="O228" s="449"/>
      <c r="P228" s="449"/>
      <c r="Q228" s="449"/>
      <c r="R228" s="449"/>
      <c r="S228" s="449"/>
      <c r="T228" s="449"/>
      <c r="U228" s="449"/>
      <c r="V228" s="449"/>
      <c r="W228" s="449"/>
      <c r="X228" s="449"/>
      <c r="Y228" s="449"/>
      <c r="Z228" s="449"/>
      <c r="AA228" s="449"/>
      <c r="AB228" s="449"/>
      <c r="AC228" s="449"/>
      <c r="AD228" s="449"/>
      <c r="AE228" s="449"/>
      <c r="AF228" s="449"/>
      <c r="AG228" s="449"/>
      <c r="AH228" s="449"/>
      <c r="AI228" s="449"/>
      <c r="AJ228" s="449"/>
      <c r="AK228" s="449"/>
      <c r="AL228" s="449"/>
      <c r="AM228" s="449"/>
      <c r="AN228" s="449"/>
      <c r="AO228" s="449"/>
      <c r="AP228" s="449"/>
      <c r="AQ228" s="449"/>
      <c r="AR228" s="449"/>
      <c r="AS228" s="449"/>
      <c r="AT228" s="449"/>
      <c r="AU228" s="449"/>
      <c r="AV228" s="449"/>
      <c r="AW228" s="449"/>
      <c r="AX228" s="459"/>
      <c r="AY228" s="459"/>
      <c r="AZ228" s="459"/>
      <c r="BA228" s="459"/>
      <c r="BB228" s="459"/>
      <c r="BC228" s="459"/>
      <c r="BD228" s="459"/>
      <c r="BE228" s="459"/>
      <c r="BF228" s="459"/>
      <c r="BG228" s="459"/>
      <c r="BH228" s="459"/>
      <c r="BI228" s="459"/>
      <c r="BJ228" s="459"/>
      <c r="BK228" s="459"/>
      <c r="BL228" s="459"/>
      <c r="BM228" s="459"/>
      <c r="BN228" s="459"/>
      <c r="BO228" s="459"/>
      <c r="BP228" s="459"/>
      <c r="BQ228" s="459"/>
      <c r="BR228" s="459"/>
      <c r="BS228" s="459"/>
      <c r="BT228" s="459"/>
      <c r="BU228" s="459"/>
      <c r="BV228" s="459"/>
      <c r="BW228" s="459"/>
      <c r="BX228" s="459"/>
      <c r="BY228" s="459"/>
      <c r="BZ228" s="459"/>
      <c r="CA228" s="459"/>
      <c r="CB228" s="459"/>
      <c r="CC228" s="459"/>
      <c r="CD228" s="459"/>
      <c r="CE228" s="459"/>
      <c r="CF228" s="459"/>
      <c r="CG228" s="459"/>
      <c r="CH228" s="459"/>
      <c r="CI228" s="459"/>
      <c r="CJ228" s="459"/>
      <c r="CK228" s="459"/>
      <c r="CL228" s="459"/>
      <c r="CM228" s="459"/>
      <c r="CN228" s="459"/>
      <c r="CO228" s="459"/>
      <c r="CP228" s="459"/>
      <c r="CQ228" s="459"/>
      <c r="CR228" s="459"/>
      <c r="CS228" s="459"/>
    </row>
    <row r="229" spans="2:97" x14ac:dyDescent="0.2">
      <c r="B229" s="449"/>
      <c r="C229" s="449"/>
      <c r="D229" s="449"/>
      <c r="E229" s="449"/>
      <c r="F229" s="449"/>
      <c r="G229" s="449"/>
      <c r="H229" s="449"/>
      <c r="I229" s="449"/>
      <c r="J229" s="449"/>
      <c r="K229" s="450"/>
      <c r="L229" s="450"/>
      <c r="M229" s="449"/>
      <c r="N229" s="449"/>
      <c r="O229" s="449"/>
      <c r="P229" s="449"/>
      <c r="Q229" s="449"/>
      <c r="R229" s="449"/>
      <c r="S229" s="449"/>
      <c r="T229" s="449"/>
      <c r="U229" s="449"/>
      <c r="V229" s="449"/>
      <c r="W229" s="449"/>
      <c r="X229" s="449"/>
      <c r="Y229" s="449"/>
      <c r="Z229" s="449"/>
      <c r="AA229" s="449"/>
      <c r="AB229" s="449"/>
      <c r="AC229" s="449"/>
      <c r="AD229" s="449"/>
      <c r="AE229" s="449"/>
      <c r="AF229" s="449"/>
      <c r="AG229" s="449"/>
      <c r="AH229" s="449"/>
      <c r="AI229" s="449"/>
      <c r="AJ229" s="449"/>
      <c r="AK229" s="449"/>
      <c r="AL229" s="449"/>
      <c r="AM229" s="449"/>
      <c r="AN229" s="449"/>
      <c r="AO229" s="449"/>
      <c r="AP229" s="449"/>
      <c r="AQ229" s="449"/>
      <c r="AR229" s="449"/>
      <c r="AS229" s="449"/>
      <c r="AT229" s="449"/>
      <c r="AU229" s="449"/>
      <c r="AV229" s="449"/>
      <c r="AW229" s="449"/>
      <c r="AX229" s="459"/>
      <c r="AY229" s="459"/>
      <c r="AZ229" s="459"/>
      <c r="BA229" s="459"/>
      <c r="BB229" s="459"/>
      <c r="BC229" s="459"/>
      <c r="BD229" s="459"/>
      <c r="BE229" s="459"/>
      <c r="BF229" s="459"/>
      <c r="BG229" s="459"/>
      <c r="BH229" s="459"/>
      <c r="BI229" s="459"/>
      <c r="BJ229" s="459"/>
      <c r="BK229" s="459"/>
      <c r="BL229" s="459"/>
      <c r="BM229" s="459"/>
      <c r="BN229" s="459"/>
      <c r="BO229" s="459"/>
      <c r="BP229" s="459"/>
      <c r="BQ229" s="459"/>
      <c r="BR229" s="459"/>
      <c r="BS229" s="459"/>
      <c r="BT229" s="459"/>
      <c r="BU229" s="459"/>
      <c r="BV229" s="459"/>
      <c r="BW229" s="459"/>
      <c r="BX229" s="459"/>
      <c r="BY229" s="459"/>
      <c r="BZ229" s="459"/>
      <c r="CA229" s="459"/>
      <c r="CB229" s="459"/>
      <c r="CC229" s="459"/>
      <c r="CD229" s="459"/>
      <c r="CE229" s="459"/>
      <c r="CF229" s="459"/>
      <c r="CG229" s="459"/>
      <c r="CH229" s="459"/>
      <c r="CI229" s="459"/>
      <c r="CJ229" s="459"/>
      <c r="CK229" s="459"/>
      <c r="CL229" s="459"/>
      <c r="CM229" s="459"/>
      <c r="CN229" s="459"/>
      <c r="CO229" s="459"/>
      <c r="CP229" s="459"/>
      <c r="CQ229" s="459"/>
      <c r="CR229" s="459"/>
      <c r="CS229" s="459"/>
    </row>
    <row r="230" spans="2:97" x14ac:dyDescent="0.2">
      <c r="B230" s="449"/>
      <c r="C230" s="449"/>
      <c r="D230" s="449"/>
      <c r="E230" s="449"/>
      <c r="F230" s="449"/>
      <c r="G230" s="449"/>
      <c r="H230" s="449"/>
      <c r="I230" s="449"/>
      <c r="J230" s="449"/>
      <c r="K230" s="450"/>
      <c r="L230" s="450"/>
      <c r="M230" s="449"/>
      <c r="N230" s="449"/>
      <c r="O230" s="449"/>
      <c r="P230" s="449"/>
      <c r="Q230" s="449"/>
      <c r="R230" s="449"/>
      <c r="S230" s="449"/>
      <c r="T230" s="449"/>
      <c r="U230" s="449"/>
      <c r="V230" s="449"/>
      <c r="W230" s="449"/>
      <c r="X230" s="449"/>
      <c r="Y230" s="449"/>
      <c r="Z230" s="449"/>
      <c r="AA230" s="449"/>
      <c r="AB230" s="449"/>
      <c r="AC230" s="449"/>
      <c r="AD230" s="449"/>
      <c r="AE230" s="449"/>
      <c r="AF230" s="449"/>
      <c r="AG230" s="449"/>
      <c r="AH230" s="449"/>
      <c r="AI230" s="449"/>
      <c r="AJ230" s="449"/>
      <c r="AK230" s="449"/>
      <c r="AL230" s="449"/>
      <c r="AM230" s="449"/>
      <c r="AN230" s="449"/>
      <c r="AO230" s="449"/>
      <c r="AP230" s="449"/>
      <c r="AQ230" s="449"/>
      <c r="AR230" s="449"/>
      <c r="AS230" s="449"/>
      <c r="AT230" s="449"/>
      <c r="AU230" s="449"/>
      <c r="AV230" s="449"/>
      <c r="AW230" s="449"/>
      <c r="AX230" s="459"/>
      <c r="AY230" s="459"/>
      <c r="AZ230" s="459"/>
      <c r="BA230" s="459"/>
      <c r="BB230" s="459"/>
      <c r="BC230" s="459"/>
      <c r="BD230" s="459"/>
      <c r="BE230" s="459"/>
      <c r="BF230" s="459"/>
      <c r="BG230" s="459"/>
      <c r="BH230" s="459"/>
      <c r="BI230" s="459"/>
      <c r="BJ230" s="459"/>
      <c r="BK230" s="459"/>
      <c r="BL230" s="459"/>
      <c r="BM230" s="459"/>
      <c r="BN230" s="459"/>
      <c r="BO230" s="459"/>
      <c r="BP230" s="459"/>
      <c r="BQ230" s="459"/>
      <c r="BR230" s="459"/>
      <c r="BS230" s="459"/>
      <c r="BT230" s="459"/>
      <c r="BU230" s="459"/>
      <c r="BV230" s="459"/>
      <c r="BW230" s="459"/>
      <c r="BX230" s="459"/>
      <c r="BY230" s="459"/>
      <c r="BZ230" s="459"/>
      <c r="CA230" s="459"/>
      <c r="CB230" s="459"/>
      <c r="CC230" s="459"/>
      <c r="CD230" s="459"/>
      <c r="CE230" s="459"/>
      <c r="CF230" s="459"/>
      <c r="CG230" s="459"/>
      <c r="CH230" s="459"/>
      <c r="CI230" s="459"/>
      <c r="CJ230" s="459"/>
      <c r="CK230" s="459"/>
      <c r="CL230" s="459"/>
      <c r="CM230" s="459"/>
      <c r="CN230" s="459"/>
      <c r="CO230" s="459"/>
      <c r="CP230" s="459"/>
      <c r="CQ230" s="459"/>
      <c r="CR230" s="459"/>
      <c r="CS230" s="459"/>
    </row>
    <row r="231" spans="2:97" x14ac:dyDescent="0.2">
      <c r="B231" s="449"/>
      <c r="C231" s="449"/>
      <c r="D231" s="449"/>
      <c r="E231" s="449"/>
      <c r="F231" s="449"/>
      <c r="G231" s="449"/>
      <c r="H231" s="449"/>
      <c r="I231" s="449"/>
      <c r="J231" s="449"/>
      <c r="K231" s="450"/>
      <c r="L231" s="450"/>
      <c r="M231" s="449"/>
      <c r="N231" s="449"/>
      <c r="O231" s="449"/>
      <c r="P231" s="449"/>
      <c r="Q231" s="449"/>
      <c r="R231" s="449"/>
      <c r="S231" s="449"/>
      <c r="T231" s="449"/>
      <c r="U231" s="449"/>
      <c r="V231" s="449"/>
      <c r="W231" s="449"/>
      <c r="X231" s="449"/>
      <c r="Y231" s="449"/>
      <c r="Z231" s="449"/>
      <c r="AA231" s="449"/>
      <c r="AB231" s="449"/>
      <c r="AC231" s="449"/>
      <c r="AD231" s="449"/>
      <c r="AE231" s="449"/>
      <c r="AF231" s="449"/>
      <c r="AG231" s="449"/>
      <c r="AH231" s="449"/>
      <c r="AI231" s="449"/>
      <c r="AJ231" s="449"/>
      <c r="AK231" s="449"/>
      <c r="AL231" s="449"/>
      <c r="AM231" s="449"/>
      <c r="AN231" s="449"/>
      <c r="AO231" s="449"/>
      <c r="AP231" s="449"/>
      <c r="AQ231" s="449"/>
      <c r="AR231" s="449"/>
      <c r="AS231" s="449"/>
      <c r="AT231" s="449"/>
      <c r="AU231" s="449"/>
      <c r="AV231" s="449"/>
      <c r="AW231" s="449"/>
      <c r="AX231" s="459"/>
      <c r="AY231" s="459"/>
      <c r="AZ231" s="459"/>
      <c r="BA231" s="459"/>
      <c r="BB231" s="459"/>
      <c r="BC231" s="459"/>
      <c r="BD231" s="459"/>
      <c r="BE231" s="459"/>
      <c r="BF231" s="459"/>
      <c r="BG231" s="459"/>
      <c r="BH231" s="459"/>
      <c r="BI231" s="459"/>
      <c r="BJ231" s="459"/>
      <c r="BK231" s="459"/>
      <c r="BL231" s="459"/>
      <c r="BM231" s="459"/>
      <c r="BN231" s="459"/>
      <c r="BO231" s="459"/>
      <c r="BP231" s="459"/>
      <c r="BQ231" s="459"/>
      <c r="BR231" s="459"/>
      <c r="BS231" s="459"/>
      <c r="BT231" s="459"/>
      <c r="BU231" s="459"/>
      <c r="BV231" s="459"/>
      <c r="BW231" s="459"/>
      <c r="BX231" s="459"/>
      <c r="BY231" s="459"/>
      <c r="BZ231" s="459"/>
      <c r="CA231" s="459"/>
      <c r="CB231" s="459"/>
      <c r="CC231" s="459"/>
      <c r="CD231" s="459"/>
      <c r="CE231" s="459"/>
      <c r="CF231" s="459"/>
      <c r="CG231" s="459"/>
      <c r="CH231" s="459"/>
      <c r="CI231" s="459"/>
      <c r="CJ231" s="459"/>
      <c r="CK231" s="459"/>
      <c r="CL231" s="459"/>
      <c r="CM231" s="459"/>
      <c r="CN231" s="459"/>
      <c r="CO231" s="459"/>
      <c r="CP231" s="459"/>
      <c r="CQ231" s="459"/>
      <c r="CR231" s="459"/>
      <c r="CS231" s="459"/>
    </row>
    <row r="232" spans="2:97" x14ac:dyDescent="0.2">
      <c r="B232" s="449"/>
      <c r="C232" s="449"/>
      <c r="D232" s="449"/>
      <c r="E232" s="449"/>
      <c r="F232" s="449"/>
      <c r="G232" s="449"/>
      <c r="H232" s="449"/>
      <c r="I232" s="449"/>
      <c r="J232" s="449"/>
      <c r="K232" s="450"/>
      <c r="L232" s="450"/>
      <c r="M232" s="449"/>
      <c r="N232" s="449"/>
      <c r="O232" s="449"/>
      <c r="P232" s="449"/>
      <c r="Q232" s="449"/>
      <c r="R232" s="449"/>
      <c r="S232" s="449"/>
      <c r="T232" s="449"/>
      <c r="U232" s="449"/>
      <c r="V232" s="449"/>
      <c r="W232" s="449"/>
      <c r="X232" s="449"/>
      <c r="Y232" s="449"/>
      <c r="Z232" s="449"/>
      <c r="AA232" s="449"/>
      <c r="AB232" s="449"/>
      <c r="AC232" s="449"/>
      <c r="AD232" s="449"/>
      <c r="AE232" s="449"/>
      <c r="AF232" s="449"/>
      <c r="AG232" s="449"/>
      <c r="AH232" s="449"/>
      <c r="AI232" s="449"/>
      <c r="AJ232" s="449"/>
      <c r="AK232" s="449"/>
      <c r="AL232" s="449"/>
      <c r="AM232" s="449"/>
      <c r="AN232" s="449"/>
      <c r="AO232" s="449"/>
      <c r="AP232" s="449"/>
      <c r="AQ232" s="449"/>
      <c r="AR232" s="449"/>
      <c r="AS232" s="449"/>
      <c r="AT232" s="449"/>
      <c r="AU232" s="449"/>
      <c r="AV232" s="449"/>
      <c r="AW232" s="449"/>
      <c r="AX232" s="459"/>
      <c r="AY232" s="459"/>
      <c r="AZ232" s="459"/>
      <c r="BA232" s="459"/>
      <c r="BB232" s="459"/>
      <c r="BC232" s="459"/>
      <c r="BD232" s="459"/>
      <c r="BE232" s="459"/>
      <c r="BF232" s="459"/>
      <c r="BG232" s="459"/>
      <c r="BH232" s="459"/>
      <c r="BI232" s="459"/>
      <c r="BJ232" s="459"/>
      <c r="BK232" s="459"/>
      <c r="BL232" s="459"/>
      <c r="BM232" s="459"/>
      <c r="BN232" s="459"/>
      <c r="BO232" s="459"/>
      <c r="BP232" s="459"/>
      <c r="BQ232" s="459"/>
      <c r="BR232" s="459"/>
      <c r="BS232" s="459"/>
      <c r="BT232" s="459"/>
      <c r="BU232" s="459"/>
      <c r="BV232" s="459"/>
      <c r="BW232" s="459"/>
      <c r="BX232" s="459"/>
      <c r="BY232" s="459"/>
      <c r="BZ232" s="459"/>
      <c r="CA232" s="459"/>
      <c r="CB232" s="459"/>
      <c r="CC232" s="459"/>
      <c r="CD232" s="459"/>
      <c r="CE232" s="459"/>
      <c r="CF232" s="459"/>
      <c r="CG232" s="459"/>
      <c r="CH232" s="459"/>
      <c r="CI232" s="459"/>
      <c r="CJ232" s="459"/>
      <c r="CK232" s="459"/>
      <c r="CL232" s="459"/>
      <c r="CM232" s="459"/>
      <c r="CN232" s="459"/>
      <c r="CO232" s="459"/>
      <c r="CP232" s="459"/>
      <c r="CQ232" s="459"/>
      <c r="CR232" s="459"/>
      <c r="CS232" s="459"/>
    </row>
    <row r="233" spans="2:97" x14ac:dyDescent="0.2">
      <c r="B233" s="449"/>
      <c r="C233" s="449"/>
      <c r="D233" s="449"/>
      <c r="E233" s="449"/>
      <c r="F233" s="449"/>
      <c r="G233" s="449"/>
      <c r="H233" s="449"/>
      <c r="I233" s="449"/>
      <c r="J233" s="449"/>
      <c r="K233" s="450"/>
      <c r="L233" s="450"/>
      <c r="M233" s="449"/>
      <c r="N233" s="449"/>
      <c r="O233" s="449"/>
      <c r="P233" s="449"/>
      <c r="Q233" s="449"/>
      <c r="R233" s="449"/>
      <c r="S233" s="449"/>
      <c r="T233" s="449"/>
      <c r="U233" s="449"/>
      <c r="V233" s="449"/>
      <c r="W233" s="449"/>
      <c r="X233" s="449"/>
      <c r="Y233" s="449"/>
      <c r="Z233" s="449"/>
      <c r="AA233" s="449"/>
      <c r="AB233" s="449"/>
      <c r="AC233" s="449"/>
      <c r="AD233" s="449"/>
      <c r="AE233" s="449"/>
      <c r="AF233" s="449"/>
      <c r="AG233" s="449"/>
      <c r="AH233" s="449"/>
      <c r="AI233" s="449"/>
      <c r="AJ233" s="449"/>
      <c r="AK233" s="449"/>
      <c r="AL233" s="449"/>
      <c r="AM233" s="449"/>
      <c r="AN233" s="449"/>
      <c r="AO233" s="449"/>
      <c r="AP233" s="449"/>
      <c r="AQ233" s="449"/>
      <c r="AR233" s="449"/>
      <c r="AS233" s="449"/>
      <c r="AT233" s="449"/>
      <c r="AU233" s="449"/>
      <c r="AV233" s="449"/>
      <c r="AW233" s="449"/>
      <c r="AX233" s="459"/>
      <c r="AY233" s="459"/>
      <c r="AZ233" s="459"/>
      <c r="BA233" s="459"/>
      <c r="BB233" s="459"/>
      <c r="BC233" s="459"/>
      <c r="BD233" s="459"/>
      <c r="BE233" s="459"/>
      <c r="BF233" s="459"/>
      <c r="BG233" s="459"/>
      <c r="BH233" s="459"/>
      <c r="BI233" s="459"/>
      <c r="BJ233" s="459"/>
      <c r="BK233" s="459"/>
      <c r="BL233" s="459"/>
      <c r="BM233" s="459"/>
      <c r="BN233" s="459"/>
      <c r="BO233" s="459"/>
      <c r="BP233" s="459"/>
      <c r="BQ233" s="459"/>
      <c r="BR233" s="459"/>
      <c r="BS233" s="459"/>
      <c r="BT233" s="459"/>
      <c r="BU233" s="459"/>
      <c r="BV233" s="459"/>
      <c r="BW233" s="459"/>
      <c r="BX233" s="459"/>
      <c r="BY233" s="459"/>
      <c r="BZ233" s="459"/>
      <c r="CA233" s="459"/>
      <c r="CB233" s="459"/>
      <c r="CC233" s="459"/>
      <c r="CD233" s="459"/>
      <c r="CE233" s="459"/>
      <c r="CF233" s="459"/>
      <c r="CG233" s="459"/>
      <c r="CH233" s="459"/>
      <c r="CI233" s="459"/>
      <c r="CJ233" s="459"/>
      <c r="CK233" s="459"/>
      <c r="CL233" s="459"/>
      <c r="CM233" s="459"/>
      <c r="CN233" s="459"/>
      <c r="CO233" s="459"/>
      <c r="CP233" s="459"/>
      <c r="CQ233" s="459"/>
      <c r="CR233" s="459"/>
      <c r="CS233" s="459"/>
    </row>
    <row r="234" spans="2:97" x14ac:dyDescent="0.2">
      <c r="B234" s="449"/>
      <c r="C234" s="449"/>
      <c r="D234" s="449"/>
      <c r="E234" s="449"/>
      <c r="F234" s="449"/>
      <c r="G234" s="449"/>
      <c r="H234" s="449"/>
      <c r="I234" s="449"/>
      <c r="J234" s="449"/>
      <c r="K234" s="450"/>
      <c r="L234" s="450"/>
      <c r="M234" s="449"/>
      <c r="N234" s="449"/>
      <c r="O234" s="449"/>
      <c r="P234" s="449"/>
      <c r="Q234" s="449"/>
      <c r="R234" s="449"/>
      <c r="S234" s="449"/>
      <c r="T234" s="449"/>
      <c r="U234" s="449"/>
      <c r="V234" s="449"/>
      <c r="W234" s="449"/>
      <c r="X234" s="449"/>
      <c r="Y234" s="449"/>
      <c r="Z234" s="449"/>
      <c r="AA234" s="449"/>
      <c r="AB234" s="449"/>
      <c r="AC234" s="449"/>
      <c r="AD234" s="449"/>
      <c r="AE234" s="449"/>
      <c r="AF234" s="449"/>
      <c r="AG234" s="449"/>
      <c r="AH234" s="449"/>
      <c r="AI234" s="449"/>
      <c r="AJ234" s="449"/>
      <c r="AK234" s="449"/>
      <c r="AL234" s="449"/>
      <c r="AM234" s="449"/>
      <c r="AN234" s="449"/>
      <c r="AO234" s="449"/>
      <c r="AP234" s="449"/>
      <c r="AQ234" s="449"/>
      <c r="AR234" s="449"/>
      <c r="AS234" s="449"/>
      <c r="AT234" s="449"/>
      <c r="AU234" s="449"/>
      <c r="AV234" s="449"/>
      <c r="AW234" s="449"/>
      <c r="AX234" s="459"/>
      <c r="AY234" s="459"/>
      <c r="AZ234" s="459"/>
      <c r="BA234" s="459"/>
      <c r="BB234" s="459"/>
      <c r="BC234" s="459"/>
      <c r="BD234" s="459"/>
      <c r="BE234" s="459"/>
      <c r="BF234" s="459"/>
      <c r="BG234" s="459"/>
      <c r="BH234" s="459"/>
      <c r="BI234" s="459"/>
      <c r="BJ234" s="459"/>
      <c r="BK234" s="459"/>
      <c r="BL234" s="459"/>
      <c r="BM234" s="459"/>
      <c r="BN234" s="459"/>
      <c r="BO234" s="459"/>
      <c r="BP234" s="459"/>
      <c r="BQ234" s="459"/>
      <c r="BR234" s="459"/>
      <c r="BS234" s="459"/>
      <c r="BT234" s="459"/>
      <c r="BU234" s="459"/>
      <c r="BV234" s="459"/>
      <c r="BW234" s="459"/>
      <c r="BX234" s="459"/>
      <c r="BY234" s="459"/>
      <c r="BZ234" s="459"/>
      <c r="CA234" s="459"/>
      <c r="CB234" s="459"/>
      <c r="CC234" s="459"/>
      <c r="CD234" s="459"/>
      <c r="CE234" s="459"/>
      <c r="CF234" s="459"/>
      <c r="CG234" s="459"/>
      <c r="CH234" s="459"/>
      <c r="CI234" s="459"/>
      <c r="CJ234" s="459"/>
      <c r="CK234" s="459"/>
      <c r="CL234" s="459"/>
      <c r="CM234" s="459"/>
      <c r="CN234" s="459"/>
      <c r="CO234" s="459"/>
      <c r="CP234" s="459"/>
      <c r="CQ234" s="459"/>
      <c r="CR234" s="459"/>
      <c r="CS234" s="459"/>
    </row>
    <row r="235" spans="2:97" x14ac:dyDescent="0.2">
      <c r="B235" s="449"/>
      <c r="C235" s="449"/>
      <c r="D235" s="449"/>
      <c r="E235" s="449"/>
      <c r="F235" s="449"/>
      <c r="G235" s="449"/>
      <c r="H235" s="449"/>
      <c r="I235" s="449"/>
      <c r="J235" s="449"/>
      <c r="K235" s="450"/>
      <c r="L235" s="450"/>
      <c r="M235" s="449"/>
      <c r="N235" s="449"/>
      <c r="O235" s="449"/>
      <c r="P235" s="449"/>
      <c r="Q235" s="449"/>
      <c r="R235" s="449"/>
      <c r="S235" s="449"/>
      <c r="T235" s="449"/>
      <c r="U235" s="449"/>
      <c r="V235" s="449"/>
      <c r="W235" s="449"/>
      <c r="X235" s="449"/>
      <c r="Y235" s="449"/>
      <c r="Z235" s="449"/>
      <c r="AA235" s="449"/>
      <c r="AB235" s="449"/>
      <c r="AC235" s="449"/>
      <c r="AD235" s="449"/>
      <c r="AE235" s="449"/>
      <c r="AF235" s="449"/>
      <c r="AG235" s="449"/>
      <c r="AH235" s="449"/>
      <c r="AI235" s="449"/>
      <c r="AJ235" s="449"/>
      <c r="AK235" s="449"/>
      <c r="AL235" s="449"/>
      <c r="AM235" s="449"/>
      <c r="AN235" s="449"/>
      <c r="AO235" s="449"/>
      <c r="AP235" s="449"/>
      <c r="AQ235" s="449"/>
      <c r="AR235" s="449"/>
      <c r="AS235" s="449"/>
      <c r="AT235" s="449"/>
      <c r="AU235" s="449"/>
      <c r="AV235" s="449"/>
      <c r="AW235" s="449"/>
      <c r="AX235" s="459"/>
      <c r="AY235" s="459"/>
      <c r="AZ235" s="459"/>
      <c r="BA235" s="459"/>
      <c r="BB235" s="459"/>
      <c r="BC235" s="459"/>
      <c r="BD235" s="459"/>
      <c r="BE235" s="459"/>
      <c r="BF235" s="459"/>
      <c r="BG235" s="459"/>
      <c r="BH235" s="459"/>
      <c r="BI235" s="459"/>
      <c r="BJ235" s="459"/>
      <c r="BK235" s="459"/>
      <c r="BL235" s="459"/>
      <c r="BM235" s="459"/>
      <c r="BN235" s="459"/>
      <c r="BO235" s="459"/>
      <c r="BP235" s="459"/>
      <c r="BQ235" s="459"/>
      <c r="BR235" s="459"/>
      <c r="BS235" s="459"/>
      <c r="BT235" s="459"/>
      <c r="BU235" s="459"/>
      <c r="BV235" s="459"/>
      <c r="BW235" s="459"/>
      <c r="BX235" s="459"/>
      <c r="BY235" s="459"/>
      <c r="BZ235" s="459"/>
      <c r="CA235" s="459"/>
      <c r="CB235" s="459"/>
      <c r="CC235" s="459"/>
      <c r="CD235" s="459"/>
      <c r="CE235" s="459"/>
      <c r="CF235" s="459"/>
      <c r="CG235" s="459"/>
      <c r="CH235" s="459"/>
      <c r="CI235" s="459"/>
      <c r="CJ235" s="459"/>
      <c r="CK235" s="459"/>
      <c r="CL235" s="459"/>
      <c r="CM235" s="459"/>
      <c r="CN235" s="459"/>
      <c r="CO235" s="459"/>
      <c r="CP235" s="459"/>
      <c r="CQ235" s="459"/>
      <c r="CR235" s="459"/>
      <c r="CS235" s="459"/>
    </row>
    <row r="236" spans="2:97" x14ac:dyDescent="0.2">
      <c r="B236" s="449"/>
      <c r="C236" s="449"/>
      <c r="D236" s="449"/>
      <c r="E236" s="449"/>
      <c r="F236" s="449"/>
      <c r="G236" s="449"/>
      <c r="H236" s="449"/>
      <c r="I236" s="449"/>
      <c r="J236" s="449"/>
      <c r="K236" s="450"/>
      <c r="L236" s="450"/>
      <c r="M236" s="449"/>
      <c r="N236" s="449"/>
      <c r="O236" s="449"/>
      <c r="P236" s="449"/>
      <c r="Q236" s="449"/>
      <c r="R236" s="449"/>
      <c r="S236" s="449"/>
      <c r="T236" s="449"/>
      <c r="U236" s="449"/>
      <c r="V236" s="449"/>
      <c r="W236" s="449"/>
      <c r="X236" s="449"/>
      <c r="Y236" s="449"/>
      <c r="Z236" s="449"/>
      <c r="AA236" s="449"/>
      <c r="AB236" s="449"/>
      <c r="AC236" s="449"/>
      <c r="AD236" s="449"/>
      <c r="AE236" s="449"/>
      <c r="AF236" s="449"/>
      <c r="AG236" s="449"/>
      <c r="AH236" s="449"/>
      <c r="AI236" s="449"/>
      <c r="AJ236" s="449"/>
      <c r="AK236" s="449"/>
      <c r="AL236" s="449"/>
      <c r="AM236" s="449"/>
      <c r="AN236" s="449"/>
      <c r="AO236" s="449"/>
      <c r="AP236" s="449"/>
      <c r="AQ236" s="449"/>
      <c r="AR236" s="449"/>
      <c r="AS236" s="449"/>
      <c r="AT236" s="449"/>
      <c r="AU236" s="449"/>
      <c r="AV236" s="449"/>
      <c r="AW236" s="449"/>
      <c r="AX236" s="459"/>
      <c r="AY236" s="459"/>
      <c r="AZ236" s="459"/>
      <c r="BA236" s="459"/>
      <c r="BB236" s="459"/>
      <c r="BC236" s="459"/>
      <c r="BD236" s="459"/>
      <c r="BE236" s="459"/>
      <c r="BF236" s="459"/>
      <c r="BG236" s="459"/>
      <c r="BH236" s="459"/>
      <c r="BI236" s="459"/>
      <c r="BJ236" s="459"/>
      <c r="BK236" s="459"/>
      <c r="BL236" s="459"/>
      <c r="BM236" s="459"/>
      <c r="BN236" s="459"/>
      <c r="BO236" s="459"/>
      <c r="BP236" s="459"/>
      <c r="BQ236" s="459"/>
      <c r="BR236" s="459"/>
      <c r="BS236" s="459"/>
      <c r="BT236" s="459"/>
      <c r="BU236" s="459"/>
      <c r="BV236" s="459"/>
      <c r="BW236" s="459"/>
      <c r="BX236" s="459"/>
      <c r="BY236" s="459"/>
      <c r="BZ236" s="459"/>
      <c r="CA236" s="459"/>
      <c r="CB236" s="459"/>
      <c r="CC236" s="459"/>
      <c r="CD236" s="459"/>
      <c r="CE236" s="459"/>
      <c r="CF236" s="459"/>
      <c r="CG236" s="459"/>
      <c r="CH236" s="459"/>
      <c r="CI236" s="459"/>
      <c r="CJ236" s="459"/>
      <c r="CK236" s="459"/>
      <c r="CL236" s="459"/>
      <c r="CM236" s="459"/>
      <c r="CN236" s="459"/>
      <c r="CO236" s="459"/>
      <c r="CP236" s="459"/>
      <c r="CQ236" s="459"/>
      <c r="CR236" s="459"/>
      <c r="CS236" s="459"/>
    </row>
    <row r="237" spans="2:97" x14ac:dyDescent="0.2">
      <c r="B237" s="449"/>
      <c r="C237" s="449"/>
      <c r="D237" s="449"/>
      <c r="E237" s="449"/>
      <c r="F237" s="449"/>
      <c r="G237" s="449"/>
      <c r="H237" s="449"/>
      <c r="I237" s="449"/>
      <c r="J237" s="449"/>
      <c r="K237" s="450"/>
      <c r="L237" s="450"/>
      <c r="M237" s="449"/>
      <c r="N237" s="449"/>
      <c r="O237" s="449"/>
      <c r="P237" s="449"/>
      <c r="Q237" s="449"/>
      <c r="R237" s="449"/>
      <c r="S237" s="449"/>
      <c r="T237" s="449"/>
      <c r="U237" s="449"/>
      <c r="V237" s="449"/>
      <c r="W237" s="449"/>
      <c r="X237" s="449"/>
      <c r="Y237" s="449"/>
      <c r="Z237" s="449"/>
      <c r="AA237" s="449"/>
      <c r="AB237" s="449"/>
      <c r="AC237" s="449"/>
      <c r="AD237" s="449"/>
      <c r="AE237" s="449"/>
      <c r="AF237" s="449"/>
      <c r="AG237" s="449"/>
      <c r="AH237" s="449"/>
      <c r="AI237" s="449"/>
      <c r="AJ237" s="449"/>
      <c r="AK237" s="449"/>
      <c r="AL237" s="449"/>
      <c r="AM237" s="449"/>
      <c r="AN237" s="449"/>
      <c r="AO237" s="449"/>
      <c r="AP237" s="449"/>
      <c r="AQ237" s="449"/>
      <c r="AR237" s="449"/>
      <c r="AS237" s="449"/>
      <c r="AT237" s="449"/>
      <c r="AU237" s="449"/>
      <c r="AV237" s="449"/>
      <c r="AW237" s="449"/>
      <c r="AX237" s="459"/>
      <c r="AY237" s="459"/>
      <c r="AZ237" s="459"/>
      <c r="BA237" s="459"/>
      <c r="BB237" s="459"/>
      <c r="BC237" s="459"/>
      <c r="BD237" s="459"/>
      <c r="BE237" s="459"/>
      <c r="BF237" s="459"/>
      <c r="BG237" s="459"/>
      <c r="BH237" s="459"/>
      <c r="BI237" s="459"/>
      <c r="BJ237" s="459"/>
      <c r="BK237" s="459"/>
      <c r="BL237" s="459"/>
      <c r="BM237" s="459"/>
      <c r="BN237" s="459"/>
      <c r="BO237" s="459"/>
      <c r="BP237" s="459"/>
      <c r="BQ237" s="459"/>
      <c r="BR237" s="459"/>
      <c r="BS237" s="459"/>
      <c r="BT237" s="459"/>
      <c r="BU237" s="459"/>
      <c r="BV237" s="459"/>
      <c r="BW237" s="459"/>
      <c r="BX237" s="459"/>
      <c r="BY237" s="459"/>
      <c r="BZ237" s="459"/>
      <c r="CA237" s="459"/>
      <c r="CB237" s="459"/>
      <c r="CC237" s="459"/>
      <c r="CD237" s="459"/>
      <c r="CE237" s="459"/>
      <c r="CF237" s="459"/>
      <c r="CG237" s="459"/>
      <c r="CH237" s="459"/>
      <c r="CI237" s="459"/>
      <c r="CJ237" s="459"/>
      <c r="CK237" s="459"/>
      <c r="CL237" s="459"/>
      <c r="CM237" s="459"/>
      <c r="CN237" s="459"/>
      <c r="CO237" s="459"/>
      <c r="CP237" s="459"/>
      <c r="CQ237" s="459"/>
      <c r="CR237" s="459"/>
      <c r="CS237" s="459"/>
    </row>
    <row r="238" spans="2:97" x14ac:dyDescent="0.2">
      <c r="B238" s="449"/>
      <c r="C238" s="449"/>
      <c r="D238" s="449"/>
      <c r="E238" s="449"/>
      <c r="F238" s="449"/>
      <c r="G238" s="449"/>
      <c r="H238" s="449"/>
      <c r="I238" s="449"/>
      <c r="J238" s="449"/>
      <c r="K238" s="450"/>
      <c r="L238" s="450"/>
      <c r="M238" s="449"/>
      <c r="N238" s="449"/>
      <c r="O238" s="449"/>
      <c r="P238" s="449"/>
      <c r="Q238" s="449"/>
      <c r="R238" s="449"/>
      <c r="S238" s="449"/>
      <c r="T238" s="449"/>
      <c r="U238" s="449"/>
      <c r="V238" s="449"/>
      <c r="W238" s="449"/>
      <c r="X238" s="449"/>
      <c r="Y238" s="449"/>
      <c r="Z238" s="449"/>
      <c r="AA238" s="449"/>
      <c r="AB238" s="449"/>
      <c r="AC238" s="449"/>
      <c r="AD238" s="449"/>
      <c r="AE238" s="449"/>
      <c r="AF238" s="449"/>
      <c r="AG238" s="449"/>
      <c r="AH238" s="449"/>
      <c r="AI238" s="449"/>
      <c r="AJ238" s="449"/>
      <c r="AK238" s="449"/>
      <c r="AL238" s="449"/>
      <c r="AM238" s="449"/>
      <c r="AN238" s="449"/>
      <c r="AO238" s="449"/>
      <c r="AP238" s="449"/>
      <c r="AQ238" s="449"/>
      <c r="AR238" s="449"/>
      <c r="AS238" s="449"/>
      <c r="AT238" s="449"/>
      <c r="AU238" s="449"/>
      <c r="AV238" s="449"/>
      <c r="AW238" s="449"/>
      <c r="AX238" s="459"/>
      <c r="AY238" s="459"/>
      <c r="AZ238" s="459"/>
      <c r="BA238" s="459"/>
      <c r="BB238" s="459"/>
      <c r="BC238" s="459"/>
      <c r="BD238" s="459"/>
      <c r="BE238" s="459"/>
      <c r="BF238" s="459"/>
      <c r="BG238" s="459"/>
      <c r="BH238" s="459"/>
      <c r="BI238" s="459"/>
      <c r="BJ238" s="459"/>
      <c r="BK238" s="459"/>
      <c r="BL238" s="459"/>
      <c r="BM238" s="459"/>
      <c r="BN238" s="459"/>
      <c r="BO238" s="459"/>
      <c r="BP238" s="459"/>
      <c r="BQ238" s="459"/>
      <c r="BR238" s="459"/>
      <c r="BS238" s="459"/>
      <c r="BT238" s="459"/>
      <c r="BU238" s="459"/>
      <c r="BV238" s="459"/>
      <c r="BW238" s="459"/>
      <c r="BX238" s="459"/>
      <c r="BY238" s="459"/>
      <c r="BZ238" s="459"/>
      <c r="CA238" s="459"/>
      <c r="CB238" s="459"/>
      <c r="CC238" s="459"/>
      <c r="CD238" s="459"/>
      <c r="CE238" s="459"/>
      <c r="CF238" s="459"/>
      <c r="CG238" s="459"/>
      <c r="CH238" s="459"/>
      <c r="CI238" s="459"/>
      <c r="CJ238" s="459"/>
      <c r="CK238" s="459"/>
      <c r="CL238" s="459"/>
      <c r="CM238" s="459"/>
      <c r="CN238" s="459"/>
      <c r="CO238" s="459"/>
      <c r="CP238" s="459"/>
      <c r="CQ238" s="459"/>
      <c r="CR238" s="459"/>
      <c r="CS238" s="459"/>
    </row>
    <row r="239" spans="2:97" x14ac:dyDescent="0.2">
      <c r="B239" s="449"/>
      <c r="C239" s="449"/>
      <c r="D239" s="449"/>
      <c r="E239" s="449"/>
      <c r="F239" s="449"/>
      <c r="G239" s="449"/>
      <c r="H239" s="449"/>
      <c r="I239" s="449"/>
      <c r="J239" s="449"/>
      <c r="K239" s="450"/>
      <c r="L239" s="450"/>
      <c r="M239" s="449"/>
      <c r="N239" s="449"/>
      <c r="O239" s="449"/>
      <c r="P239" s="449"/>
      <c r="Q239" s="449"/>
      <c r="R239" s="449"/>
      <c r="S239" s="449"/>
      <c r="T239" s="449"/>
      <c r="U239" s="449"/>
      <c r="V239" s="449"/>
      <c r="W239" s="449"/>
      <c r="X239" s="449"/>
      <c r="Y239" s="449"/>
      <c r="Z239" s="449"/>
      <c r="AA239" s="449"/>
      <c r="AB239" s="449"/>
      <c r="AC239" s="449"/>
      <c r="AD239" s="449"/>
      <c r="AE239" s="449"/>
      <c r="AF239" s="449"/>
      <c r="AG239" s="449"/>
      <c r="AH239" s="449"/>
      <c r="AI239" s="449"/>
      <c r="AJ239" s="449"/>
      <c r="AK239" s="449"/>
      <c r="AL239" s="449"/>
      <c r="AM239" s="449"/>
      <c r="AN239" s="449"/>
      <c r="AO239" s="449"/>
      <c r="AP239" s="449"/>
      <c r="AQ239" s="449"/>
      <c r="AR239" s="449"/>
      <c r="AS239" s="449"/>
      <c r="AT239" s="449"/>
      <c r="AU239" s="449"/>
      <c r="AV239" s="449"/>
      <c r="AW239" s="449"/>
      <c r="AX239" s="459"/>
      <c r="AY239" s="459"/>
      <c r="AZ239" s="459"/>
      <c r="BA239" s="459"/>
      <c r="BB239" s="459"/>
      <c r="BC239" s="459"/>
      <c r="BD239" s="459"/>
      <c r="BE239" s="459"/>
      <c r="BF239" s="459"/>
      <c r="BG239" s="459"/>
      <c r="BH239" s="459"/>
      <c r="BI239" s="459"/>
      <c r="BJ239" s="459"/>
      <c r="BK239" s="459"/>
      <c r="BL239" s="459"/>
      <c r="BM239" s="459"/>
      <c r="BN239" s="459"/>
      <c r="BO239" s="459"/>
      <c r="BP239" s="459"/>
      <c r="BQ239" s="459"/>
      <c r="BR239" s="459"/>
      <c r="BS239" s="459"/>
      <c r="BT239" s="459"/>
      <c r="BU239" s="459"/>
      <c r="BV239" s="459"/>
      <c r="BW239" s="459"/>
      <c r="BX239" s="459"/>
      <c r="BY239" s="459"/>
      <c r="BZ239" s="459"/>
      <c r="CA239" s="459"/>
      <c r="CB239" s="459"/>
      <c r="CC239" s="459"/>
      <c r="CD239" s="459"/>
      <c r="CE239" s="459"/>
      <c r="CF239" s="459"/>
      <c r="CG239" s="459"/>
      <c r="CH239" s="459"/>
      <c r="CI239" s="459"/>
      <c r="CJ239" s="459"/>
      <c r="CK239" s="459"/>
      <c r="CL239" s="459"/>
      <c r="CM239" s="459"/>
      <c r="CN239" s="459"/>
      <c r="CO239" s="459"/>
      <c r="CP239" s="459"/>
      <c r="CQ239" s="459"/>
      <c r="CR239" s="459"/>
      <c r="CS239" s="459"/>
    </row>
    <row r="240" spans="2:97" x14ac:dyDescent="0.2">
      <c r="B240" s="449"/>
      <c r="C240" s="449"/>
      <c r="D240" s="449"/>
      <c r="E240" s="449"/>
      <c r="F240" s="449"/>
      <c r="G240" s="449"/>
      <c r="H240" s="449"/>
      <c r="I240" s="449"/>
      <c r="J240" s="449"/>
      <c r="K240" s="450"/>
      <c r="L240" s="450"/>
      <c r="M240" s="449"/>
      <c r="N240" s="449"/>
      <c r="O240" s="449"/>
      <c r="P240" s="449"/>
      <c r="Q240" s="449"/>
      <c r="R240" s="449"/>
      <c r="S240" s="449"/>
      <c r="T240" s="449"/>
      <c r="U240" s="449"/>
      <c r="V240" s="449"/>
      <c r="W240" s="449"/>
      <c r="X240" s="449"/>
      <c r="Y240" s="449"/>
      <c r="Z240" s="449"/>
      <c r="AA240" s="449"/>
      <c r="AB240" s="449"/>
      <c r="AC240" s="449"/>
      <c r="AD240" s="449"/>
      <c r="AE240" s="449"/>
      <c r="AF240" s="449"/>
      <c r="AG240" s="449"/>
      <c r="AH240" s="449"/>
      <c r="AI240" s="449"/>
      <c r="AJ240" s="449"/>
      <c r="AK240" s="449"/>
      <c r="AL240" s="449"/>
      <c r="AM240" s="449"/>
      <c r="AN240" s="449"/>
      <c r="AO240" s="449"/>
      <c r="AP240" s="449"/>
      <c r="AQ240" s="449"/>
      <c r="AR240" s="449"/>
      <c r="AS240" s="449"/>
      <c r="AT240" s="449"/>
      <c r="AU240" s="449"/>
      <c r="AV240" s="449"/>
      <c r="AW240" s="449"/>
      <c r="AX240" s="459"/>
      <c r="AY240" s="459"/>
      <c r="AZ240" s="459"/>
      <c r="BA240" s="459"/>
      <c r="BB240" s="459"/>
      <c r="BC240" s="459"/>
      <c r="BD240" s="459"/>
      <c r="BE240" s="459"/>
      <c r="BF240" s="459"/>
      <c r="BG240" s="459"/>
      <c r="BH240" s="459"/>
      <c r="BI240" s="459"/>
      <c r="BJ240" s="459"/>
      <c r="BK240" s="459"/>
      <c r="BL240" s="459"/>
      <c r="BM240" s="459"/>
      <c r="BN240" s="459"/>
      <c r="BO240" s="459"/>
      <c r="BP240" s="459"/>
      <c r="BQ240" s="459"/>
      <c r="BR240" s="459"/>
      <c r="BS240" s="459"/>
      <c r="BT240" s="459"/>
      <c r="BU240" s="459"/>
      <c r="BV240" s="459"/>
      <c r="BW240" s="459"/>
      <c r="BX240" s="459"/>
      <c r="BY240" s="459"/>
      <c r="BZ240" s="459"/>
      <c r="CA240" s="459"/>
      <c r="CB240" s="459"/>
      <c r="CC240" s="459"/>
      <c r="CD240" s="459"/>
      <c r="CE240" s="459"/>
      <c r="CF240" s="459"/>
      <c r="CG240" s="459"/>
      <c r="CH240" s="459"/>
      <c r="CI240" s="459"/>
      <c r="CJ240" s="459"/>
      <c r="CK240" s="459"/>
      <c r="CL240" s="459"/>
      <c r="CM240" s="459"/>
      <c r="CN240" s="459"/>
      <c r="CO240" s="459"/>
      <c r="CP240" s="459"/>
      <c r="CQ240" s="459"/>
      <c r="CR240" s="459"/>
      <c r="CS240" s="459"/>
    </row>
    <row r="241" spans="2:97" x14ac:dyDescent="0.2">
      <c r="B241" s="449"/>
      <c r="C241" s="449"/>
      <c r="D241" s="449"/>
      <c r="E241" s="449"/>
      <c r="F241" s="449"/>
      <c r="G241" s="449"/>
      <c r="H241" s="449"/>
      <c r="I241" s="449"/>
      <c r="J241" s="449"/>
      <c r="K241" s="450"/>
      <c r="L241" s="450"/>
      <c r="M241" s="449"/>
      <c r="N241" s="449"/>
      <c r="O241" s="449"/>
      <c r="P241" s="449"/>
      <c r="Q241" s="449"/>
      <c r="R241" s="449"/>
      <c r="S241" s="449"/>
      <c r="T241" s="449"/>
      <c r="U241" s="449"/>
      <c r="V241" s="449"/>
      <c r="W241" s="449"/>
      <c r="X241" s="449"/>
      <c r="Y241" s="449"/>
      <c r="Z241" s="449"/>
      <c r="AA241" s="449"/>
      <c r="AB241" s="449"/>
      <c r="AC241" s="449"/>
      <c r="AD241" s="449"/>
      <c r="AE241" s="449"/>
      <c r="AF241" s="449"/>
      <c r="AG241" s="449"/>
      <c r="AH241" s="449"/>
      <c r="AI241" s="449"/>
      <c r="AJ241" s="449"/>
      <c r="AK241" s="449"/>
      <c r="AL241" s="449"/>
      <c r="AM241" s="449"/>
      <c r="AN241" s="449"/>
      <c r="AO241" s="449"/>
      <c r="AP241" s="449"/>
      <c r="AQ241" s="449"/>
      <c r="AR241" s="449"/>
      <c r="AS241" s="449"/>
      <c r="AT241" s="449"/>
      <c r="AU241" s="449"/>
      <c r="AV241" s="449"/>
      <c r="AW241" s="449"/>
      <c r="AX241" s="459"/>
      <c r="AY241" s="459"/>
      <c r="AZ241" s="459"/>
      <c r="BA241" s="459"/>
      <c r="BB241" s="459"/>
      <c r="BC241" s="459"/>
      <c r="BD241" s="459"/>
      <c r="BE241" s="459"/>
      <c r="BF241" s="459"/>
      <c r="BG241" s="459"/>
      <c r="BH241" s="459"/>
      <c r="BI241" s="459"/>
      <c r="BJ241" s="459"/>
      <c r="BK241" s="459"/>
      <c r="BL241" s="459"/>
      <c r="BM241" s="459"/>
      <c r="BN241" s="459"/>
      <c r="BO241" s="459"/>
      <c r="BP241" s="459"/>
      <c r="BQ241" s="459"/>
      <c r="BR241" s="459"/>
      <c r="BS241" s="459"/>
      <c r="BT241" s="459"/>
      <c r="BU241" s="459"/>
      <c r="BV241" s="459"/>
      <c r="BW241" s="459"/>
      <c r="BX241" s="459"/>
      <c r="BY241" s="459"/>
      <c r="BZ241" s="459"/>
      <c r="CA241" s="459"/>
      <c r="CB241" s="459"/>
      <c r="CC241" s="459"/>
      <c r="CD241" s="459"/>
      <c r="CE241" s="459"/>
      <c r="CF241" s="459"/>
      <c r="CG241" s="459"/>
      <c r="CH241" s="459"/>
      <c r="CI241" s="459"/>
      <c r="CJ241" s="459"/>
      <c r="CK241" s="459"/>
      <c r="CL241" s="459"/>
      <c r="CM241" s="459"/>
      <c r="CN241" s="459"/>
      <c r="CO241" s="459"/>
      <c r="CP241" s="459"/>
      <c r="CQ241" s="459"/>
      <c r="CR241" s="459"/>
      <c r="CS241" s="459"/>
    </row>
    <row r="242" spans="2:97" x14ac:dyDescent="0.2">
      <c r="B242" s="449"/>
      <c r="C242" s="449"/>
      <c r="D242" s="449"/>
      <c r="E242" s="449"/>
      <c r="F242" s="449"/>
      <c r="G242" s="449"/>
      <c r="H242" s="449"/>
      <c r="I242" s="449"/>
      <c r="J242" s="449"/>
      <c r="K242" s="450"/>
      <c r="L242" s="450"/>
      <c r="M242" s="449"/>
      <c r="N242" s="449"/>
      <c r="O242" s="449"/>
      <c r="P242" s="449"/>
      <c r="Q242" s="449"/>
      <c r="R242" s="449"/>
      <c r="S242" s="449"/>
      <c r="T242" s="449"/>
      <c r="U242" s="449"/>
      <c r="V242" s="449"/>
      <c r="W242" s="449"/>
      <c r="X242" s="449"/>
      <c r="Y242" s="449"/>
      <c r="Z242" s="449"/>
      <c r="AA242" s="449"/>
      <c r="AB242" s="449"/>
      <c r="AC242" s="449"/>
      <c r="AD242" s="449"/>
      <c r="AE242" s="449"/>
      <c r="AF242" s="449"/>
      <c r="AG242" s="449"/>
      <c r="AH242" s="449"/>
      <c r="AI242" s="449"/>
      <c r="AJ242" s="449"/>
      <c r="AK242" s="449"/>
      <c r="AL242" s="449"/>
      <c r="AM242" s="449"/>
      <c r="AN242" s="449"/>
      <c r="AO242" s="449"/>
      <c r="AP242" s="449"/>
      <c r="AQ242" s="449"/>
      <c r="AR242" s="449"/>
      <c r="AS242" s="449"/>
      <c r="AT242" s="449"/>
      <c r="AU242" s="449"/>
      <c r="AV242" s="449"/>
      <c r="AW242" s="449"/>
      <c r="AX242" s="459"/>
      <c r="AY242" s="459"/>
      <c r="AZ242" s="459"/>
      <c r="BA242" s="459"/>
      <c r="BB242" s="459"/>
      <c r="BC242" s="459"/>
      <c r="BD242" s="459"/>
      <c r="BE242" s="459"/>
      <c r="BF242" s="459"/>
      <c r="BG242" s="459"/>
      <c r="BH242" s="459"/>
      <c r="BI242" s="459"/>
      <c r="BJ242" s="459"/>
      <c r="BK242" s="459"/>
      <c r="BL242" s="459"/>
      <c r="BM242" s="459"/>
      <c r="BN242" s="459"/>
      <c r="BO242" s="459"/>
      <c r="BP242" s="459"/>
      <c r="BQ242" s="459"/>
      <c r="BR242" s="459"/>
      <c r="BS242" s="459"/>
      <c r="BT242" s="459"/>
      <c r="BU242" s="459"/>
      <c r="BV242" s="459"/>
      <c r="BW242" s="459"/>
      <c r="BX242" s="459"/>
      <c r="BY242" s="459"/>
      <c r="BZ242" s="459"/>
      <c r="CA242" s="459"/>
      <c r="CB242" s="459"/>
      <c r="CC242" s="459"/>
      <c r="CD242" s="459"/>
      <c r="CE242" s="459"/>
      <c r="CF242" s="459"/>
      <c r="CG242" s="459"/>
      <c r="CH242" s="459"/>
      <c r="CI242" s="459"/>
      <c r="CJ242" s="459"/>
      <c r="CK242" s="459"/>
      <c r="CL242" s="459"/>
      <c r="CM242" s="459"/>
      <c r="CN242" s="459"/>
      <c r="CO242" s="459"/>
      <c r="CP242" s="459"/>
      <c r="CQ242" s="459"/>
      <c r="CR242" s="459"/>
      <c r="CS242" s="459"/>
    </row>
    <row r="243" spans="2:97" x14ac:dyDescent="0.2">
      <c r="B243" s="449"/>
      <c r="C243" s="449"/>
      <c r="D243" s="449"/>
      <c r="E243" s="449"/>
      <c r="F243" s="449"/>
      <c r="G243" s="449"/>
      <c r="H243" s="449"/>
      <c r="I243" s="449"/>
      <c r="J243" s="449"/>
      <c r="K243" s="450"/>
      <c r="L243" s="450"/>
      <c r="M243" s="449"/>
      <c r="N243" s="449"/>
      <c r="O243" s="449"/>
      <c r="P243" s="449"/>
      <c r="Q243" s="449"/>
      <c r="R243" s="449"/>
      <c r="S243" s="449"/>
      <c r="T243" s="449"/>
      <c r="U243" s="449"/>
      <c r="V243" s="449"/>
      <c r="W243" s="449"/>
      <c r="X243" s="449"/>
      <c r="Y243" s="449"/>
      <c r="Z243" s="449"/>
      <c r="AA243" s="449"/>
      <c r="AB243" s="449"/>
      <c r="AC243" s="449"/>
      <c r="AD243" s="449"/>
      <c r="AE243" s="449"/>
      <c r="AF243" s="449"/>
      <c r="AG243" s="449"/>
      <c r="AH243" s="449"/>
      <c r="AI243" s="449"/>
      <c r="AJ243" s="449"/>
      <c r="AK243" s="449"/>
      <c r="AL243" s="449"/>
      <c r="AM243" s="449"/>
      <c r="AN243" s="449"/>
      <c r="AO243" s="449"/>
      <c r="AP243" s="449"/>
      <c r="AQ243" s="449"/>
      <c r="AR243" s="449"/>
      <c r="AS243" s="449"/>
      <c r="AT243" s="449"/>
      <c r="AU243" s="449"/>
      <c r="AV243" s="449"/>
      <c r="AW243" s="449"/>
      <c r="AX243" s="459"/>
      <c r="AY243" s="459"/>
      <c r="AZ243" s="459"/>
      <c r="BA243" s="459"/>
      <c r="BB243" s="459"/>
      <c r="BC243" s="459"/>
      <c r="BD243" s="459"/>
      <c r="BE243" s="459"/>
      <c r="BF243" s="459"/>
      <c r="BG243" s="459"/>
      <c r="BH243" s="459"/>
      <c r="BI243" s="459"/>
      <c r="BJ243" s="459"/>
      <c r="BK243" s="459"/>
      <c r="BL243" s="459"/>
      <c r="BM243" s="459"/>
      <c r="BN243" s="459"/>
      <c r="BO243" s="459"/>
      <c r="BP243" s="459"/>
      <c r="BQ243" s="459"/>
      <c r="BR243" s="459"/>
      <c r="BS243" s="459"/>
      <c r="BT243" s="459"/>
      <c r="BU243" s="459"/>
      <c r="BV243" s="459"/>
      <c r="BW243" s="459"/>
      <c r="BX243" s="459"/>
      <c r="BY243" s="459"/>
      <c r="BZ243" s="459"/>
      <c r="CA243" s="459"/>
      <c r="CB243" s="459"/>
      <c r="CC243" s="459"/>
      <c r="CD243" s="459"/>
      <c r="CE243" s="459"/>
      <c r="CF243" s="459"/>
      <c r="CG243" s="459"/>
      <c r="CH243" s="459"/>
      <c r="CI243" s="459"/>
      <c r="CJ243" s="459"/>
      <c r="CK243" s="459"/>
      <c r="CL243" s="459"/>
      <c r="CM243" s="459"/>
      <c r="CN243" s="459"/>
      <c r="CO243" s="459"/>
      <c r="CP243" s="459"/>
      <c r="CQ243" s="459"/>
      <c r="CR243" s="459"/>
      <c r="CS243" s="459"/>
    </row>
    <row r="244" spans="2:97" x14ac:dyDescent="0.2">
      <c r="B244" s="449"/>
      <c r="C244" s="449"/>
      <c r="D244" s="449"/>
      <c r="E244" s="449"/>
      <c r="F244" s="449"/>
      <c r="G244" s="449"/>
      <c r="H244" s="449"/>
      <c r="I244" s="449"/>
      <c r="J244" s="449"/>
      <c r="K244" s="450"/>
      <c r="L244" s="450"/>
      <c r="M244" s="449"/>
      <c r="N244" s="449"/>
      <c r="O244" s="449"/>
      <c r="P244" s="449"/>
      <c r="Q244" s="449"/>
      <c r="R244" s="449"/>
      <c r="S244" s="449"/>
      <c r="T244" s="449"/>
      <c r="U244" s="449"/>
      <c r="V244" s="449"/>
      <c r="W244" s="449"/>
      <c r="X244" s="449"/>
      <c r="Y244" s="449"/>
      <c r="Z244" s="449"/>
      <c r="AA244" s="449"/>
      <c r="AB244" s="449"/>
      <c r="AC244" s="449"/>
      <c r="AD244" s="449"/>
      <c r="AE244" s="449"/>
      <c r="AF244" s="449"/>
      <c r="AG244" s="449"/>
      <c r="AH244" s="449"/>
      <c r="AI244" s="449"/>
      <c r="AJ244" s="449"/>
      <c r="AK244" s="449"/>
      <c r="AL244" s="449"/>
      <c r="AM244" s="449"/>
      <c r="AN244" s="449"/>
      <c r="AO244" s="449"/>
      <c r="AP244" s="449"/>
      <c r="AQ244" s="449"/>
      <c r="AR244" s="449"/>
      <c r="AS244" s="449"/>
      <c r="AT244" s="449"/>
      <c r="AU244" s="449"/>
      <c r="AV244" s="449"/>
      <c r="AW244" s="449"/>
      <c r="AX244" s="459"/>
      <c r="AY244" s="459"/>
      <c r="AZ244" s="459"/>
      <c r="BA244" s="459"/>
      <c r="BB244" s="459"/>
      <c r="BC244" s="459"/>
      <c r="BD244" s="459"/>
      <c r="BE244" s="459"/>
      <c r="BF244" s="459"/>
      <c r="BG244" s="459"/>
      <c r="BH244" s="459"/>
      <c r="BI244" s="459"/>
      <c r="BJ244" s="459"/>
      <c r="BK244" s="459"/>
      <c r="BL244" s="459"/>
      <c r="BM244" s="459"/>
      <c r="BN244" s="459"/>
      <c r="BO244" s="459"/>
      <c r="BP244" s="459"/>
      <c r="BQ244" s="459"/>
      <c r="BR244" s="459"/>
      <c r="BS244" s="459"/>
      <c r="BT244" s="459"/>
      <c r="BU244" s="459"/>
      <c r="BV244" s="459"/>
      <c r="BW244" s="459"/>
      <c r="BX244" s="459"/>
      <c r="BY244" s="459"/>
      <c r="BZ244" s="459"/>
      <c r="CA244" s="459"/>
      <c r="CB244" s="459"/>
      <c r="CC244" s="459"/>
      <c r="CD244" s="459"/>
      <c r="CE244" s="459"/>
      <c r="CF244" s="459"/>
      <c r="CG244" s="459"/>
      <c r="CH244" s="459"/>
      <c r="CI244" s="459"/>
      <c r="CJ244" s="459"/>
      <c r="CK244" s="459"/>
      <c r="CL244" s="459"/>
      <c r="CM244" s="459"/>
      <c r="CN244" s="459"/>
      <c r="CO244" s="459"/>
      <c r="CP244" s="459"/>
      <c r="CQ244" s="459"/>
      <c r="CR244" s="459"/>
      <c r="CS244" s="459"/>
    </row>
    <row r="245" spans="2:97" x14ac:dyDescent="0.2">
      <c r="B245" s="449"/>
      <c r="C245" s="449"/>
      <c r="D245" s="449"/>
      <c r="E245" s="449"/>
      <c r="F245" s="449"/>
      <c r="G245" s="449"/>
      <c r="H245" s="449"/>
      <c r="I245" s="449"/>
      <c r="J245" s="449"/>
      <c r="K245" s="450"/>
      <c r="L245" s="450"/>
      <c r="M245" s="449"/>
      <c r="N245" s="449"/>
      <c r="O245" s="449"/>
      <c r="P245" s="449"/>
      <c r="Q245" s="449"/>
      <c r="R245" s="449"/>
      <c r="S245" s="449"/>
      <c r="T245" s="449"/>
      <c r="U245" s="449"/>
      <c r="V245" s="449"/>
      <c r="W245" s="449"/>
      <c r="X245" s="449"/>
      <c r="Y245" s="449"/>
      <c r="Z245" s="449"/>
      <c r="AA245" s="449"/>
      <c r="AB245" s="449"/>
      <c r="AC245" s="449"/>
      <c r="AD245" s="449"/>
      <c r="AE245" s="449"/>
      <c r="AF245" s="449"/>
      <c r="AG245" s="449"/>
      <c r="AH245" s="449"/>
      <c r="AI245" s="449"/>
      <c r="AJ245" s="449"/>
      <c r="AK245" s="449"/>
      <c r="AL245" s="449"/>
      <c r="AM245" s="449"/>
      <c r="AN245" s="449"/>
      <c r="AO245" s="449"/>
      <c r="AP245" s="449"/>
      <c r="AQ245" s="449"/>
      <c r="AR245" s="449"/>
      <c r="AS245" s="449"/>
      <c r="AT245" s="449"/>
      <c r="AU245" s="449"/>
      <c r="AV245" s="449"/>
      <c r="AW245" s="449"/>
      <c r="AX245" s="459"/>
      <c r="AY245" s="459"/>
      <c r="AZ245" s="459"/>
      <c r="BA245" s="459"/>
      <c r="BB245" s="459"/>
      <c r="BC245" s="459"/>
      <c r="BD245" s="459"/>
      <c r="BE245" s="459"/>
      <c r="BF245" s="459"/>
      <c r="BG245" s="459"/>
      <c r="BH245" s="459"/>
      <c r="BI245" s="459"/>
      <c r="BJ245" s="459"/>
      <c r="BK245" s="459"/>
      <c r="BL245" s="459"/>
      <c r="BM245" s="459"/>
      <c r="BN245" s="459"/>
      <c r="BO245" s="459"/>
      <c r="BP245" s="459"/>
      <c r="BQ245" s="459"/>
      <c r="BR245" s="459"/>
      <c r="BS245" s="459"/>
      <c r="BT245" s="459"/>
      <c r="BU245" s="459"/>
      <c r="BV245" s="459"/>
      <c r="BW245" s="459"/>
      <c r="BX245" s="459"/>
      <c r="BY245" s="459"/>
      <c r="BZ245" s="459"/>
      <c r="CA245" s="459"/>
      <c r="CB245" s="459"/>
      <c r="CC245" s="459"/>
      <c r="CD245" s="459"/>
      <c r="CE245" s="459"/>
      <c r="CF245" s="459"/>
      <c r="CG245" s="459"/>
      <c r="CH245" s="459"/>
      <c r="CI245" s="459"/>
      <c r="CJ245" s="459"/>
      <c r="CK245" s="459"/>
      <c r="CL245" s="459"/>
      <c r="CM245" s="459"/>
      <c r="CN245" s="459"/>
      <c r="CO245" s="459"/>
      <c r="CP245" s="459"/>
      <c r="CQ245" s="459"/>
      <c r="CR245" s="459"/>
      <c r="CS245" s="459"/>
    </row>
    <row r="246" spans="2:97" x14ac:dyDescent="0.2">
      <c r="B246" s="449"/>
      <c r="C246" s="449"/>
      <c r="D246" s="449"/>
      <c r="E246" s="449"/>
      <c r="F246" s="449"/>
      <c r="G246" s="449"/>
      <c r="H246" s="449"/>
      <c r="I246" s="449"/>
      <c r="J246" s="449"/>
      <c r="K246" s="450"/>
      <c r="L246" s="450"/>
      <c r="M246" s="449"/>
      <c r="N246" s="449"/>
      <c r="O246" s="449"/>
      <c r="P246" s="449"/>
      <c r="Q246" s="449"/>
      <c r="R246" s="449"/>
      <c r="S246" s="449"/>
      <c r="T246" s="449"/>
      <c r="U246" s="449"/>
      <c r="V246" s="449"/>
      <c r="W246" s="449"/>
      <c r="X246" s="449"/>
      <c r="Y246" s="449"/>
      <c r="Z246" s="449"/>
      <c r="AA246" s="449"/>
      <c r="AB246" s="449"/>
      <c r="AC246" s="449"/>
      <c r="AD246" s="449"/>
      <c r="AE246" s="449"/>
      <c r="AF246" s="449"/>
      <c r="AG246" s="449"/>
      <c r="AH246" s="449"/>
      <c r="AI246" s="449"/>
      <c r="AJ246" s="449"/>
      <c r="AK246" s="449"/>
      <c r="AL246" s="449"/>
      <c r="AM246" s="449"/>
      <c r="AN246" s="449"/>
      <c r="AO246" s="449"/>
      <c r="AP246" s="449"/>
      <c r="AQ246" s="449"/>
      <c r="AR246" s="449"/>
      <c r="AS246" s="449"/>
      <c r="AT246" s="449"/>
      <c r="AU246" s="449"/>
      <c r="AV246" s="449"/>
      <c r="AW246" s="449"/>
      <c r="AX246" s="459"/>
      <c r="AY246" s="459"/>
      <c r="AZ246" s="459"/>
      <c r="BA246" s="459"/>
      <c r="BB246" s="459"/>
      <c r="BC246" s="459"/>
      <c r="BD246" s="459"/>
      <c r="BE246" s="459"/>
      <c r="BF246" s="459"/>
      <c r="BG246" s="459"/>
      <c r="BH246" s="459"/>
      <c r="BI246" s="459"/>
      <c r="BJ246" s="459"/>
      <c r="BK246" s="459"/>
      <c r="BL246" s="459"/>
      <c r="BM246" s="459"/>
      <c r="BN246" s="459"/>
      <c r="BO246" s="459"/>
      <c r="BP246" s="459"/>
      <c r="BQ246" s="459"/>
      <c r="BR246" s="459"/>
      <c r="BS246" s="459"/>
      <c r="BT246" s="459"/>
      <c r="BU246" s="459"/>
      <c r="BV246" s="459"/>
      <c r="BW246" s="459"/>
      <c r="BX246" s="459"/>
      <c r="BY246" s="459"/>
      <c r="BZ246" s="459"/>
      <c r="CA246" s="459"/>
      <c r="CB246" s="459"/>
      <c r="CC246" s="459"/>
      <c r="CD246" s="459"/>
      <c r="CE246" s="459"/>
      <c r="CF246" s="459"/>
      <c r="CG246" s="459"/>
      <c r="CH246" s="459"/>
      <c r="CI246" s="459"/>
      <c r="CJ246" s="459"/>
      <c r="CK246" s="459"/>
      <c r="CL246" s="459"/>
      <c r="CM246" s="459"/>
      <c r="CN246" s="459"/>
      <c r="CO246" s="459"/>
      <c r="CP246" s="459"/>
      <c r="CQ246" s="459"/>
      <c r="CR246" s="459"/>
      <c r="CS246" s="459"/>
    </row>
    <row r="247" spans="2:97" x14ac:dyDescent="0.2">
      <c r="B247" s="449"/>
      <c r="C247" s="449"/>
      <c r="D247" s="449"/>
      <c r="E247" s="449"/>
      <c r="F247" s="449"/>
      <c r="G247" s="449"/>
      <c r="H247" s="449"/>
      <c r="I247" s="449"/>
      <c r="J247" s="449"/>
      <c r="K247" s="450"/>
      <c r="L247" s="450"/>
      <c r="M247" s="449"/>
      <c r="N247" s="449"/>
      <c r="O247" s="449"/>
      <c r="P247" s="449"/>
      <c r="Q247" s="449"/>
      <c r="R247" s="449"/>
      <c r="S247" s="449"/>
      <c r="T247" s="449"/>
      <c r="U247" s="449"/>
      <c r="V247" s="449"/>
      <c r="W247" s="449"/>
      <c r="X247" s="449"/>
      <c r="Y247" s="449"/>
      <c r="Z247" s="449"/>
      <c r="AA247" s="449"/>
      <c r="AB247" s="449"/>
      <c r="AC247" s="449"/>
      <c r="AD247" s="449"/>
      <c r="AE247" s="449"/>
      <c r="AF247" s="449"/>
      <c r="AG247" s="449"/>
      <c r="AH247" s="449"/>
      <c r="AI247" s="449"/>
      <c r="AJ247" s="449"/>
      <c r="AK247" s="449"/>
      <c r="AL247" s="449"/>
      <c r="AM247" s="449"/>
      <c r="AN247" s="449"/>
      <c r="AO247" s="449"/>
      <c r="AP247" s="449"/>
      <c r="AQ247" s="449"/>
      <c r="AR247" s="449"/>
      <c r="AS247" s="449"/>
      <c r="AT247" s="449"/>
      <c r="AU247" s="449"/>
      <c r="AV247" s="449"/>
      <c r="AW247" s="449"/>
      <c r="AX247" s="459"/>
      <c r="AY247" s="459"/>
      <c r="AZ247" s="459"/>
      <c r="BA247" s="459"/>
      <c r="BB247" s="459"/>
      <c r="BC247" s="459"/>
      <c r="BD247" s="459"/>
      <c r="BE247" s="459"/>
      <c r="BF247" s="459"/>
      <c r="BG247" s="459"/>
      <c r="BH247" s="459"/>
      <c r="BI247" s="459"/>
      <c r="BJ247" s="459"/>
      <c r="BK247" s="459"/>
      <c r="BL247" s="459"/>
      <c r="BM247" s="459"/>
      <c r="BN247" s="459"/>
      <c r="BO247" s="459"/>
      <c r="BP247" s="459"/>
      <c r="BQ247" s="459"/>
      <c r="BR247" s="459"/>
      <c r="BS247" s="459"/>
      <c r="BT247" s="459"/>
      <c r="BU247" s="459"/>
      <c r="BV247" s="459"/>
      <c r="BW247" s="459"/>
      <c r="BX247" s="459"/>
      <c r="BY247" s="459"/>
      <c r="BZ247" s="459"/>
      <c r="CA247" s="459"/>
      <c r="CB247" s="459"/>
      <c r="CC247" s="459"/>
      <c r="CD247" s="459"/>
      <c r="CE247" s="459"/>
      <c r="CF247" s="459"/>
      <c r="CG247" s="459"/>
      <c r="CH247" s="459"/>
      <c r="CI247" s="459"/>
      <c r="CJ247" s="459"/>
      <c r="CK247" s="459"/>
      <c r="CL247" s="459"/>
      <c r="CM247" s="459"/>
      <c r="CN247" s="459"/>
      <c r="CO247" s="459"/>
      <c r="CP247" s="459"/>
      <c r="CQ247" s="459"/>
      <c r="CR247" s="459"/>
      <c r="CS247" s="459"/>
    </row>
    <row r="248" spans="2:97" x14ac:dyDescent="0.2">
      <c r="B248" s="449"/>
      <c r="C248" s="449"/>
      <c r="D248" s="449"/>
      <c r="E248" s="449"/>
      <c r="F248" s="449"/>
      <c r="G248" s="449"/>
      <c r="H248" s="449"/>
      <c r="I248" s="449"/>
      <c r="J248" s="449"/>
      <c r="K248" s="450"/>
      <c r="L248" s="450"/>
      <c r="M248" s="449"/>
      <c r="N248" s="449"/>
      <c r="O248" s="449"/>
      <c r="P248" s="449"/>
      <c r="Q248" s="449"/>
      <c r="R248" s="449"/>
      <c r="S248" s="449"/>
      <c r="T248" s="449"/>
      <c r="U248" s="449"/>
      <c r="V248" s="449"/>
      <c r="W248" s="449"/>
      <c r="X248" s="449"/>
      <c r="Y248" s="449"/>
      <c r="Z248" s="449"/>
      <c r="AA248" s="449"/>
      <c r="AB248" s="449"/>
      <c r="AC248" s="449"/>
      <c r="AD248" s="449"/>
      <c r="AE248" s="449"/>
      <c r="AF248" s="449"/>
      <c r="AG248" s="449"/>
      <c r="AH248" s="449"/>
      <c r="AI248" s="449"/>
      <c r="AJ248" s="449"/>
      <c r="AK248" s="449"/>
      <c r="AL248" s="449"/>
      <c r="AM248" s="449"/>
      <c r="AN248" s="449"/>
      <c r="AO248" s="449"/>
      <c r="AP248" s="449"/>
      <c r="AQ248" s="449"/>
      <c r="AR248" s="449"/>
      <c r="AS248" s="449"/>
      <c r="AT248" s="449"/>
      <c r="AU248" s="449"/>
      <c r="AV248" s="449"/>
      <c r="AW248" s="449"/>
      <c r="AX248" s="459"/>
      <c r="AY248" s="459"/>
      <c r="AZ248" s="459"/>
      <c r="BA248" s="459"/>
      <c r="BB248" s="459"/>
      <c r="BC248" s="459"/>
      <c r="BD248" s="459"/>
      <c r="BE248" s="459"/>
      <c r="BF248" s="459"/>
      <c r="BG248" s="459"/>
      <c r="BH248" s="459"/>
      <c r="BI248" s="459"/>
      <c r="BJ248" s="459"/>
      <c r="BK248" s="459"/>
      <c r="BL248" s="459"/>
      <c r="BM248" s="459"/>
      <c r="BN248" s="459"/>
      <c r="BO248" s="459"/>
      <c r="BP248" s="459"/>
      <c r="BQ248" s="459"/>
      <c r="BR248" s="459"/>
      <c r="BS248" s="459"/>
      <c r="BT248" s="459"/>
      <c r="BU248" s="459"/>
      <c r="BV248" s="459"/>
      <c r="BW248" s="459"/>
      <c r="BX248" s="459"/>
      <c r="BY248" s="459"/>
      <c r="BZ248" s="459"/>
      <c r="CA248" s="459"/>
      <c r="CB248" s="459"/>
      <c r="CC248" s="459"/>
      <c r="CD248" s="459"/>
      <c r="CE248" s="459"/>
      <c r="CF248" s="459"/>
      <c r="CG248" s="459"/>
      <c r="CH248" s="459"/>
      <c r="CI248" s="459"/>
      <c r="CJ248" s="459"/>
      <c r="CK248" s="459"/>
      <c r="CL248" s="459"/>
      <c r="CM248" s="459"/>
      <c r="CN248" s="459"/>
      <c r="CO248" s="459"/>
      <c r="CP248" s="459"/>
      <c r="CQ248" s="459"/>
      <c r="CR248" s="459"/>
      <c r="CS248" s="459"/>
    </row>
    <row r="249" spans="2:97" x14ac:dyDescent="0.2">
      <c r="B249" s="449"/>
      <c r="C249" s="449"/>
      <c r="D249" s="449"/>
      <c r="E249" s="449"/>
      <c r="F249" s="449"/>
      <c r="G249" s="449"/>
      <c r="H249" s="449"/>
      <c r="I249" s="449"/>
      <c r="J249" s="449"/>
      <c r="K249" s="450"/>
      <c r="L249" s="450"/>
      <c r="M249" s="449"/>
      <c r="N249" s="449"/>
      <c r="O249" s="449"/>
      <c r="P249" s="449"/>
      <c r="Q249" s="449"/>
      <c r="R249" s="449"/>
      <c r="S249" s="449"/>
      <c r="T249" s="449"/>
      <c r="U249" s="449"/>
      <c r="V249" s="449"/>
      <c r="W249" s="449"/>
      <c r="X249" s="449"/>
      <c r="Y249" s="449"/>
      <c r="Z249" s="449"/>
      <c r="AA249" s="449"/>
      <c r="AB249" s="449"/>
      <c r="AC249" s="449"/>
      <c r="AD249" s="449"/>
      <c r="AE249" s="449"/>
      <c r="AF249" s="449"/>
      <c r="AG249" s="449"/>
      <c r="AH249" s="449"/>
      <c r="AI249" s="449"/>
      <c r="AJ249" s="449"/>
      <c r="AK249" s="449"/>
      <c r="AL249" s="449"/>
      <c r="AM249" s="449"/>
      <c r="AN249" s="449"/>
      <c r="AO249" s="449"/>
      <c r="AP249" s="449"/>
      <c r="AQ249" s="449"/>
      <c r="AR249" s="449"/>
      <c r="AS249" s="449"/>
      <c r="AT249" s="449"/>
      <c r="AU249" s="449"/>
      <c r="AV249" s="449"/>
      <c r="AW249" s="449"/>
      <c r="AX249" s="459"/>
      <c r="AY249" s="459"/>
      <c r="AZ249" s="459"/>
      <c r="BA249" s="459"/>
      <c r="BB249" s="459"/>
      <c r="BC249" s="459"/>
      <c r="BD249" s="459"/>
      <c r="BE249" s="459"/>
      <c r="BF249" s="459"/>
      <c r="BG249" s="459"/>
      <c r="BH249" s="459"/>
      <c r="BI249" s="459"/>
      <c r="BJ249" s="459"/>
      <c r="BK249" s="459"/>
      <c r="BL249" s="459"/>
      <c r="BM249" s="459"/>
      <c r="BN249" s="459"/>
      <c r="BO249" s="459"/>
      <c r="BP249" s="459"/>
      <c r="BQ249" s="459"/>
      <c r="BR249" s="459"/>
      <c r="BS249" s="459"/>
      <c r="BT249" s="459"/>
      <c r="BU249" s="459"/>
      <c r="BV249" s="459"/>
      <c r="BW249" s="459"/>
      <c r="BX249" s="459"/>
      <c r="BY249" s="459"/>
      <c r="BZ249" s="459"/>
      <c r="CA249" s="459"/>
      <c r="CB249" s="459"/>
      <c r="CC249" s="459"/>
      <c r="CD249" s="459"/>
      <c r="CE249" s="459"/>
      <c r="CF249" s="459"/>
      <c r="CG249" s="459"/>
      <c r="CH249" s="459"/>
      <c r="CI249" s="459"/>
      <c r="CJ249" s="459"/>
      <c r="CK249" s="459"/>
      <c r="CL249" s="459"/>
      <c r="CM249" s="459"/>
      <c r="CN249" s="459"/>
      <c r="CO249" s="459"/>
      <c r="CP249" s="459"/>
      <c r="CQ249" s="459"/>
      <c r="CR249" s="459"/>
      <c r="CS249" s="459"/>
    </row>
    <row r="250" spans="2:97" x14ac:dyDescent="0.2">
      <c r="B250" s="449"/>
      <c r="C250" s="449"/>
      <c r="D250" s="449"/>
      <c r="E250" s="449"/>
      <c r="F250" s="449"/>
      <c r="G250" s="449"/>
      <c r="H250" s="449"/>
      <c r="I250" s="449"/>
      <c r="J250" s="449"/>
      <c r="K250" s="450"/>
      <c r="L250" s="450"/>
      <c r="M250" s="449"/>
      <c r="N250" s="449"/>
      <c r="O250" s="449"/>
      <c r="P250" s="449"/>
      <c r="Q250" s="449"/>
      <c r="R250" s="449"/>
      <c r="S250" s="449"/>
      <c r="T250" s="449"/>
      <c r="U250" s="449"/>
      <c r="V250" s="449"/>
      <c r="W250" s="449"/>
      <c r="X250" s="449"/>
      <c r="Y250" s="449"/>
      <c r="Z250" s="449"/>
      <c r="AA250" s="449"/>
      <c r="AB250" s="449"/>
      <c r="AC250" s="449"/>
      <c r="AD250" s="449"/>
      <c r="AE250" s="449"/>
      <c r="AF250" s="449"/>
      <c r="AG250" s="449"/>
      <c r="AH250" s="449"/>
      <c r="AI250" s="449"/>
      <c r="AJ250" s="449"/>
      <c r="AK250" s="449"/>
      <c r="AL250" s="449"/>
      <c r="AM250" s="449"/>
      <c r="AN250" s="449"/>
      <c r="AO250" s="449"/>
      <c r="AP250" s="449"/>
      <c r="AQ250" s="449"/>
      <c r="AR250" s="449"/>
      <c r="AS250" s="449"/>
      <c r="AT250" s="449"/>
      <c r="AU250" s="449"/>
      <c r="AV250" s="449"/>
      <c r="AW250" s="449"/>
      <c r="AX250" s="459"/>
      <c r="AY250" s="459"/>
      <c r="AZ250" s="459"/>
      <c r="BA250" s="459"/>
      <c r="BB250" s="459"/>
      <c r="BC250" s="459"/>
      <c r="BD250" s="459"/>
      <c r="BE250" s="459"/>
      <c r="BF250" s="459"/>
      <c r="BG250" s="459"/>
      <c r="BH250" s="459"/>
      <c r="BI250" s="459"/>
      <c r="BJ250" s="459"/>
      <c r="BK250" s="459"/>
      <c r="BL250" s="459"/>
      <c r="BM250" s="459"/>
      <c r="BN250" s="459"/>
      <c r="BO250" s="459"/>
      <c r="BP250" s="459"/>
      <c r="BQ250" s="459"/>
      <c r="BR250" s="459"/>
      <c r="BS250" s="459"/>
      <c r="BT250" s="459"/>
      <c r="BU250" s="459"/>
      <c r="BV250" s="459"/>
      <c r="BW250" s="459"/>
      <c r="BX250" s="459"/>
      <c r="BY250" s="459"/>
      <c r="BZ250" s="459"/>
      <c r="CA250" s="459"/>
      <c r="CB250" s="459"/>
      <c r="CC250" s="459"/>
      <c r="CD250" s="459"/>
      <c r="CE250" s="459"/>
      <c r="CF250" s="459"/>
      <c r="CG250" s="459"/>
      <c r="CH250" s="459"/>
      <c r="CI250" s="459"/>
      <c r="CJ250" s="459"/>
      <c r="CK250" s="459"/>
      <c r="CL250" s="459"/>
      <c r="CM250" s="459"/>
      <c r="CN250" s="459"/>
      <c r="CO250" s="459"/>
      <c r="CP250" s="459"/>
      <c r="CQ250" s="459"/>
      <c r="CR250" s="459"/>
      <c r="CS250" s="459"/>
    </row>
    <row r="251" spans="2:97" x14ac:dyDescent="0.2">
      <c r="B251" s="449"/>
      <c r="C251" s="449"/>
      <c r="D251" s="449"/>
      <c r="E251" s="449"/>
      <c r="F251" s="449"/>
      <c r="G251" s="449"/>
      <c r="H251" s="449"/>
      <c r="I251" s="449"/>
      <c r="J251" s="449"/>
      <c r="K251" s="450"/>
      <c r="L251" s="450"/>
      <c r="M251" s="449"/>
      <c r="N251" s="449"/>
      <c r="O251" s="449"/>
      <c r="P251" s="449"/>
      <c r="Q251" s="449"/>
      <c r="R251" s="449"/>
      <c r="S251" s="449"/>
      <c r="T251" s="449"/>
      <c r="U251" s="449"/>
      <c r="V251" s="449"/>
      <c r="W251" s="449"/>
      <c r="X251" s="449"/>
      <c r="Y251" s="449"/>
      <c r="Z251" s="449"/>
      <c r="AA251" s="449"/>
      <c r="AB251" s="449"/>
      <c r="AC251" s="449"/>
      <c r="AD251" s="449"/>
      <c r="AE251" s="449"/>
      <c r="AF251" s="449"/>
      <c r="AG251" s="449"/>
      <c r="AH251" s="449"/>
      <c r="AI251" s="449"/>
      <c r="AJ251" s="449"/>
      <c r="AK251" s="449"/>
      <c r="AL251" s="449"/>
      <c r="AM251" s="449"/>
      <c r="AN251" s="449"/>
      <c r="AO251" s="449"/>
      <c r="AP251" s="449"/>
      <c r="AQ251" s="449"/>
      <c r="AR251" s="449"/>
      <c r="AS251" s="449"/>
      <c r="AT251" s="449"/>
      <c r="AU251" s="449"/>
      <c r="AV251" s="449"/>
      <c r="AW251" s="449"/>
      <c r="AX251" s="459"/>
      <c r="AY251" s="459"/>
      <c r="AZ251" s="459"/>
      <c r="BA251" s="459"/>
      <c r="BB251" s="459"/>
      <c r="BC251" s="459"/>
      <c r="BD251" s="459"/>
      <c r="BE251" s="459"/>
      <c r="BF251" s="459"/>
      <c r="BG251" s="459"/>
      <c r="BH251" s="459"/>
      <c r="BI251" s="459"/>
      <c r="BJ251" s="459"/>
      <c r="BK251" s="459"/>
      <c r="BL251" s="459"/>
      <c r="BM251" s="459"/>
      <c r="BN251" s="459"/>
      <c r="BO251" s="459"/>
      <c r="BP251" s="459"/>
      <c r="BQ251" s="459"/>
      <c r="BR251" s="459"/>
      <c r="BS251" s="459"/>
      <c r="BT251" s="459"/>
      <c r="BU251" s="459"/>
      <c r="BV251" s="459"/>
      <c r="BW251" s="459"/>
      <c r="BX251" s="459"/>
      <c r="BY251" s="459"/>
      <c r="BZ251" s="459"/>
      <c r="CA251" s="459"/>
      <c r="CB251" s="459"/>
      <c r="CC251" s="459"/>
      <c r="CD251" s="459"/>
      <c r="CE251" s="459"/>
      <c r="CF251" s="459"/>
      <c r="CG251" s="459"/>
      <c r="CH251" s="459"/>
      <c r="CI251" s="459"/>
      <c r="CJ251" s="459"/>
      <c r="CK251" s="459"/>
      <c r="CL251" s="459"/>
      <c r="CM251" s="459"/>
      <c r="CN251" s="459"/>
      <c r="CO251" s="459"/>
      <c r="CP251" s="459"/>
      <c r="CQ251" s="459"/>
      <c r="CR251" s="459"/>
      <c r="CS251" s="459"/>
    </row>
    <row r="252" spans="2:97" x14ac:dyDescent="0.2">
      <c r="B252" s="449"/>
      <c r="C252" s="449"/>
      <c r="D252" s="449"/>
      <c r="E252" s="449"/>
      <c r="F252" s="449"/>
      <c r="G252" s="449"/>
      <c r="H252" s="449"/>
      <c r="I252" s="449"/>
      <c r="J252" s="449"/>
      <c r="K252" s="450"/>
      <c r="L252" s="450"/>
      <c r="M252" s="449"/>
      <c r="N252" s="449"/>
      <c r="O252" s="449"/>
      <c r="P252" s="449"/>
      <c r="Q252" s="449"/>
      <c r="R252" s="449"/>
      <c r="S252" s="449"/>
      <c r="T252" s="449"/>
      <c r="U252" s="449"/>
      <c r="V252" s="449"/>
      <c r="W252" s="449"/>
      <c r="X252" s="449"/>
      <c r="Y252" s="449"/>
      <c r="Z252" s="449"/>
      <c r="AA252" s="449"/>
      <c r="AB252" s="449"/>
      <c r="AC252" s="449"/>
      <c r="AD252" s="449"/>
      <c r="AE252" s="449"/>
      <c r="AF252" s="449"/>
      <c r="AG252" s="449"/>
      <c r="AH252" s="449"/>
      <c r="AI252" s="449"/>
      <c r="AJ252" s="449"/>
      <c r="AK252" s="449"/>
      <c r="AL252" s="449"/>
      <c r="AM252" s="449"/>
      <c r="AN252" s="449"/>
      <c r="AO252" s="449"/>
      <c r="AP252" s="449"/>
      <c r="AQ252" s="449"/>
      <c r="AR252" s="449"/>
      <c r="AS252" s="449"/>
      <c r="AT252" s="449"/>
      <c r="AU252" s="449"/>
      <c r="AV252" s="449"/>
      <c r="AW252" s="449"/>
      <c r="AX252" s="459"/>
      <c r="AY252" s="459"/>
      <c r="AZ252" s="459"/>
      <c r="BA252" s="459"/>
      <c r="BB252" s="459"/>
      <c r="BC252" s="459"/>
      <c r="BD252" s="459"/>
      <c r="BE252" s="459"/>
      <c r="BF252" s="459"/>
      <c r="BG252" s="459"/>
      <c r="BH252" s="459"/>
      <c r="BI252" s="459"/>
      <c r="BJ252" s="459"/>
      <c r="BK252" s="459"/>
      <c r="BL252" s="459"/>
      <c r="BM252" s="459"/>
      <c r="BN252" s="459"/>
      <c r="BO252" s="459"/>
      <c r="BP252" s="459"/>
      <c r="BQ252" s="459"/>
      <c r="BR252" s="459"/>
      <c r="BS252" s="459"/>
      <c r="BT252" s="459"/>
      <c r="BU252" s="459"/>
      <c r="BV252" s="459"/>
      <c r="BW252" s="459"/>
      <c r="BX252" s="459"/>
      <c r="BY252" s="459"/>
      <c r="BZ252" s="459"/>
      <c r="CA252" s="459"/>
      <c r="CB252" s="459"/>
      <c r="CC252" s="459"/>
      <c r="CD252" s="459"/>
      <c r="CE252" s="459"/>
      <c r="CF252" s="459"/>
      <c r="CG252" s="459"/>
      <c r="CH252" s="459"/>
      <c r="CI252" s="459"/>
      <c r="CJ252" s="459"/>
      <c r="CK252" s="459"/>
      <c r="CL252" s="459"/>
      <c r="CM252" s="459"/>
      <c r="CN252" s="459"/>
      <c r="CO252" s="459"/>
      <c r="CP252" s="459"/>
      <c r="CQ252" s="459"/>
      <c r="CR252" s="459"/>
      <c r="CS252" s="459"/>
    </row>
    <row r="253" spans="2:97" x14ac:dyDescent="0.2">
      <c r="B253" s="449"/>
      <c r="C253" s="449"/>
      <c r="D253" s="449"/>
      <c r="E253" s="449"/>
      <c r="F253" s="449"/>
      <c r="G253" s="449"/>
      <c r="H253" s="449"/>
      <c r="I253" s="449"/>
      <c r="J253" s="449"/>
      <c r="K253" s="450"/>
      <c r="L253" s="450"/>
      <c r="M253" s="449"/>
      <c r="N253" s="449"/>
      <c r="O253" s="449"/>
      <c r="P253" s="449"/>
      <c r="Q253" s="449"/>
      <c r="R253" s="449"/>
      <c r="S253" s="449"/>
      <c r="T253" s="449"/>
      <c r="U253" s="449"/>
      <c r="V253" s="449"/>
      <c r="W253" s="449"/>
      <c r="X253" s="449"/>
      <c r="Y253" s="449"/>
      <c r="Z253" s="449"/>
      <c r="AA253" s="449"/>
      <c r="AB253" s="449"/>
      <c r="AC253" s="449"/>
      <c r="AD253" s="449"/>
      <c r="AE253" s="449"/>
      <c r="AF253" s="449"/>
      <c r="AG253" s="449"/>
      <c r="AH253" s="449"/>
      <c r="AI253" s="449"/>
      <c r="AJ253" s="449"/>
      <c r="AK253" s="449"/>
      <c r="AL253" s="449"/>
      <c r="AM253" s="449"/>
      <c r="AN253" s="449"/>
      <c r="AO253" s="449"/>
      <c r="AP253" s="449"/>
      <c r="AQ253" s="449"/>
      <c r="AR253" s="449"/>
      <c r="AS253" s="449"/>
      <c r="AT253" s="449"/>
      <c r="AU253" s="449"/>
      <c r="AV253" s="449"/>
      <c r="AW253" s="449"/>
      <c r="AX253" s="459"/>
      <c r="AY253" s="459"/>
      <c r="AZ253" s="459"/>
      <c r="BA253" s="459"/>
      <c r="BB253" s="459"/>
      <c r="BC253" s="459"/>
      <c r="BD253" s="459"/>
      <c r="BE253" s="459"/>
      <c r="BF253" s="459"/>
      <c r="BG253" s="459"/>
      <c r="BH253" s="459"/>
      <c r="BI253" s="459"/>
      <c r="BJ253" s="459"/>
      <c r="BK253" s="459"/>
      <c r="BL253" s="459"/>
      <c r="BM253" s="459"/>
      <c r="BN253" s="459"/>
      <c r="BO253" s="459"/>
      <c r="BP253" s="459"/>
      <c r="BQ253" s="459"/>
      <c r="BR253" s="459"/>
      <c r="BS253" s="459"/>
      <c r="BT253" s="459"/>
      <c r="BU253" s="459"/>
      <c r="BV253" s="459"/>
      <c r="BW253" s="459"/>
      <c r="BX253" s="459"/>
      <c r="BY253" s="459"/>
      <c r="BZ253" s="459"/>
      <c r="CA253" s="459"/>
      <c r="CB253" s="459"/>
      <c r="CC253" s="459"/>
      <c r="CD253" s="459"/>
      <c r="CE253" s="459"/>
      <c r="CF253" s="459"/>
      <c r="CG253" s="459"/>
      <c r="CH253" s="459"/>
      <c r="CI253" s="459"/>
      <c r="CJ253" s="459"/>
      <c r="CK253" s="459"/>
      <c r="CL253" s="459"/>
      <c r="CM253" s="459"/>
      <c r="CN253" s="459"/>
      <c r="CO253" s="459"/>
      <c r="CP253" s="459"/>
      <c r="CQ253" s="459"/>
      <c r="CR253" s="459"/>
      <c r="CS253" s="459"/>
    </row>
    <row r="254" spans="2:97" x14ac:dyDescent="0.2">
      <c r="B254" s="449"/>
      <c r="C254" s="449"/>
      <c r="D254" s="449"/>
      <c r="E254" s="449"/>
      <c r="F254" s="449"/>
      <c r="G254" s="449"/>
      <c r="H254" s="449"/>
      <c r="I254" s="449"/>
      <c r="J254" s="449"/>
      <c r="K254" s="450"/>
      <c r="L254" s="450"/>
      <c r="M254" s="449"/>
      <c r="N254" s="449"/>
      <c r="O254" s="449"/>
      <c r="P254" s="449"/>
      <c r="Q254" s="449"/>
      <c r="R254" s="449"/>
      <c r="S254" s="449"/>
      <c r="T254" s="449"/>
      <c r="U254" s="449"/>
      <c r="V254" s="449"/>
      <c r="W254" s="449"/>
      <c r="X254" s="449"/>
      <c r="Y254" s="449"/>
      <c r="Z254" s="449"/>
      <c r="AA254" s="449"/>
      <c r="AB254" s="449"/>
      <c r="AC254" s="449"/>
      <c r="AD254" s="449"/>
      <c r="AE254" s="449"/>
      <c r="AF254" s="449"/>
      <c r="AG254" s="449"/>
      <c r="AH254" s="449"/>
      <c r="AI254" s="449"/>
      <c r="AJ254" s="449"/>
      <c r="AK254" s="449"/>
      <c r="AL254" s="449"/>
      <c r="AM254" s="449"/>
      <c r="AN254" s="449"/>
      <c r="AO254" s="449"/>
      <c r="AP254" s="449"/>
      <c r="AQ254" s="449"/>
      <c r="AR254" s="449"/>
      <c r="AS254" s="449"/>
      <c r="AT254" s="449"/>
      <c r="AU254" s="449"/>
      <c r="AV254" s="449"/>
      <c r="AW254" s="449"/>
      <c r="AX254" s="459"/>
      <c r="AY254" s="459"/>
      <c r="AZ254" s="459"/>
      <c r="BA254" s="459"/>
      <c r="BB254" s="459"/>
      <c r="BC254" s="459"/>
      <c r="BD254" s="459"/>
      <c r="BE254" s="459"/>
      <c r="BF254" s="459"/>
      <c r="BG254" s="459"/>
      <c r="BH254" s="459"/>
      <c r="BI254" s="459"/>
      <c r="BJ254" s="459"/>
      <c r="BK254" s="459"/>
      <c r="BL254" s="459"/>
      <c r="BM254" s="459"/>
      <c r="BN254" s="459"/>
      <c r="BO254" s="459"/>
      <c r="BP254" s="459"/>
      <c r="BQ254" s="459"/>
      <c r="BR254" s="459"/>
      <c r="BS254" s="459"/>
      <c r="BT254" s="459"/>
      <c r="BU254" s="459"/>
      <c r="BV254" s="459"/>
      <c r="BW254" s="459"/>
      <c r="BX254" s="459"/>
      <c r="BY254" s="459"/>
      <c r="BZ254" s="459"/>
      <c r="CA254" s="459"/>
      <c r="CB254" s="459"/>
      <c r="CC254" s="459"/>
      <c r="CD254" s="459"/>
      <c r="CE254" s="459"/>
      <c r="CF254" s="459"/>
      <c r="CG254" s="459"/>
      <c r="CH254" s="459"/>
      <c r="CI254" s="459"/>
      <c r="CJ254" s="459"/>
      <c r="CK254" s="459"/>
      <c r="CL254" s="459"/>
      <c r="CM254" s="459"/>
      <c r="CN254" s="459"/>
      <c r="CO254" s="459"/>
      <c r="CP254" s="459"/>
      <c r="CQ254" s="459"/>
      <c r="CR254" s="459"/>
      <c r="CS254" s="459"/>
    </row>
    <row r="255" spans="2:97" x14ac:dyDescent="0.2">
      <c r="B255" s="449"/>
      <c r="C255" s="449"/>
      <c r="D255" s="449"/>
      <c r="E255" s="449"/>
      <c r="F255" s="449"/>
      <c r="G255" s="449"/>
      <c r="H255" s="449"/>
      <c r="I255" s="449"/>
      <c r="J255" s="449"/>
      <c r="K255" s="450"/>
      <c r="L255" s="450"/>
      <c r="M255" s="449"/>
      <c r="N255" s="449"/>
      <c r="O255" s="449"/>
      <c r="P255" s="449"/>
      <c r="Q255" s="449"/>
      <c r="R255" s="449"/>
      <c r="S255" s="449"/>
      <c r="T255" s="449"/>
      <c r="U255" s="449"/>
      <c r="V255" s="449"/>
      <c r="W255" s="449"/>
      <c r="X255" s="449"/>
      <c r="Y255" s="449"/>
      <c r="Z255" s="449"/>
      <c r="AA255" s="449"/>
      <c r="AB255" s="449"/>
      <c r="AC255" s="449"/>
      <c r="AD255" s="449"/>
      <c r="AE255" s="449"/>
      <c r="AF255" s="449"/>
      <c r="AG255" s="449"/>
      <c r="AH255" s="449"/>
      <c r="AI255" s="449"/>
      <c r="AJ255" s="449"/>
      <c r="AK255" s="449"/>
      <c r="AL255" s="449"/>
      <c r="AM255" s="449"/>
      <c r="AN255" s="449"/>
      <c r="AO255" s="449"/>
      <c r="AP255" s="449"/>
      <c r="AQ255" s="449"/>
      <c r="AR255" s="449"/>
      <c r="AS255" s="449"/>
      <c r="AT255" s="449"/>
      <c r="AU255" s="449"/>
      <c r="AV255" s="449"/>
      <c r="AW255" s="449"/>
      <c r="AX255" s="459"/>
      <c r="AY255" s="459"/>
      <c r="AZ255" s="459"/>
      <c r="BA255" s="459"/>
      <c r="BB255" s="459"/>
      <c r="BC255" s="459"/>
      <c r="BD255" s="459"/>
      <c r="BE255" s="459"/>
      <c r="BF255" s="459"/>
      <c r="BG255" s="459"/>
      <c r="BH255" s="459"/>
      <c r="BI255" s="459"/>
      <c r="BJ255" s="459"/>
      <c r="BK255" s="459"/>
      <c r="BL255" s="459"/>
      <c r="BM255" s="459"/>
      <c r="BN255" s="459"/>
      <c r="BO255" s="459"/>
      <c r="BP255" s="459"/>
      <c r="BQ255" s="459"/>
      <c r="BR255" s="459"/>
      <c r="BS255" s="459"/>
      <c r="BT255" s="459"/>
      <c r="BU255" s="459"/>
      <c r="BV255" s="459"/>
      <c r="BW255" s="459"/>
      <c r="BX255" s="459"/>
      <c r="BY255" s="459"/>
      <c r="BZ255" s="459"/>
      <c r="CA255" s="459"/>
      <c r="CB255" s="459"/>
      <c r="CC255" s="459"/>
      <c r="CD255" s="459"/>
      <c r="CE255" s="459"/>
      <c r="CF255" s="459"/>
      <c r="CG255" s="459"/>
      <c r="CH255" s="459"/>
      <c r="CI255" s="459"/>
      <c r="CJ255" s="459"/>
      <c r="CK255" s="459"/>
      <c r="CL255" s="459"/>
      <c r="CM255" s="459"/>
      <c r="CN255" s="459"/>
      <c r="CO255" s="459"/>
      <c r="CP255" s="459"/>
      <c r="CQ255" s="459"/>
      <c r="CR255" s="459"/>
      <c r="CS255" s="459"/>
    </row>
    <row r="256" spans="2:97" x14ac:dyDescent="0.2">
      <c r="B256" s="449"/>
      <c r="C256" s="449"/>
      <c r="D256" s="449"/>
      <c r="E256" s="449"/>
      <c r="F256" s="449"/>
      <c r="G256" s="449"/>
      <c r="H256" s="449"/>
      <c r="I256" s="449"/>
      <c r="J256" s="449"/>
      <c r="K256" s="450"/>
      <c r="L256" s="450"/>
      <c r="M256" s="449"/>
      <c r="N256" s="449"/>
      <c r="O256" s="449"/>
      <c r="P256" s="449"/>
      <c r="Q256" s="449"/>
      <c r="R256" s="449"/>
      <c r="S256" s="449"/>
      <c r="T256" s="449"/>
      <c r="U256" s="449"/>
      <c r="V256" s="449"/>
      <c r="W256" s="449"/>
      <c r="X256" s="449"/>
      <c r="Y256" s="449"/>
      <c r="Z256" s="449"/>
      <c r="AA256" s="449"/>
      <c r="AB256" s="449"/>
      <c r="AC256" s="449"/>
      <c r="AD256" s="449"/>
      <c r="AE256" s="449"/>
      <c r="AF256" s="449"/>
      <c r="AG256" s="449"/>
      <c r="AH256" s="449"/>
      <c r="AI256" s="449"/>
      <c r="AJ256" s="449"/>
      <c r="AK256" s="449"/>
      <c r="AL256" s="449"/>
      <c r="AM256" s="449"/>
      <c r="AN256" s="449"/>
      <c r="AO256" s="449"/>
      <c r="AP256" s="449"/>
      <c r="AQ256" s="449"/>
      <c r="AR256" s="449"/>
      <c r="AS256" s="449"/>
      <c r="AT256" s="449"/>
      <c r="AU256" s="449"/>
      <c r="AV256" s="449"/>
      <c r="AW256" s="449"/>
      <c r="AX256" s="459"/>
      <c r="AY256" s="459"/>
      <c r="AZ256" s="459"/>
      <c r="BA256" s="459"/>
      <c r="BB256" s="459"/>
      <c r="BC256" s="459"/>
      <c r="BD256" s="459"/>
      <c r="BE256" s="459"/>
      <c r="BF256" s="459"/>
      <c r="BG256" s="459"/>
      <c r="BH256" s="459"/>
      <c r="BI256" s="459"/>
      <c r="BJ256" s="459"/>
      <c r="BK256" s="459"/>
      <c r="BL256" s="459"/>
      <c r="BM256" s="459"/>
      <c r="BN256" s="459"/>
      <c r="BO256" s="459"/>
      <c r="BP256" s="459"/>
      <c r="BQ256" s="459"/>
      <c r="BR256" s="459"/>
      <c r="BS256" s="459"/>
      <c r="BT256" s="459"/>
      <c r="BU256" s="459"/>
      <c r="BV256" s="459"/>
      <c r="BW256" s="459"/>
      <c r="BX256" s="459"/>
      <c r="BY256" s="459"/>
      <c r="BZ256" s="459"/>
      <c r="CA256" s="459"/>
      <c r="CB256" s="459"/>
      <c r="CC256" s="459"/>
      <c r="CD256" s="459"/>
      <c r="CE256" s="459"/>
      <c r="CF256" s="459"/>
      <c r="CG256" s="459"/>
      <c r="CH256" s="459"/>
      <c r="CI256" s="459"/>
      <c r="CJ256" s="459"/>
      <c r="CK256" s="459"/>
      <c r="CL256" s="459"/>
      <c r="CM256" s="459"/>
      <c r="CN256" s="459"/>
      <c r="CO256" s="459"/>
      <c r="CP256" s="459"/>
      <c r="CQ256" s="459"/>
      <c r="CR256" s="459"/>
      <c r="CS256" s="459"/>
    </row>
    <row r="257" spans="2:97" x14ac:dyDescent="0.2">
      <c r="B257" s="449"/>
      <c r="C257" s="449"/>
      <c r="D257" s="449"/>
      <c r="E257" s="449"/>
      <c r="F257" s="449"/>
      <c r="G257" s="449"/>
      <c r="H257" s="449"/>
      <c r="I257" s="449"/>
      <c r="J257" s="449"/>
      <c r="K257" s="450"/>
      <c r="L257" s="450"/>
      <c r="M257" s="449"/>
      <c r="N257" s="449"/>
      <c r="O257" s="449"/>
      <c r="P257" s="449"/>
      <c r="Q257" s="449"/>
      <c r="R257" s="449"/>
      <c r="S257" s="449"/>
      <c r="T257" s="449"/>
      <c r="U257" s="449"/>
      <c r="V257" s="449"/>
      <c r="W257" s="449"/>
      <c r="X257" s="449"/>
      <c r="Y257" s="449"/>
      <c r="Z257" s="449"/>
      <c r="AA257" s="449"/>
      <c r="AB257" s="449"/>
      <c r="AC257" s="449"/>
      <c r="AD257" s="449"/>
      <c r="AE257" s="449"/>
      <c r="AF257" s="449"/>
      <c r="AG257" s="449"/>
      <c r="AH257" s="449"/>
      <c r="AI257" s="449"/>
      <c r="AJ257" s="449"/>
      <c r="AK257" s="449"/>
      <c r="AL257" s="449"/>
      <c r="AM257" s="449"/>
      <c r="AN257" s="449"/>
      <c r="AO257" s="449"/>
      <c r="AP257" s="449"/>
      <c r="AQ257" s="449"/>
      <c r="AR257" s="449"/>
      <c r="AS257" s="449"/>
      <c r="AT257" s="449"/>
      <c r="AU257" s="449"/>
      <c r="AV257" s="449"/>
      <c r="AW257" s="449"/>
      <c r="AX257" s="459"/>
      <c r="AY257" s="459"/>
      <c r="AZ257" s="459"/>
      <c r="BA257" s="459"/>
      <c r="BB257" s="459"/>
      <c r="BC257" s="459"/>
      <c r="BD257" s="459"/>
      <c r="BE257" s="459"/>
      <c r="BF257" s="459"/>
      <c r="BG257" s="459"/>
      <c r="BH257" s="459"/>
      <c r="BI257" s="459"/>
      <c r="BJ257" s="459"/>
      <c r="BK257" s="459"/>
      <c r="BL257" s="459"/>
      <c r="BM257" s="459"/>
      <c r="BN257" s="459"/>
      <c r="BO257" s="459"/>
      <c r="BP257" s="459"/>
      <c r="BQ257" s="459"/>
      <c r="BR257" s="459"/>
      <c r="BS257" s="459"/>
      <c r="BT257" s="459"/>
      <c r="BU257" s="459"/>
      <c r="BV257" s="459"/>
      <c r="BW257" s="459"/>
      <c r="BX257" s="459"/>
      <c r="BY257" s="459"/>
      <c r="BZ257" s="459"/>
      <c r="CA257" s="459"/>
      <c r="CB257" s="459"/>
      <c r="CC257" s="459"/>
      <c r="CD257" s="459"/>
      <c r="CE257" s="459"/>
      <c r="CF257" s="459"/>
      <c r="CG257" s="459"/>
      <c r="CH257" s="459"/>
      <c r="CI257" s="459"/>
      <c r="CJ257" s="459"/>
      <c r="CK257" s="459"/>
      <c r="CL257" s="459"/>
      <c r="CM257" s="459"/>
      <c r="CN257" s="459"/>
      <c r="CO257" s="459"/>
      <c r="CP257" s="459"/>
      <c r="CQ257" s="459"/>
      <c r="CR257" s="459"/>
      <c r="CS257" s="459"/>
    </row>
    <row r="258" spans="2:97" x14ac:dyDescent="0.2">
      <c r="B258" s="449"/>
      <c r="C258" s="449"/>
      <c r="D258" s="449"/>
      <c r="E258" s="449"/>
      <c r="F258" s="449"/>
      <c r="G258" s="449"/>
      <c r="H258" s="449"/>
      <c r="I258" s="449"/>
      <c r="J258" s="449"/>
      <c r="K258" s="450"/>
      <c r="L258" s="450"/>
      <c r="M258" s="449"/>
      <c r="N258" s="449"/>
      <c r="O258" s="449"/>
      <c r="P258" s="449"/>
      <c r="Q258" s="449"/>
      <c r="R258" s="449"/>
      <c r="S258" s="449"/>
      <c r="T258" s="449"/>
      <c r="U258" s="449"/>
      <c r="V258" s="449"/>
      <c r="W258" s="449"/>
      <c r="X258" s="449"/>
      <c r="Y258" s="449"/>
      <c r="Z258" s="449"/>
      <c r="AA258" s="449"/>
      <c r="AB258" s="449"/>
      <c r="AC258" s="449"/>
      <c r="AD258" s="449"/>
      <c r="AE258" s="449"/>
      <c r="AF258" s="449"/>
      <c r="AG258" s="449"/>
      <c r="AH258" s="449"/>
      <c r="AI258" s="449"/>
      <c r="AJ258" s="449"/>
      <c r="AK258" s="449"/>
      <c r="AL258" s="449"/>
      <c r="AM258" s="449"/>
      <c r="AN258" s="449"/>
      <c r="AO258" s="449"/>
      <c r="AP258" s="449"/>
      <c r="AQ258" s="449"/>
      <c r="AR258" s="449"/>
      <c r="AS258" s="449"/>
      <c r="AT258" s="449"/>
      <c r="AU258" s="449"/>
      <c r="AV258" s="449"/>
      <c r="AW258" s="449"/>
      <c r="AX258" s="459"/>
      <c r="AY258" s="459"/>
      <c r="AZ258" s="459"/>
      <c r="BA258" s="459"/>
      <c r="BB258" s="459"/>
      <c r="BC258" s="459"/>
      <c r="BD258" s="459"/>
      <c r="BE258" s="459"/>
      <c r="BF258" s="459"/>
      <c r="BG258" s="459"/>
      <c r="BH258" s="459"/>
      <c r="BI258" s="459"/>
      <c r="BJ258" s="459"/>
      <c r="BK258" s="459"/>
      <c r="BL258" s="459"/>
      <c r="BM258" s="459"/>
      <c r="BN258" s="459"/>
      <c r="BO258" s="459"/>
      <c r="BP258" s="459"/>
      <c r="BQ258" s="459"/>
      <c r="BR258" s="459"/>
      <c r="BS258" s="459"/>
      <c r="BT258" s="459"/>
      <c r="BU258" s="459"/>
      <c r="BV258" s="459"/>
      <c r="BW258" s="459"/>
      <c r="BX258" s="459"/>
      <c r="BY258" s="459"/>
      <c r="BZ258" s="459"/>
      <c r="CA258" s="459"/>
      <c r="CB258" s="459"/>
      <c r="CC258" s="459"/>
      <c r="CD258" s="459"/>
      <c r="CE258" s="459"/>
      <c r="CF258" s="459"/>
      <c r="CG258" s="459"/>
      <c r="CH258" s="459"/>
      <c r="CI258" s="459"/>
      <c r="CJ258" s="459"/>
      <c r="CK258" s="459"/>
      <c r="CL258" s="459"/>
      <c r="CM258" s="459"/>
      <c r="CN258" s="459"/>
      <c r="CO258" s="459"/>
      <c r="CP258" s="459"/>
      <c r="CQ258" s="459"/>
      <c r="CR258" s="459"/>
      <c r="CS258" s="459"/>
    </row>
    <row r="259" spans="2:97" x14ac:dyDescent="0.2">
      <c r="B259" s="449"/>
      <c r="C259" s="449"/>
      <c r="D259" s="449"/>
      <c r="E259" s="449"/>
      <c r="F259" s="449"/>
      <c r="G259" s="449"/>
      <c r="H259" s="449"/>
      <c r="I259" s="449"/>
      <c r="J259" s="449"/>
      <c r="K259" s="450"/>
      <c r="L259" s="450"/>
      <c r="M259" s="449"/>
      <c r="N259" s="449"/>
      <c r="O259" s="449"/>
      <c r="P259" s="449"/>
      <c r="Q259" s="449"/>
      <c r="R259" s="449"/>
      <c r="S259" s="449"/>
      <c r="T259" s="449"/>
      <c r="U259" s="449"/>
      <c r="V259" s="449"/>
      <c r="W259" s="449"/>
      <c r="X259" s="449"/>
      <c r="Y259" s="449"/>
      <c r="Z259" s="449"/>
      <c r="AA259" s="449"/>
      <c r="AB259" s="449"/>
      <c r="AC259" s="449"/>
      <c r="AD259" s="449"/>
      <c r="AE259" s="449"/>
      <c r="AF259" s="449"/>
      <c r="AG259" s="449"/>
      <c r="AH259" s="449"/>
      <c r="AI259" s="449"/>
      <c r="AJ259" s="449"/>
      <c r="AK259" s="449"/>
      <c r="AL259" s="449"/>
      <c r="AM259" s="449"/>
      <c r="AN259" s="449"/>
      <c r="AO259" s="449"/>
      <c r="AP259" s="449"/>
      <c r="AQ259" s="449"/>
      <c r="AR259" s="449"/>
      <c r="AS259" s="449"/>
      <c r="AT259" s="449"/>
      <c r="AU259" s="449"/>
      <c r="AV259" s="449"/>
      <c r="AW259" s="449"/>
      <c r="AX259" s="459"/>
      <c r="AY259" s="459"/>
      <c r="AZ259" s="459"/>
      <c r="BA259" s="459"/>
      <c r="BB259" s="459"/>
      <c r="BC259" s="459"/>
      <c r="BD259" s="459"/>
      <c r="BE259" s="459"/>
      <c r="BF259" s="459"/>
      <c r="BG259" s="459"/>
      <c r="BH259" s="459"/>
      <c r="BI259" s="459"/>
      <c r="BJ259" s="459"/>
      <c r="BK259" s="459"/>
      <c r="BL259" s="459"/>
      <c r="BM259" s="459"/>
      <c r="BN259" s="459"/>
      <c r="BO259" s="459"/>
      <c r="BP259" s="459"/>
      <c r="BQ259" s="459"/>
      <c r="BR259" s="459"/>
      <c r="BS259" s="459"/>
      <c r="BT259" s="459"/>
      <c r="BU259" s="459"/>
      <c r="BV259" s="459"/>
      <c r="BW259" s="459"/>
      <c r="BX259" s="459"/>
      <c r="BY259" s="459"/>
      <c r="BZ259" s="459"/>
      <c r="CA259" s="459"/>
      <c r="CB259" s="459"/>
      <c r="CC259" s="459"/>
      <c r="CD259" s="459"/>
      <c r="CE259" s="459"/>
      <c r="CF259" s="459"/>
      <c r="CG259" s="459"/>
      <c r="CH259" s="459"/>
      <c r="CI259" s="459"/>
      <c r="CJ259" s="459"/>
      <c r="CK259" s="459"/>
      <c r="CL259" s="459"/>
      <c r="CM259" s="459"/>
      <c r="CN259" s="459"/>
      <c r="CO259" s="459"/>
      <c r="CP259" s="459"/>
      <c r="CQ259" s="459"/>
      <c r="CR259" s="459"/>
      <c r="CS259" s="459"/>
    </row>
    <row r="260" spans="2:97" x14ac:dyDescent="0.2">
      <c r="B260" s="449"/>
      <c r="C260" s="449"/>
      <c r="D260" s="449"/>
      <c r="E260" s="449"/>
      <c r="F260" s="449"/>
      <c r="G260" s="449"/>
      <c r="H260" s="449"/>
      <c r="I260" s="449"/>
      <c r="J260" s="449"/>
      <c r="K260" s="450"/>
      <c r="L260" s="450"/>
      <c r="M260" s="449"/>
      <c r="N260" s="449"/>
      <c r="O260" s="449"/>
      <c r="P260" s="449"/>
      <c r="Q260" s="449"/>
      <c r="R260" s="449"/>
      <c r="S260" s="449"/>
      <c r="T260" s="449"/>
      <c r="U260" s="449"/>
      <c r="V260" s="449"/>
      <c r="W260" s="449"/>
      <c r="X260" s="449"/>
      <c r="Y260" s="449"/>
      <c r="Z260" s="449"/>
      <c r="AA260" s="449"/>
      <c r="AB260" s="449"/>
      <c r="AC260" s="449"/>
      <c r="AD260" s="449"/>
      <c r="AE260" s="449"/>
      <c r="AF260" s="449"/>
      <c r="AG260" s="449"/>
      <c r="AH260" s="449"/>
      <c r="AI260" s="449"/>
      <c r="AJ260" s="449"/>
      <c r="AK260" s="449"/>
      <c r="AL260" s="449"/>
      <c r="AM260" s="449"/>
      <c r="AN260" s="449"/>
      <c r="AO260" s="449"/>
      <c r="AP260" s="449"/>
      <c r="AQ260" s="449"/>
      <c r="AR260" s="449"/>
      <c r="AS260" s="449"/>
      <c r="AT260" s="449"/>
      <c r="AU260" s="449"/>
      <c r="AV260" s="449"/>
      <c r="AW260" s="449"/>
      <c r="AX260" s="459"/>
      <c r="AY260" s="459"/>
      <c r="AZ260" s="459"/>
      <c r="BA260" s="459"/>
      <c r="BB260" s="459"/>
      <c r="BC260" s="459"/>
      <c r="BD260" s="459"/>
      <c r="BE260" s="459"/>
      <c r="BF260" s="459"/>
      <c r="BG260" s="459"/>
      <c r="BH260" s="459"/>
      <c r="BI260" s="459"/>
      <c r="BJ260" s="459"/>
      <c r="BK260" s="459"/>
      <c r="BL260" s="459"/>
      <c r="BM260" s="459"/>
      <c r="BN260" s="459"/>
      <c r="BO260" s="459"/>
      <c r="BP260" s="459"/>
      <c r="BQ260" s="459"/>
      <c r="BR260" s="459"/>
      <c r="BS260" s="459"/>
      <c r="BT260" s="459"/>
      <c r="BU260" s="459"/>
      <c r="BV260" s="459"/>
      <c r="BW260" s="459"/>
      <c r="BX260" s="459"/>
      <c r="BY260" s="459"/>
      <c r="BZ260" s="459"/>
      <c r="CA260" s="459"/>
      <c r="CB260" s="459"/>
      <c r="CC260" s="459"/>
      <c r="CD260" s="459"/>
      <c r="CE260" s="459"/>
      <c r="CF260" s="459"/>
      <c r="CG260" s="459"/>
      <c r="CH260" s="459"/>
      <c r="CI260" s="459"/>
      <c r="CJ260" s="459"/>
      <c r="CK260" s="459"/>
      <c r="CL260" s="459"/>
      <c r="CM260" s="459"/>
      <c r="CN260" s="459"/>
      <c r="CO260" s="459"/>
      <c r="CP260" s="459"/>
      <c r="CQ260" s="459"/>
      <c r="CR260" s="459"/>
      <c r="CS260" s="459"/>
    </row>
    <row r="261" spans="2:97" x14ac:dyDescent="0.2">
      <c r="B261" s="449"/>
      <c r="C261" s="449"/>
      <c r="D261" s="449"/>
      <c r="E261" s="449"/>
      <c r="F261" s="449"/>
      <c r="G261" s="449"/>
      <c r="H261" s="449"/>
      <c r="I261" s="449"/>
      <c r="J261" s="449"/>
      <c r="K261" s="450"/>
      <c r="L261" s="450"/>
      <c r="M261" s="449"/>
      <c r="N261" s="449"/>
      <c r="O261" s="449"/>
      <c r="P261" s="449"/>
      <c r="Q261" s="449"/>
      <c r="R261" s="449"/>
      <c r="S261" s="449"/>
      <c r="T261" s="449"/>
      <c r="U261" s="449"/>
      <c r="V261" s="449"/>
      <c r="W261" s="449"/>
      <c r="X261" s="449"/>
      <c r="Y261" s="449"/>
      <c r="Z261" s="449"/>
      <c r="AA261" s="449"/>
      <c r="AB261" s="449"/>
      <c r="AC261" s="449"/>
      <c r="AD261" s="449"/>
      <c r="AE261" s="449"/>
      <c r="AF261" s="449"/>
      <c r="AG261" s="449"/>
      <c r="AH261" s="449"/>
      <c r="AI261" s="449"/>
      <c r="AJ261" s="449"/>
      <c r="AK261" s="449"/>
      <c r="AL261" s="449"/>
      <c r="AM261" s="449"/>
      <c r="AN261" s="449"/>
      <c r="AO261" s="449"/>
      <c r="AP261" s="449"/>
      <c r="AQ261" s="449"/>
      <c r="AR261" s="449"/>
      <c r="AS261" s="449"/>
      <c r="AT261" s="449"/>
      <c r="AU261" s="449"/>
      <c r="AV261" s="449"/>
      <c r="AW261" s="449"/>
      <c r="AX261" s="459"/>
      <c r="AY261" s="459"/>
      <c r="AZ261" s="459"/>
      <c r="BA261" s="459"/>
      <c r="BB261" s="459"/>
      <c r="BC261" s="459"/>
      <c r="BD261" s="459"/>
      <c r="BE261" s="459"/>
      <c r="BF261" s="459"/>
      <c r="BG261" s="459"/>
      <c r="BH261" s="459"/>
      <c r="BI261" s="459"/>
      <c r="BJ261" s="459"/>
      <c r="BK261" s="459"/>
      <c r="BL261" s="459"/>
      <c r="BM261" s="459"/>
      <c r="BN261" s="459"/>
      <c r="BO261" s="459"/>
      <c r="BP261" s="459"/>
      <c r="BQ261" s="459"/>
      <c r="BR261" s="459"/>
      <c r="BS261" s="459"/>
      <c r="BT261" s="459"/>
      <c r="BU261" s="459"/>
      <c r="BV261" s="459"/>
      <c r="BW261" s="459"/>
      <c r="BX261" s="459"/>
      <c r="BY261" s="459"/>
      <c r="BZ261" s="459"/>
      <c r="CA261" s="459"/>
      <c r="CB261" s="459"/>
      <c r="CC261" s="459"/>
      <c r="CD261" s="459"/>
      <c r="CE261" s="459"/>
      <c r="CF261" s="459"/>
      <c r="CG261" s="459"/>
      <c r="CH261" s="459"/>
      <c r="CI261" s="459"/>
      <c r="CJ261" s="459"/>
      <c r="CK261" s="459"/>
      <c r="CL261" s="459"/>
      <c r="CM261" s="459"/>
      <c r="CN261" s="459"/>
      <c r="CO261" s="459"/>
      <c r="CP261" s="459"/>
      <c r="CQ261" s="459"/>
      <c r="CR261" s="459"/>
      <c r="CS261" s="459"/>
    </row>
    <row r="262" spans="2:97" x14ac:dyDescent="0.2">
      <c r="B262" s="449"/>
      <c r="C262" s="449"/>
      <c r="D262" s="449"/>
      <c r="E262" s="449"/>
      <c r="F262" s="449"/>
      <c r="G262" s="449"/>
      <c r="H262" s="449"/>
      <c r="I262" s="449"/>
      <c r="J262" s="449"/>
      <c r="K262" s="450"/>
      <c r="L262" s="450"/>
      <c r="M262" s="449"/>
      <c r="N262" s="449"/>
      <c r="O262" s="449"/>
      <c r="P262" s="449"/>
      <c r="Q262" s="449"/>
      <c r="R262" s="449"/>
      <c r="S262" s="449"/>
      <c r="T262" s="449"/>
      <c r="U262" s="449"/>
      <c r="V262" s="449"/>
      <c r="W262" s="449"/>
      <c r="X262" s="449"/>
      <c r="Y262" s="449"/>
      <c r="Z262" s="449"/>
      <c r="AA262" s="449"/>
      <c r="AB262" s="449"/>
      <c r="AC262" s="449"/>
      <c r="AD262" s="449"/>
      <c r="AE262" s="449"/>
      <c r="AF262" s="449"/>
      <c r="AG262" s="449"/>
      <c r="AH262" s="449"/>
      <c r="AI262" s="449"/>
      <c r="AJ262" s="449"/>
      <c r="AK262" s="449"/>
      <c r="AL262" s="449"/>
      <c r="AM262" s="449"/>
      <c r="AN262" s="449"/>
      <c r="AO262" s="449"/>
      <c r="AP262" s="449"/>
      <c r="AQ262" s="449"/>
      <c r="AR262" s="449"/>
      <c r="AS262" s="449"/>
      <c r="AT262" s="449"/>
      <c r="AU262" s="449"/>
      <c r="AV262" s="449"/>
      <c r="AW262" s="449"/>
      <c r="AX262" s="459"/>
      <c r="AY262" s="459"/>
      <c r="AZ262" s="459"/>
      <c r="BA262" s="459"/>
      <c r="BB262" s="459"/>
      <c r="BC262" s="459"/>
      <c r="BD262" s="459"/>
      <c r="BE262" s="459"/>
      <c r="BF262" s="459"/>
      <c r="BG262" s="459"/>
      <c r="BH262" s="459"/>
      <c r="BI262" s="459"/>
      <c r="BJ262" s="459"/>
      <c r="BK262" s="459"/>
      <c r="BL262" s="459"/>
      <c r="BM262" s="459"/>
      <c r="BN262" s="459"/>
      <c r="BO262" s="459"/>
      <c r="BP262" s="459"/>
      <c r="BQ262" s="459"/>
      <c r="BR262" s="459"/>
      <c r="BS262" s="459"/>
      <c r="BT262" s="459"/>
      <c r="BU262" s="459"/>
      <c r="BV262" s="459"/>
      <c r="BW262" s="459"/>
      <c r="BX262" s="459"/>
      <c r="BY262" s="459"/>
      <c r="BZ262" s="459"/>
      <c r="CA262" s="459"/>
      <c r="CB262" s="459"/>
      <c r="CC262" s="459"/>
      <c r="CD262" s="459"/>
      <c r="CE262" s="459"/>
      <c r="CF262" s="459"/>
      <c r="CG262" s="459"/>
      <c r="CH262" s="459"/>
      <c r="CI262" s="459"/>
      <c r="CJ262" s="459"/>
      <c r="CK262" s="459"/>
      <c r="CL262" s="459"/>
      <c r="CM262" s="459"/>
      <c r="CN262" s="459"/>
      <c r="CO262" s="459"/>
      <c r="CP262" s="459"/>
      <c r="CQ262" s="459"/>
      <c r="CR262" s="459"/>
      <c r="CS262" s="459"/>
    </row>
    <row r="263" spans="2:97" x14ac:dyDescent="0.2">
      <c r="B263" s="449"/>
      <c r="C263" s="449"/>
      <c r="D263" s="449"/>
      <c r="E263" s="449"/>
      <c r="F263" s="449"/>
      <c r="G263" s="449"/>
      <c r="H263" s="449"/>
      <c r="I263" s="449"/>
      <c r="J263" s="449"/>
      <c r="K263" s="450"/>
      <c r="L263" s="450"/>
      <c r="M263" s="449"/>
      <c r="N263" s="449"/>
      <c r="O263" s="449"/>
      <c r="P263" s="449"/>
      <c r="Q263" s="449"/>
      <c r="R263" s="449"/>
      <c r="S263" s="449"/>
      <c r="T263" s="449"/>
      <c r="U263" s="449"/>
      <c r="V263" s="449"/>
      <c r="W263" s="449"/>
      <c r="X263" s="449"/>
      <c r="Y263" s="449"/>
      <c r="Z263" s="449"/>
      <c r="AA263" s="449"/>
      <c r="AB263" s="449"/>
      <c r="AC263" s="449"/>
      <c r="AD263" s="449"/>
      <c r="AE263" s="449"/>
      <c r="AF263" s="449"/>
      <c r="AG263" s="449"/>
      <c r="AH263" s="449"/>
      <c r="AI263" s="449"/>
      <c r="AJ263" s="449"/>
      <c r="AK263" s="449"/>
      <c r="AL263" s="449"/>
      <c r="AM263" s="449"/>
      <c r="AN263" s="449"/>
      <c r="AO263" s="449"/>
      <c r="AP263" s="449"/>
      <c r="AQ263" s="449"/>
      <c r="AR263" s="449"/>
      <c r="AS263" s="449"/>
      <c r="AT263" s="449"/>
      <c r="AU263" s="449"/>
      <c r="AV263" s="449"/>
      <c r="AW263" s="449"/>
      <c r="AX263" s="459"/>
      <c r="AY263" s="459"/>
      <c r="AZ263" s="459"/>
      <c r="BA263" s="459"/>
      <c r="BB263" s="459"/>
      <c r="BC263" s="459"/>
      <c r="BD263" s="459"/>
      <c r="BE263" s="459"/>
      <c r="BF263" s="459"/>
      <c r="BG263" s="459"/>
      <c r="BH263" s="459"/>
      <c r="BI263" s="459"/>
      <c r="BJ263" s="459"/>
      <c r="BK263" s="459"/>
      <c r="BL263" s="459"/>
      <c r="BM263" s="459"/>
      <c r="BN263" s="459"/>
      <c r="BO263" s="459"/>
      <c r="BP263" s="459"/>
      <c r="BQ263" s="459"/>
      <c r="BR263" s="459"/>
      <c r="BS263" s="459"/>
      <c r="BT263" s="459"/>
      <c r="BU263" s="459"/>
      <c r="BV263" s="459"/>
      <c r="BW263" s="459"/>
      <c r="BX263" s="459"/>
      <c r="BY263" s="459"/>
      <c r="BZ263" s="459"/>
      <c r="CA263" s="459"/>
      <c r="CB263" s="459"/>
      <c r="CC263" s="459"/>
      <c r="CD263" s="459"/>
      <c r="CE263" s="459"/>
      <c r="CF263" s="459"/>
      <c r="CG263" s="459"/>
      <c r="CH263" s="459"/>
      <c r="CI263" s="459"/>
      <c r="CJ263" s="459"/>
      <c r="CK263" s="459"/>
      <c r="CL263" s="459"/>
      <c r="CM263" s="459"/>
      <c r="CN263" s="459"/>
      <c r="CO263" s="459"/>
      <c r="CP263" s="459"/>
      <c r="CQ263" s="459"/>
      <c r="CR263" s="459"/>
      <c r="CS263" s="459"/>
    </row>
    <row r="264" spans="2:97" x14ac:dyDescent="0.2">
      <c r="B264" s="449"/>
      <c r="C264" s="449"/>
      <c r="D264" s="449"/>
      <c r="E264" s="449"/>
      <c r="F264" s="449"/>
      <c r="G264" s="449"/>
      <c r="H264" s="449"/>
      <c r="I264" s="449"/>
      <c r="J264" s="449"/>
      <c r="K264" s="450"/>
      <c r="L264" s="450"/>
      <c r="M264" s="449"/>
      <c r="N264" s="449"/>
      <c r="O264" s="449"/>
      <c r="P264" s="449"/>
      <c r="Q264" s="449"/>
      <c r="R264" s="449"/>
      <c r="S264" s="449"/>
      <c r="T264" s="449"/>
      <c r="U264" s="449"/>
      <c r="V264" s="449"/>
      <c r="W264" s="449"/>
      <c r="X264" s="449"/>
      <c r="Y264" s="449"/>
      <c r="Z264" s="449"/>
      <c r="AA264" s="449"/>
      <c r="AB264" s="449"/>
      <c r="AC264" s="449"/>
      <c r="AD264" s="449"/>
      <c r="AE264" s="449"/>
      <c r="AF264" s="449"/>
      <c r="AG264" s="449"/>
      <c r="AH264" s="449"/>
      <c r="AI264" s="449"/>
      <c r="AJ264" s="449"/>
      <c r="AK264" s="449"/>
      <c r="AL264" s="449"/>
      <c r="AM264" s="449"/>
      <c r="AN264" s="449"/>
      <c r="AO264" s="449"/>
      <c r="AP264" s="449"/>
      <c r="AQ264" s="449"/>
      <c r="AR264" s="449"/>
      <c r="AS264" s="449"/>
      <c r="AT264" s="449"/>
      <c r="AU264" s="449"/>
      <c r="AV264" s="449"/>
      <c r="AW264" s="449"/>
      <c r="AX264" s="459"/>
      <c r="AY264" s="459"/>
      <c r="AZ264" s="459"/>
      <c r="BA264" s="459"/>
      <c r="BB264" s="459"/>
      <c r="BC264" s="459"/>
      <c r="BD264" s="459"/>
      <c r="BE264" s="459"/>
      <c r="BF264" s="459"/>
      <c r="BG264" s="459"/>
      <c r="BH264" s="459"/>
      <c r="BI264" s="459"/>
      <c r="BJ264" s="459"/>
      <c r="BK264" s="459"/>
      <c r="BL264" s="459"/>
      <c r="BM264" s="459"/>
      <c r="BN264" s="459"/>
      <c r="BO264" s="459"/>
      <c r="BP264" s="459"/>
      <c r="BQ264" s="459"/>
      <c r="BR264" s="459"/>
      <c r="BS264" s="459"/>
      <c r="BT264" s="459"/>
      <c r="BU264" s="459"/>
      <c r="BV264" s="459"/>
      <c r="BW264" s="459"/>
      <c r="BX264" s="459"/>
      <c r="BY264" s="459"/>
      <c r="BZ264" s="459"/>
      <c r="CA264" s="459"/>
      <c r="CB264" s="459"/>
      <c r="CC264" s="459"/>
      <c r="CD264" s="459"/>
      <c r="CE264" s="459"/>
      <c r="CF264" s="459"/>
      <c r="CG264" s="459"/>
      <c r="CH264" s="459"/>
      <c r="CI264" s="459"/>
      <c r="CJ264" s="459"/>
      <c r="CK264" s="459"/>
      <c r="CL264" s="459"/>
      <c r="CM264" s="459"/>
      <c r="CN264" s="459"/>
      <c r="CO264" s="459"/>
      <c r="CP264" s="459"/>
      <c r="CQ264" s="459"/>
      <c r="CR264" s="459"/>
      <c r="CS264" s="459"/>
    </row>
    <row r="265" spans="2:97" x14ac:dyDescent="0.2">
      <c r="B265" s="449"/>
      <c r="C265" s="449"/>
      <c r="D265" s="449"/>
      <c r="E265" s="449"/>
      <c r="F265" s="449"/>
      <c r="G265" s="449"/>
      <c r="H265" s="449"/>
      <c r="I265" s="449"/>
      <c r="J265" s="449"/>
      <c r="K265" s="450"/>
      <c r="L265" s="450"/>
      <c r="M265" s="449"/>
      <c r="N265" s="449"/>
      <c r="O265" s="449"/>
      <c r="P265" s="449"/>
      <c r="Q265" s="449"/>
      <c r="R265" s="449"/>
      <c r="S265" s="449"/>
      <c r="T265" s="449"/>
      <c r="U265" s="449"/>
      <c r="V265" s="449"/>
      <c r="W265" s="449"/>
      <c r="X265" s="449"/>
      <c r="Y265" s="449"/>
      <c r="Z265" s="449"/>
      <c r="AA265" s="449"/>
      <c r="AB265" s="449"/>
      <c r="AC265" s="449"/>
      <c r="AD265" s="449"/>
      <c r="AE265" s="449"/>
      <c r="AF265" s="449"/>
      <c r="AG265" s="449"/>
      <c r="AH265" s="449"/>
      <c r="AI265" s="449"/>
      <c r="AJ265" s="449"/>
      <c r="AK265" s="449"/>
      <c r="AL265" s="449"/>
      <c r="AM265" s="449"/>
      <c r="AN265" s="449"/>
      <c r="AO265" s="449"/>
      <c r="AP265" s="449"/>
      <c r="AQ265" s="449"/>
      <c r="AR265" s="449"/>
      <c r="AS265" s="449"/>
      <c r="AT265" s="449"/>
      <c r="AU265" s="449"/>
      <c r="AV265" s="449"/>
      <c r="AW265" s="449"/>
      <c r="AX265" s="459"/>
      <c r="AY265" s="459"/>
      <c r="AZ265" s="459"/>
      <c r="BA265" s="459"/>
      <c r="BB265" s="459"/>
      <c r="BC265" s="459"/>
      <c r="BD265" s="459"/>
      <c r="BE265" s="459"/>
      <c r="BF265" s="459"/>
      <c r="BG265" s="459"/>
      <c r="BH265" s="459"/>
      <c r="BI265" s="459"/>
      <c r="BJ265" s="459"/>
      <c r="BK265" s="459"/>
      <c r="BL265" s="459"/>
      <c r="BM265" s="459"/>
      <c r="BN265" s="459"/>
      <c r="BO265" s="459"/>
      <c r="BP265" s="459"/>
      <c r="BQ265" s="459"/>
      <c r="BR265" s="459"/>
      <c r="BS265" s="459"/>
      <c r="BT265" s="459"/>
      <c r="BU265" s="459"/>
      <c r="BV265" s="459"/>
      <c r="BW265" s="459"/>
      <c r="BX265" s="459"/>
      <c r="BY265" s="459"/>
      <c r="BZ265" s="459"/>
      <c r="CA265" s="459"/>
      <c r="CB265" s="459"/>
      <c r="CC265" s="459"/>
      <c r="CD265" s="459"/>
      <c r="CE265" s="459"/>
      <c r="CF265" s="459"/>
      <c r="CG265" s="459"/>
      <c r="CH265" s="459"/>
      <c r="CI265" s="459"/>
      <c r="CJ265" s="459"/>
      <c r="CK265" s="459"/>
      <c r="CL265" s="459"/>
      <c r="CM265" s="459"/>
      <c r="CN265" s="459"/>
      <c r="CO265" s="459"/>
      <c r="CP265" s="459"/>
      <c r="CQ265" s="459"/>
      <c r="CR265" s="459"/>
      <c r="CS265" s="459"/>
    </row>
    <row r="266" spans="2:97" x14ac:dyDescent="0.2">
      <c r="B266" s="449"/>
      <c r="C266" s="449"/>
      <c r="D266" s="449"/>
      <c r="E266" s="449"/>
      <c r="F266" s="449"/>
      <c r="G266" s="449"/>
      <c r="H266" s="449"/>
      <c r="I266" s="449"/>
      <c r="J266" s="449"/>
      <c r="K266" s="450"/>
      <c r="L266" s="450"/>
      <c r="M266" s="449"/>
      <c r="N266" s="449"/>
      <c r="O266" s="449"/>
      <c r="P266" s="449"/>
      <c r="Q266" s="449"/>
      <c r="R266" s="449"/>
      <c r="S266" s="449"/>
      <c r="T266" s="449"/>
      <c r="U266" s="449"/>
      <c r="V266" s="449"/>
      <c r="W266" s="449"/>
      <c r="X266" s="449"/>
      <c r="Y266" s="449"/>
      <c r="Z266" s="449"/>
      <c r="AA266" s="449"/>
      <c r="AB266" s="449"/>
      <c r="AC266" s="449"/>
      <c r="AD266" s="449"/>
      <c r="AE266" s="449"/>
      <c r="AF266" s="449"/>
      <c r="AG266" s="449"/>
      <c r="AH266" s="449"/>
      <c r="AI266" s="449"/>
      <c r="AJ266" s="449"/>
      <c r="AK266" s="449"/>
      <c r="AL266" s="449"/>
      <c r="AM266" s="449"/>
      <c r="AN266" s="449"/>
      <c r="AO266" s="449"/>
      <c r="AP266" s="449"/>
      <c r="AQ266" s="449"/>
      <c r="AR266" s="449"/>
      <c r="AS266" s="449"/>
      <c r="AT266" s="449"/>
      <c r="AU266" s="449"/>
      <c r="AV266" s="449"/>
      <c r="AW266" s="449"/>
      <c r="AX266" s="459"/>
      <c r="AY266" s="459"/>
      <c r="AZ266" s="459"/>
      <c r="BA266" s="459"/>
      <c r="BB266" s="459"/>
      <c r="BC266" s="459"/>
      <c r="BD266" s="459"/>
      <c r="BE266" s="459"/>
      <c r="BF266" s="459"/>
      <c r="BG266" s="459"/>
      <c r="BH266" s="459"/>
      <c r="BI266" s="459"/>
      <c r="BJ266" s="459"/>
      <c r="BK266" s="459"/>
      <c r="BL266" s="459"/>
      <c r="BM266" s="459"/>
      <c r="BN266" s="459"/>
      <c r="BO266" s="459"/>
      <c r="BP266" s="459"/>
      <c r="BQ266" s="459"/>
      <c r="BR266" s="459"/>
      <c r="BS266" s="459"/>
      <c r="BT266" s="459"/>
      <c r="BU266" s="459"/>
      <c r="BV266" s="459"/>
      <c r="BW266" s="459"/>
      <c r="BX266" s="459"/>
      <c r="BY266" s="459"/>
      <c r="BZ266" s="459"/>
      <c r="CA266" s="459"/>
      <c r="CB266" s="459"/>
      <c r="CC266" s="459"/>
      <c r="CD266" s="459"/>
      <c r="CE266" s="459"/>
      <c r="CF266" s="459"/>
      <c r="CG266" s="459"/>
      <c r="CH266" s="459"/>
      <c r="CI266" s="459"/>
      <c r="CJ266" s="459"/>
      <c r="CK266" s="459"/>
      <c r="CL266" s="459"/>
      <c r="CM266" s="459"/>
      <c r="CN266" s="459"/>
      <c r="CO266" s="459"/>
      <c r="CP266" s="459"/>
      <c r="CQ266" s="459"/>
      <c r="CR266" s="459"/>
      <c r="CS266" s="459"/>
    </row>
    <row r="267" spans="2:97" x14ac:dyDescent="0.2">
      <c r="B267" s="449"/>
      <c r="C267" s="449"/>
      <c r="D267" s="449"/>
      <c r="E267" s="449"/>
      <c r="F267" s="449"/>
      <c r="G267" s="449"/>
      <c r="H267" s="449"/>
      <c r="I267" s="449"/>
      <c r="J267" s="449"/>
      <c r="K267" s="450"/>
      <c r="L267" s="450"/>
      <c r="M267" s="449"/>
      <c r="N267" s="449"/>
      <c r="O267" s="449"/>
      <c r="P267" s="449"/>
      <c r="Q267" s="449"/>
      <c r="R267" s="449"/>
      <c r="S267" s="449"/>
      <c r="T267" s="449"/>
      <c r="U267" s="449"/>
      <c r="V267" s="449"/>
      <c r="W267" s="449"/>
      <c r="X267" s="449"/>
      <c r="Y267" s="449"/>
      <c r="Z267" s="449"/>
      <c r="AA267" s="449"/>
      <c r="AB267" s="449"/>
      <c r="AC267" s="449"/>
      <c r="AD267" s="449"/>
      <c r="AE267" s="449"/>
      <c r="AF267" s="449"/>
      <c r="AG267" s="449"/>
      <c r="AH267" s="449"/>
      <c r="AI267" s="449"/>
      <c r="AJ267" s="449"/>
      <c r="AK267" s="449"/>
      <c r="AL267" s="449"/>
      <c r="AM267" s="449"/>
      <c r="AN267" s="449"/>
      <c r="AO267" s="449"/>
      <c r="AP267" s="449"/>
      <c r="AQ267" s="449"/>
      <c r="AR267" s="449"/>
      <c r="AS267" s="449"/>
      <c r="AT267" s="449"/>
      <c r="AU267" s="449"/>
      <c r="AV267" s="449"/>
      <c r="AW267" s="449"/>
      <c r="AX267" s="459"/>
      <c r="AY267" s="459"/>
      <c r="AZ267" s="459"/>
      <c r="BA267" s="459"/>
      <c r="BB267" s="459"/>
      <c r="BC267" s="459"/>
      <c r="BD267" s="459"/>
      <c r="BE267" s="459"/>
      <c r="BF267" s="459"/>
      <c r="BG267" s="459"/>
      <c r="BH267" s="459"/>
      <c r="BI267" s="459"/>
      <c r="BJ267" s="459"/>
      <c r="BK267" s="459"/>
      <c r="BL267" s="459"/>
      <c r="BM267" s="459"/>
      <c r="BN267" s="459"/>
      <c r="BO267" s="459"/>
      <c r="BP267" s="459"/>
      <c r="BQ267" s="459"/>
      <c r="BR267" s="459"/>
      <c r="BS267" s="459"/>
      <c r="BT267" s="459"/>
      <c r="BU267" s="459"/>
      <c r="BV267" s="459"/>
      <c r="BW267" s="459"/>
      <c r="BX267" s="459"/>
      <c r="BY267" s="459"/>
      <c r="BZ267" s="459"/>
      <c r="CA267" s="459"/>
      <c r="CB267" s="459"/>
      <c r="CC267" s="459"/>
      <c r="CD267" s="459"/>
      <c r="CE267" s="459"/>
      <c r="CF267" s="459"/>
      <c r="CG267" s="459"/>
      <c r="CH267" s="459"/>
      <c r="CI267" s="459"/>
      <c r="CJ267" s="459"/>
      <c r="CK267" s="459"/>
      <c r="CL267" s="459"/>
      <c r="CM267" s="459"/>
      <c r="CN267" s="459"/>
      <c r="CO267" s="459"/>
      <c r="CP267" s="459"/>
      <c r="CQ267" s="459"/>
      <c r="CR267" s="459"/>
      <c r="CS267" s="459"/>
    </row>
    <row r="268" spans="2:97" x14ac:dyDescent="0.2">
      <c r="B268" s="449"/>
      <c r="C268" s="449"/>
      <c r="D268" s="449"/>
      <c r="E268" s="449"/>
      <c r="F268" s="449"/>
      <c r="G268" s="449"/>
      <c r="H268" s="449"/>
      <c r="I268" s="449"/>
      <c r="J268" s="449"/>
      <c r="K268" s="450"/>
      <c r="L268" s="450"/>
      <c r="M268" s="449"/>
      <c r="N268" s="449"/>
      <c r="O268" s="449"/>
      <c r="P268" s="449"/>
      <c r="Q268" s="449"/>
      <c r="R268" s="449"/>
      <c r="S268" s="449"/>
      <c r="T268" s="449"/>
      <c r="U268" s="449"/>
      <c r="V268" s="449"/>
      <c r="W268" s="449"/>
      <c r="X268" s="449"/>
      <c r="Y268" s="449"/>
      <c r="Z268" s="449"/>
      <c r="AA268" s="449"/>
      <c r="AB268" s="449"/>
      <c r="AC268" s="449"/>
      <c r="AD268" s="449"/>
      <c r="AE268" s="449"/>
      <c r="AF268" s="449"/>
      <c r="AG268" s="449"/>
      <c r="AH268" s="449"/>
      <c r="AI268" s="449"/>
      <c r="AJ268" s="449"/>
      <c r="AK268" s="449"/>
      <c r="AL268" s="449"/>
      <c r="AM268" s="449"/>
      <c r="AN268" s="449"/>
      <c r="AO268" s="449"/>
      <c r="AP268" s="449"/>
      <c r="AQ268" s="449"/>
      <c r="AR268" s="449"/>
      <c r="AS268" s="449"/>
      <c r="AT268" s="449"/>
      <c r="AU268" s="449"/>
      <c r="AV268" s="449"/>
      <c r="AW268" s="449"/>
      <c r="AX268" s="459"/>
      <c r="AY268" s="459"/>
      <c r="AZ268" s="459"/>
      <c r="BA268" s="459"/>
      <c r="BB268" s="459"/>
      <c r="BC268" s="459"/>
      <c r="BD268" s="459"/>
      <c r="BE268" s="459"/>
      <c r="BF268" s="459"/>
      <c r="BG268" s="459"/>
      <c r="BH268" s="459"/>
      <c r="BI268" s="459"/>
      <c r="BJ268" s="459"/>
      <c r="BK268" s="459"/>
      <c r="BL268" s="459"/>
      <c r="BM268" s="459"/>
      <c r="BN268" s="459"/>
      <c r="BO268" s="459"/>
      <c r="BP268" s="459"/>
      <c r="BQ268" s="459"/>
      <c r="BR268" s="459"/>
      <c r="BS268" s="459"/>
      <c r="BT268" s="459"/>
      <c r="BU268" s="459"/>
      <c r="BV268" s="459"/>
      <c r="BW268" s="459"/>
      <c r="BX268" s="459"/>
      <c r="BY268" s="459"/>
      <c r="BZ268" s="459"/>
      <c r="CA268" s="459"/>
      <c r="CB268" s="459"/>
      <c r="CC268" s="459"/>
      <c r="CD268" s="459"/>
      <c r="CE268" s="459"/>
      <c r="CF268" s="459"/>
      <c r="CG268" s="459"/>
      <c r="CH268" s="459"/>
      <c r="CI268" s="459"/>
      <c r="CJ268" s="459"/>
      <c r="CK268" s="459"/>
      <c r="CL268" s="459"/>
      <c r="CM268" s="459"/>
      <c r="CN268" s="459"/>
      <c r="CO268" s="459"/>
      <c r="CP268" s="459"/>
      <c r="CQ268" s="459"/>
      <c r="CR268" s="459"/>
      <c r="CS268" s="459"/>
    </row>
    <row r="269" spans="2:97" x14ac:dyDescent="0.2">
      <c r="B269" s="449"/>
      <c r="C269" s="449"/>
      <c r="D269" s="449"/>
      <c r="E269" s="449"/>
      <c r="F269" s="449"/>
      <c r="G269" s="449"/>
      <c r="H269" s="449"/>
      <c r="I269" s="449"/>
      <c r="J269" s="449"/>
      <c r="K269" s="450"/>
      <c r="L269" s="450"/>
      <c r="M269" s="449"/>
      <c r="N269" s="449"/>
      <c r="O269" s="449"/>
      <c r="P269" s="449"/>
      <c r="Q269" s="449"/>
      <c r="R269" s="449"/>
      <c r="S269" s="449"/>
      <c r="T269" s="449"/>
      <c r="U269" s="449"/>
      <c r="V269" s="449"/>
      <c r="W269" s="449"/>
      <c r="X269" s="449"/>
      <c r="Y269" s="449"/>
      <c r="Z269" s="449"/>
      <c r="AA269" s="449"/>
      <c r="AB269" s="449"/>
      <c r="AC269" s="449"/>
      <c r="AD269" s="449"/>
      <c r="AE269" s="449"/>
      <c r="AF269" s="449"/>
      <c r="AG269" s="449"/>
      <c r="AH269" s="449"/>
      <c r="AI269" s="449"/>
      <c r="AJ269" s="449"/>
      <c r="AK269" s="449"/>
      <c r="AL269" s="449"/>
      <c r="AM269" s="449"/>
      <c r="AN269" s="449"/>
      <c r="AO269" s="449"/>
      <c r="AP269" s="449"/>
      <c r="AQ269" s="449"/>
      <c r="AR269" s="449"/>
      <c r="AS269" s="449"/>
      <c r="AT269" s="449"/>
      <c r="AU269" s="449"/>
      <c r="AV269" s="449"/>
      <c r="AW269" s="449"/>
      <c r="AX269" s="459"/>
      <c r="AY269" s="459"/>
      <c r="AZ269" s="459"/>
      <c r="BA269" s="459"/>
      <c r="BB269" s="459"/>
      <c r="BC269" s="459"/>
      <c r="BD269" s="459"/>
      <c r="BE269" s="459"/>
      <c r="BF269" s="459"/>
      <c r="BG269" s="459"/>
      <c r="BH269" s="459"/>
      <c r="BI269" s="459"/>
      <c r="BJ269" s="459"/>
      <c r="BK269" s="459"/>
      <c r="BL269" s="459"/>
      <c r="BM269" s="459"/>
      <c r="BN269" s="459"/>
      <c r="BO269" s="459"/>
      <c r="BP269" s="459"/>
      <c r="BQ269" s="459"/>
      <c r="BR269" s="459"/>
      <c r="BS269" s="459"/>
      <c r="BT269" s="459"/>
      <c r="BU269" s="459"/>
      <c r="BV269" s="459"/>
      <c r="BW269" s="459"/>
      <c r="BX269" s="459"/>
      <c r="BY269" s="459"/>
      <c r="BZ269" s="459"/>
      <c r="CA269" s="459"/>
      <c r="CB269" s="459"/>
      <c r="CC269" s="459"/>
      <c r="CD269" s="459"/>
      <c r="CE269" s="459"/>
      <c r="CF269" s="459"/>
      <c r="CG269" s="459"/>
      <c r="CH269" s="459"/>
      <c r="CI269" s="459"/>
      <c r="CJ269" s="459"/>
      <c r="CK269" s="459"/>
      <c r="CL269" s="459"/>
      <c r="CM269" s="459"/>
      <c r="CN269" s="459"/>
      <c r="CO269" s="459"/>
      <c r="CP269" s="459"/>
      <c r="CQ269" s="459"/>
      <c r="CR269" s="459"/>
      <c r="CS269" s="4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IS.IO.IL cost</vt:lpstr>
      <vt:lpstr>PD Budget</vt:lpstr>
      <vt:lpstr>Spendings</vt:lpstr>
      <vt:lpstr>Summary_by Year</vt:lpstr>
      <vt:lpstr>Comp Projection</vt:lpstr>
      <vt:lpstr>Summary_by Month</vt:lpstr>
      <vt:lpstr>Plan C Summary (2)</vt:lpstr>
      <vt:lpstr>2016-2018 Plan_C (2)</vt:lpstr>
      <vt:lpstr>2016-2018 Plan_B</vt:lpstr>
      <vt:lpstr>Plan B Summary</vt:lpstr>
      <vt:lpstr>Summary</vt:lpstr>
      <vt:lpstr>2017 - 2022 Plan</vt:lpstr>
      <vt:lpstr>Techcombank</vt:lpstr>
      <vt:lpstr>BacABank</vt:lpstr>
      <vt:lpstr>2015 Performance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2016-02-01T07:18:38Z</dcterms:created>
  <dcterms:modified xsi:type="dcterms:W3CDTF">2017-08-11T06:44:54Z</dcterms:modified>
</cp:coreProperties>
</file>