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D:\workspace_r\gvl_data_utilities\KPI_PRODUCTION\output\Banca Monthly Performance Tracking\"/>
    </mc:Choice>
  </mc:AlternateContent>
  <bookViews>
    <workbookView xWindow="0" yWindow="0" windowWidth="20490" windowHeight="7620" firstSheet="1" activeTab="3"/>
  </bookViews>
  <sheets>
    <sheet name="Highlight" sheetId="9" state="hidden" r:id="rId1"/>
    <sheet name="Dashboard " sheetId="14" r:id="rId2"/>
    <sheet name="data chart" sheetId="16" state="hidden" r:id="rId3"/>
    <sheet name="MTD performance of BCA" sheetId="8" r:id="rId4"/>
    <sheet name="YTD performance" sheetId="17" r:id="rId5"/>
    <sheet name="Sheet1" sheetId="11" state="hidden" r:id="rId6"/>
    <sheet name="Countdown" sheetId="15" state="hidden" r:id="rId7"/>
  </sheets>
  <definedNames>
    <definedName name="_xlnm._FilterDatabase" localSheetId="1" hidden="1">'Dashboard '!$C$91:$F$98</definedName>
    <definedName name="_xlnm._FilterDatabase" localSheetId="3" hidden="1">'MTD performance of BCA'!$A$32:$T$62</definedName>
    <definedName name="_xlnm._FilterDatabase" localSheetId="4" hidden="1">'YTD performance'!$A$33:$BC$80</definedName>
    <definedName name="_xlnm.Print_Area" localSheetId="0">Highlight!$A$1:$U$53</definedName>
  </definedNames>
  <calcPr calcId="152511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0" i="17" l="1"/>
  <c r="P80" i="17"/>
  <c r="O80" i="17"/>
  <c r="N80" i="17"/>
  <c r="C80" i="17"/>
  <c r="A80" i="17"/>
  <c r="B80" i="17" s="1"/>
  <c r="E17" i="11" l="1"/>
  <c r="E18" i="11"/>
  <c r="E19" i="11"/>
  <c r="E20" i="11"/>
  <c r="E21" i="11"/>
  <c r="E22" i="11"/>
  <c r="E23" i="11"/>
  <c r="E24" i="11"/>
  <c r="E25" i="11"/>
  <c r="E26" i="11"/>
  <c r="E27" i="11"/>
  <c r="E16" i="11"/>
  <c r="D18" i="11"/>
  <c r="D19" i="11"/>
  <c r="D20" i="11"/>
  <c r="D21" i="11"/>
  <c r="D22" i="11"/>
  <c r="D23" i="11"/>
  <c r="D24" i="11"/>
  <c r="D25" i="11"/>
  <c r="D26" i="11"/>
  <c r="D27" i="11"/>
  <c r="D17" i="11"/>
  <c r="E3" i="11" l="1"/>
  <c r="T19" i="17" l="1"/>
  <c r="T20" i="17"/>
  <c r="T21" i="17"/>
  <c r="T22" i="17"/>
  <c r="W22" i="17" s="1"/>
  <c r="T23" i="17"/>
  <c r="T24" i="17"/>
  <c r="T25" i="17"/>
  <c r="T26" i="17"/>
  <c r="V26" i="17"/>
  <c r="T27" i="17"/>
  <c r="T28" i="17"/>
  <c r="V28" i="17" s="1"/>
  <c r="T29" i="17"/>
  <c r="AA31" i="17"/>
  <c r="T35" i="17"/>
  <c r="T36" i="17"/>
  <c r="W36" i="17" s="1"/>
  <c r="T37" i="17"/>
  <c r="V37" i="17" s="1"/>
  <c r="T38" i="17"/>
  <c r="W38" i="17" s="1"/>
  <c r="T39" i="17"/>
  <c r="W39" i="17" s="1"/>
  <c r="T40" i="17"/>
  <c r="T41" i="17"/>
  <c r="V41" i="17" s="1"/>
  <c r="T42" i="17"/>
  <c r="V42" i="17" s="1"/>
  <c r="T43" i="17"/>
  <c r="T44" i="17"/>
  <c r="T45" i="17"/>
  <c r="V45" i="17" s="1"/>
  <c r="T46" i="17"/>
  <c r="W46" i="17" s="1"/>
  <c r="T47" i="17"/>
  <c r="W47" i="17" s="1"/>
  <c r="T48" i="17"/>
  <c r="T49" i="17"/>
  <c r="V49" i="17" s="1"/>
  <c r="T50" i="17"/>
  <c r="W50" i="17" s="1"/>
  <c r="T51" i="17"/>
  <c r="T52" i="17"/>
  <c r="T53" i="17"/>
  <c r="V53" i="17" s="1"/>
  <c r="T54" i="17"/>
  <c r="W54" i="17" s="1"/>
  <c r="T55" i="17"/>
  <c r="W55" i="17" s="1"/>
  <c r="T56" i="17"/>
  <c r="T57" i="17"/>
  <c r="V57" i="17" s="1"/>
  <c r="T58" i="17"/>
  <c r="W58" i="17" s="1"/>
  <c r="T59" i="17"/>
  <c r="T60" i="17"/>
  <c r="T61" i="17"/>
  <c r="V61" i="17" s="1"/>
  <c r="T62" i="17"/>
  <c r="W62" i="17" s="1"/>
  <c r="T63" i="17"/>
  <c r="T64" i="17"/>
  <c r="T65" i="17"/>
  <c r="W65" i="17" s="1"/>
  <c r="T66" i="17"/>
  <c r="W66" i="17" s="1"/>
  <c r="T67" i="17"/>
  <c r="W67" i="17" s="1"/>
  <c r="T68" i="17"/>
  <c r="T69" i="17"/>
  <c r="V69" i="17" s="1"/>
  <c r="T70" i="17"/>
  <c r="W70" i="17" s="1"/>
  <c r="T71" i="17"/>
  <c r="T72" i="17"/>
  <c r="T73" i="17"/>
  <c r="W73" i="17" s="1"/>
  <c r="T74" i="17"/>
  <c r="W74" i="17" s="1"/>
  <c r="T75" i="17"/>
  <c r="W75" i="17" s="1"/>
  <c r="T76" i="17"/>
  <c r="T77" i="17"/>
  <c r="W77" i="17" s="1"/>
  <c r="T78" i="17"/>
  <c r="W78" i="17" s="1"/>
  <c r="T79" i="17"/>
  <c r="T34" i="17"/>
  <c r="W29" i="17"/>
  <c r="V29" i="17"/>
  <c r="U29" i="17"/>
  <c r="S29" i="17"/>
  <c r="AY31" i="17"/>
  <c r="AT31" i="17"/>
  <c r="AO31" i="17"/>
  <c r="AJ31" i="17"/>
  <c r="AE31" i="17"/>
  <c r="Z31" i="17"/>
  <c r="AN31" i="17"/>
  <c r="AS31" i="17"/>
  <c r="AX31" i="17"/>
  <c r="AI31" i="17"/>
  <c r="AD31" i="17"/>
  <c r="Y31" i="17"/>
  <c r="AM31" i="17"/>
  <c r="AR31" i="17"/>
  <c r="AW31" i="17"/>
  <c r="AH31" i="17"/>
  <c r="AC31" i="17"/>
  <c r="X31" i="17"/>
  <c r="G31" i="17"/>
  <c r="H31" i="17"/>
  <c r="I31" i="17"/>
  <c r="J31" i="17"/>
  <c r="K31" i="17"/>
  <c r="L31" i="17"/>
  <c r="S70" i="17"/>
  <c r="S71" i="17"/>
  <c r="S72" i="17"/>
  <c r="S73" i="17"/>
  <c r="S74" i="17"/>
  <c r="S75" i="17"/>
  <c r="S76" i="17"/>
  <c r="S77" i="17"/>
  <c r="S78" i="17"/>
  <c r="S79" i="17"/>
  <c r="S69" i="17"/>
  <c r="S64" i="17"/>
  <c r="S65" i="17"/>
  <c r="S66" i="17"/>
  <c r="S67" i="17"/>
  <c r="S68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34" i="17"/>
  <c r="W71" i="17"/>
  <c r="W72" i="17"/>
  <c r="W76" i="17"/>
  <c r="W79" i="17"/>
  <c r="W64" i="17"/>
  <c r="W68" i="17"/>
  <c r="W35" i="17"/>
  <c r="W40" i="17"/>
  <c r="W43" i="17"/>
  <c r="W44" i="17"/>
  <c r="W48" i="17"/>
  <c r="W51" i="17"/>
  <c r="W52" i="17"/>
  <c r="W56" i="17"/>
  <c r="W59" i="17"/>
  <c r="W60" i="17"/>
  <c r="W63" i="17"/>
  <c r="W34" i="17"/>
  <c r="V71" i="17"/>
  <c r="V72" i="17"/>
  <c r="V75" i="17"/>
  <c r="V76" i="17"/>
  <c r="V79" i="17"/>
  <c r="V64" i="17"/>
  <c r="V66" i="17"/>
  <c r="V68" i="17"/>
  <c r="V35" i="17"/>
  <c r="V40" i="17"/>
  <c r="V43" i="17"/>
  <c r="V44" i="17"/>
  <c r="V47" i="17"/>
  <c r="V48" i="17"/>
  <c r="V51" i="17"/>
  <c r="V52" i="17"/>
  <c r="V55" i="17"/>
  <c r="V56" i="17"/>
  <c r="V59" i="17"/>
  <c r="V60" i="17"/>
  <c r="V63" i="17"/>
  <c r="V34" i="17"/>
  <c r="U70" i="17"/>
  <c r="U71" i="17"/>
  <c r="U72" i="17"/>
  <c r="U73" i="17"/>
  <c r="U74" i="17"/>
  <c r="U75" i="17"/>
  <c r="U76" i="17"/>
  <c r="U77" i="17"/>
  <c r="U78" i="17"/>
  <c r="U79" i="17"/>
  <c r="U69" i="17"/>
  <c r="U64" i="17"/>
  <c r="U65" i="17"/>
  <c r="U66" i="17"/>
  <c r="U67" i="17"/>
  <c r="U68" i="17"/>
  <c r="U35" i="17"/>
  <c r="U36" i="17"/>
  <c r="U37" i="17"/>
  <c r="U38" i="17"/>
  <c r="U39" i="17"/>
  <c r="U40" i="17"/>
  <c r="U41" i="17"/>
  <c r="U42" i="17"/>
  <c r="U43" i="17"/>
  <c r="U44" i="17"/>
  <c r="U45" i="17"/>
  <c r="U46" i="17"/>
  <c r="U47" i="17"/>
  <c r="U48" i="17"/>
  <c r="U49" i="17"/>
  <c r="U50" i="17"/>
  <c r="U51" i="17"/>
  <c r="U52" i="17"/>
  <c r="U53" i="17"/>
  <c r="U54" i="17"/>
  <c r="U55" i="17"/>
  <c r="U56" i="17"/>
  <c r="U57" i="17"/>
  <c r="U58" i="17"/>
  <c r="U59" i="17"/>
  <c r="U60" i="17"/>
  <c r="U61" i="17"/>
  <c r="U62" i="17"/>
  <c r="U63" i="17"/>
  <c r="U34" i="17"/>
  <c r="V19" i="17"/>
  <c r="S19" i="17"/>
  <c r="S20" i="17"/>
  <c r="S21" i="17"/>
  <c r="S22" i="17"/>
  <c r="S23" i="17"/>
  <c r="S24" i="17"/>
  <c r="S26" i="17"/>
  <c r="S27" i="17"/>
  <c r="S28" i="17"/>
  <c r="W20" i="17"/>
  <c r="W21" i="17"/>
  <c r="W23" i="17"/>
  <c r="W24" i="17"/>
  <c r="W27" i="17"/>
  <c r="W28" i="17"/>
  <c r="W19" i="17"/>
  <c r="V20" i="17"/>
  <c r="V21" i="17"/>
  <c r="V23" i="17"/>
  <c r="V24" i="17"/>
  <c r="V27" i="17"/>
  <c r="U20" i="17"/>
  <c r="U16" i="17" s="1"/>
  <c r="U21" i="17"/>
  <c r="U22" i="17"/>
  <c r="U23" i="17"/>
  <c r="U24" i="17"/>
  <c r="U25" i="17"/>
  <c r="U26" i="17"/>
  <c r="U27" i="17"/>
  <c r="U28" i="17"/>
  <c r="U19" i="17"/>
  <c r="R34" i="17"/>
  <c r="R36" i="17"/>
  <c r="R40" i="17"/>
  <c r="R43" i="17"/>
  <c r="R38" i="17"/>
  <c r="R44" i="17"/>
  <c r="R46" i="17"/>
  <c r="R48" i="17"/>
  <c r="R49" i="17"/>
  <c r="R50" i="17"/>
  <c r="R53" i="17"/>
  <c r="R55" i="17"/>
  <c r="R57" i="17"/>
  <c r="R61" i="17"/>
  <c r="R63" i="17"/>
  <c r="R64" i="17"/>
  <c r="R65" i="17"/>
  <c r="R66" i="17"/>
  <c r="R67" i="17"/>
  <c r="R69" i="17"/>
  <c r="R70" i="17"/>
  <c r="R71" i="17"/>
  <c r="R72" i="17"/>
  <c r="R27" i="17" s="1"/>
  <c r="R73" i="17"/>
  <c r="R74" i="17"/>
  <c r="R75" i="17"/>
  <c r="R76" i="17"/>
  <c r="R77" i="17"/>
  <c r="R78" i="17"/>
  <c r="R79" i="17"/>
  <c r="R21" i="17"/>
  <c r="S9" i="17"/>
  <c r="S10" i="17"/>
  <c r="S11" i="17"/>
  <c r="S12" i="17"/>
  <c r="S8" i="17"/>
  <c r="V8" i="17"/>
  <c r="W8" i="17"/>
  <c r="U9" i="17"/>
  <c r="U5" i="17" s="1"/>
  <c r="V12" i="17"/>
  <c r="U12" i="17"/>
  <c r="T12" i="17"/>
  <c r="W12" i="17" s="1"/>
  <c r="T9" i="17"/>
  <c r="W9" i="17" s="1"/>
  <c r="T10" i="17"/>
  <c r="W10" i="17" s="1"/>
  <c r="T11" i="17"/>
  <c r="W11" i="17" s="1"/>
  <c r="T8" i="17"/>
  <c r="V9" i="17"/>
  <c r="V10" i="17"/>
  <c r="V11" i="17"/>
  <c r="T13" i="17"/>
  <c r="V13" i="17" s="1"/>
  <c r="T14" i="17"/>
  <c r="V14" i="17" s="1"/>
  <c r="U10" i="17"/>
  <c r="U11" i="17"/>
  <c r="U13" i="17"/>
  <c r="U14" i="17"/>
  <c r="U8" i="17"/>
  <c r="F11" i="9"/>
  <c r="F8" i="9"/>
  <c r="F9" i="9"/>
  <c r="F13" i="9"/>
  <c r="A34" i="17"/>
  <c r="A35" i="17"/>
  <c r="A36" i="17"/>
  <c r="A37" i="17"/>
  <c r="A38" i="17"/>
  <c r="A39" i="17"/>
  <c r="A40" i="17"/>
  <c r="A41" i="17"/>
  <c r="A42" i="17"/>
  <c r="A43" i="17"/>
  <c r="A44" i="17"/>
  <c r="A45" i="17"/>
  <c r="B45" i="17" s="1"/>
  <c r="A46" i="17"/>
  <c r="A47" i="17"/>
  <c r="A48" i="17"/>
  <c r="A49" i="17"/>
  <c r="B49" i="17" s="1"/>
  <c r="A50" i="17"/>
  <c r="A51" i="17"/>
  <c r="A52" i="17"/>
  <c r="A53" i="17"/>
  <c r="B53" i="17" s="1"/>
  <c r="A54" i="17"/>
  <c r="A55" i="17"/>
  <c r="A56" i="17"/>
  <c r="A57" i="17"/>
  <c r="B57" i="17" s="1"/>
  <c r="A58" i="17"/>
  <c r="A59" i="17"/>
  <c r="A60" i="17"/>
  <c r="A61" i="17"/>
  <c r="A62" i="17"/>
  <c r="A63" i="17"/>
  <c r="A64" i="17"/>
  <c r="A65" i="17"/>
  <c r="B65" i="17" s="1"/>
  <c r="A66" i="17"/>
  <c r="A67" i="17"/>
  <c r="A68" i="17"/>
  <c r="A69" i="17"/>
  <c r="B69" i="17" s="1"/>
  <c r="A70" i="17"/>
  <c r="A71" i="17"/>
  <c r="A72" i="17"/>
  <c r="A73" i="17"/>
  <c r="B73" i="17" s="1"/>
  <c r="A74" i="17"/>
  <c r="B74" i="17" s="1"/>
  <c r="A75" i="17"/>
  <c r="A76" i="17"/>
  <c r="A77" i="17"/>
  <c r="B77" i="17" s="1"/>
  <c r="A78" i="17"/>
  <c r="A79" i="17"/>
  <c r="B79" i="17" s="1"/>
  <c r="M34" i="17"/>
  <c r="F34" i="17" s="1"/>
  <c r="M36" i="17"/>
  <c r="F36" i="17" s="1"/>
  <c r="M38" i="17"/>
  <c r="F38" i="17" s="1"/>
  <c r="M40" i="17"/>
  <c r="M43" i="17"/>
  <c r="F43" i="17" s="1"/>
  <c r="M44" i="17"/>
  <c r="F44" i="17" s="1"/>
  <c r="M46" i="17"/>
  <c r="F46" i="17" s="1"/>
  <c r="M48" i="17"/>
  <c r="F48" i="17" s="1"/>
  <c r="M49" i="17"/>
  <c r="F49" i="17" s="1"/>
  <c r="M50" i="17"/>
  <c r="F50" i="17" s="1"/>
  <c r="M53" i="17"/>
  <c r="F53" i="17" s="1"/>
  <c r="M55" i="17"/>
  <c r="F55" i="17" s="1"/>
  <c r="M57" i="17"/>
  <c r="F57" i="17" s="1"/>
  <c r="F60" i="17"/>
  <c r="M61" i="17"/>
  <c r="F61" i="17" s="1"/>
  <c r="M63" i="17"/>
  <c r="F63" i="17" s="1"/>
  <c r="M64" i="17"/>
  <c r="F64" i="17" s="1"/>
  <c r="M65" i="17"/>
  <c r="F65" i="17" s="1"/>
  <c r="M66" i="17"/>
  <c r="F66" i="17" s="1"/>
  <c r="M67" i="17"/>
  <c r="F67" i="17" s="1"/>
  <c r="M69" i="17"/>
  <c r="F69" i="17" s="1"/>
  <c r="M70" i="17"/>
  <c r="F70" i="17" s="1"/>
  <c r="M71" i="17"/>
  <c r="F71" i="17" s="1"/>
  <c r="M72" i="17"/>
  <c r="M27" i="17" s="1"/>
  <c r="F27" i="17" s="1"/>
  <c r="M73" i="17"/>
  <c r="F73" i="17" s="1"/>
  <c r="M74" i="17"/>
  <c r="F74" i="17" s="1"/>
  <c r="M75" i="17"/>
  <c r="F75" i="17" s="1"/>
  <c r="M76" i="17"/>
  <c r="F76" i="17" s="1"/>
  <c r="M77" i="17"/>
  <c r="F77" i="17" s="1"/>
  <c r="M78" i="17"/>
  <c r="F78" i="17" s="1"/>
  <c r="M79" i="17"/>
  <c r="F79" i="17" s="1"/>
  <c r="N34" i="17"/>
  <c r="N36" i="17"/>
  <c r="N40" i="17"/>
  <c r="N43" i="17"/>
  <c r="N46" i="17"/>
  <c r="Q73" i="17"/>
  <c r="Q74" i="17"/>
  <c r="Q75" i="17"/>
  <c r="Q76" i="17"/>
  <c r="Q77" i="17"/>
  <c r="Q78" i="17"/>
  <c r="Q79" i="17"/>
  <c r="P73" i="17"/>
  <c r="P74" i="17"/>
  <c r="P75" i="17"/>
  <c r="P76" i="17"/>
  <c r="P77" i="17"/>
  <c r="P78" i="17"/>
  <c r="P79" i="17"/>
  <c r="O73" i="17"/>
  <c r="O74" i="17"/>
  <c r="O75" i="17"/>
  <c r="O76" i="17"/>
  <c r="O77" i="17"/>
  <c r="O78" i="17"/>
  <c r="O79" i="17"/>
  <c r="N73" i="17"/>
  <c r="N74" i="17"/>
  <c r="N75" i="17"/>
  <c r="N76" i="17"/>
  <c r="N77" i="17"/>
  <c r="N78" i="17"/>
  <c r="N79" i="17"/>
  <c r="O34" i="17"/>
  <c r="O36" i="17"/>
  <c r="O38" i="17"/>
  <c r="O40" i="17"/>
  <c r="O43" i="17"/>
  <c r="O44" i="17"/>
  <c r="O46" i="17"/>
  <c r="O48" i="17"/>
  <c r="O49" i="17"/>
  <c r="O50" i="17"/>
  <c r="O53" i="17"/>
  <c r="O55" i="17"/>
  <c r="O57" i="17"/>
  <c r="O61" i="17"/>
  <c r="O63" i="17"/>
  <c r="O64" i="17"/>
  <c r="O65" i="17"/>
  <c r="O66" i="17"/>
  <c r="O67" i="17"/>
  <c r="O69" i="17"/>
  <c r="O70" i="17"/>
  <c r="O71" i="17"/>
  <c r="O72" i="17"/>
  <c r="O27" i="17" s="1"/>
  <c r="P34" i="17"/>
  <c r="P36" i="17"/>
  <c r="P38" i="17"/>
  <c r="P40" i="17"/>
  <c r="P43" i="17"/>
  <c r="P44" i="17"/>
  <c r="P46" i="17"/>
  <c r="P48" i="17"/>
  <c r="P49" i="17"/>
  <c r="P50" i="17"/>
  <c r="P53" i="17"/>
  <c r="P55" i="17"/>
  <c r="P57" i="17"/>
  <c r="P61" i="17"/>
  <c r="P63" i="17"/>
  <c r="P64" i="17"/>
  <c r="P65" i="17"/>
  <c r="P66" i="17"/>
  <c r="P67" i="17"/>
  <c r="P69" i="17"/>
  <c r="P70" i="17"/>
  <c r="P71" i="17"/>
  <c r="P72" i="17"/>
  <c r="Q34" i="17"/>
  <c r="Q36" i="17"/>
  <c r="Q38" i="17"/>
  <c r="Q40" i="17"/>
  <c r="Q43" i="17"/>
  <c r="Q44" i="17"/>
  <c r="Q46" i="17"/>
  <c r="Q48" i="17"/>
  <c r="Q49" i="17"/>
  <c r="Q50" i="17"/>
  <c r="Q53" i="17"/>
  <c r="Q55" i="17"/>
  <c r="Q57" i="17"/>
  <c r="Q61" i="17"/>
  <c r="Q63" i="17"/>
  <c r="Q64" i="17"/>
  <c r="Q65" i="17"/>
  <c r="Q66" i="17"/>
  <c r="Q67" i="17"/>
  <c r="Q69" i="17"/>
  <c r="Q70" i="17"/>
  <c r="Q71" i="17"/>
  <c r="Q72" i="17"/>
  <c r="Q27" i="17" s="1"/>
  <c r="N38" i="17"/>
  <c r="N44" i="17"/>
  <c r="N48" i="17"/>
  <c r="N49" i="17"/>
  <c r="N50" i="17"/>
  <c r="N53" i="17"/>
  <c r="N55" i="17"/>
  <c r="N57" i="17"/>
  <c r="N61" i="17"/>
  <c r="N63" i="17"/>
  <c r="N64" i="17"/>
  <c r="N65" i="17"/>
  <c r="N66" i="17"/>
  <c r="N67" i="17"/>
  <c r="N69" i="17"/>
  <c r="N70" i="17"/>
  <c r="N71" i="17"/>
  <c r="N72" i="17"/>
  <c r="N27" i="17" s="1"/>
  <c r="C79" i="17"/>
  <c r="C25" i="17"/>
  <c r="C22" i="17"/>
  <c r="C78" i="17"/>
  <c r="C19" i="17"/>
  <c r="B36" i="17" s="1"/>
  <c r="C73" i="17"/>
  <c r="C74" i="17"/>
  <c r="C75" i="17"/>
  <c r="C76" i="17"/>
  <c r="C77" i="17"/>
  <c r="L5" i="17"/>
  <c r="L16" i="17"/>
  <c r="Y5" i="17"/>
  <c r="Z5" i="17"/>
  <c r="AA5" i="17"/>
  <c r="AB5" i="17"/>
  <c r="X5" i="17"/>
  <c r="X16" i="17"/>
  <c r="Y16" i="17"/>
  <c r="Z16" i="17"/>
  <c r="AA16" i="17"/>
  <c r="AB16" i="17"/>
  <c r="AB31" i="17"/>
  <c r="Q14" i="17"/>
  <c r="Q13" i="17"/>
  <c r="F14" i="17"/>
  <c r="C26" i="17"/>
  <c r="C72" i="17"/>
  <c r="F12" i="9"/>
  <c r="E46" i="11"/>
  <c r="C71" i="17"/>
  <c r="O49" i="11"/>
  <c r="N49" i="11"/>
  <c r="M49" i="11"/>
  <c r="L49" i="11"/>
  <c r="K49" i="11"/>
  <c r="J49" i="11"/>
  <c r="I49" i="11"/>
  <c r="H49" i="11"/>
  <c r="G49" i="11"/>
  <c r="F49" i="11"/>
  <c r="C49" i="11"/>
  <c r="B49" i="11"/>
  <c r="E48" i="11"/>
  <c r="D48" i="11"/>
  <c r="E47" i="11"/>
  <c r="D47" i="11"/>
  <c r="D46" i="11"/>
  <c r="C70" i="17"/>
  <c r="K5" i="17"/>
  <c r="K16" i="17"/>
  <c r="AD5" i="17"/>
  <c r="AE5" i="17"/>
  <c r="AF5" i="17"/>
  <c r="AG5" i="17"/>
  <c r="AC5" i="17"/>
  <c r="AD16" i="17"/>
  <c r="AE16" i="17"/>
  <c r="AF16" i="17"/>
  <c r="AG16" i="17"/>
  <c r="AC16" i="17"/>
  <c r="AF31" i="17"/>
  <c r="AG31" i="17"/>
  <c r="J13" i="11"/>
  <c r="E32" i="11"/>
  <c r="E33" i="11"/>
  <c r="E34" i="11"/>
  <c r="D32" i="11"/>
  <c r="D33" i="11"/>
  <c r="D34" i="11"/>
  <c r="D31" i="11"/>
  <c r="D35" i="11" s="1"/>
  <c r="P27" i="17"/>
  <c r="C66" i="17"/>
  <c r="C67" i="17"/>
  <c r="J16" i="17"/>
  <c r="J5" i="17"/>
  <c r="AH5" i="17"/>
  <c r="AI5" i="17"/>
  <c r="AJ5" i="17"/>
  <c r="AK5" i="17"/>
  <c r="AL5" i="17"/>
  <c r="AH16" i="17"/>
  <c r="AI16" i="17"/>
  <c r="AJ16" i="17"/>
  <c r="AK16" i="17"/>
  <c r="AL16" i="17"/>
  <c r="AK31" i="17"/>
  <c r="AL31" i="17"/>
  <c r="F28" i="11"/>
  <c r="G28" i="11"/>
  <c r="C65" i="17"/>
  <c r="F68" i="17"/>
  <c r="C68" i="17"/>
  <c r="C64" i="17"/>
  <c r="I16" i="17"/>
  <c r="I5" i="17"/>
  <c r="AP31" i="17"/>
  <c r="AQ31" i="17"/>
  <c r="AN16" i="17"/>
  <c r="AO16" i="17"/>
  <c r="AP16" i="17"/>
  <c r="AQ16" i="17"/>
  <c r="AM16" i="17"/>
  <c r="E39" i="11"/>
  <c r="E40" i="11"/>
  <c r="E41" i="11"/>
  <c r="O42" i="11"/>
  <c r="N42" i="11"/>
  <c r="M42" i="11"/>
  <c r="L42" i="11"/>
  <c r="K42" i="11"/>
  <c r="J42" i="11"/>
  <c r="I42" i="11"/>
  <c r="H42" i="11"/>
  <c r="G42" i="11"/>
  <c r="F42" i="11"/>
  <c r="C42" i="11"/>
  <c r="B42" i="11"/>
  <c r="D41" i="11"/>
  <c r="D40" i="11"/>
  <c r="D39" i="11"/>
  <c r="C62" i="17"/>
  <c r="C63" i="17"/>
  <c r="C28" i="17"/>
  <c r="B63" i="17" s="1"/>
  <c r="E4" i="11"/>
  <c r="H5" i="17"/>
  <c r="H16" i="17"/>
  <c r="AU31" i="17"/>
  <c r="AV31" i="17"/>
  <c r="F13" i="17"/>
  <c r="C60" i="17"/>
  <c r="C46" i="17"/>
  <c r="F47" i="17"/>
  <c r="E6" i="11"/>
  <c r="E7" i="11"/>
  <c r="E8" i="11"/>
  <c r="E9" i="11"/>
  <c r="E11" i="11"/>
  <c r="E12" i="11"/>
  <c r="E5" i="11"/>
  <c r="E10" i="11"/>
  <c r="D3" i="11"/>
  <c r="D6" i="11"/>
  <c r="D7" i="11"/>
  <c r="D8" i="11"/>
  <c r="D9" i="11"/>
  <c r="D4" i="11"/>
  <c r="D11" i="11"/>
  <c r="D12" i="11"/>
  <c r="D5" i="11"/>
  <c r="D10" i="11"/>
  <c r="D16" i="11"/>
  <c r="B2" i="17"/>
  <c r="F51" i="17"/>
  <c r="F52" i="17"/>
  <c r="F37" i="17"/>
  <c r="F39" i="17"/>
  <c r="F41" i="17"/>
  <c r="F42" i="17"/>
  <c r="F54" i="17"/>
  <c r="F59" i="17"/>
  <c r="BA31" i="17"/>
  <c r="AZ31" i="17"/>
  <c r="O35" i="11"/>
  <c r="O13" i="11"/>
  <c r="O28" i="11"/>
  <c r="F45" i="17"/>
  <c r="F56" i="17"/>
  <c r="C69" i="17"/>
  <c r="C61" i="17"/>
  <c r="C59" i="17"/>
  <c r="C58" i="17"/>
  <c r="C57" i="17"/>
  <c r="C56" i="17"/>
  <c r="C45" i="17"/>
  <c r="C44" i="17"/>
  <c r="C43" i="17"/>
  <c r="C55" i="17"/>
  <c r="C54" i="17"/>
  <c r="C42" i="17"/>
  <c r="C41" i="17"/>
  <c r="C40" i="17"/>
  <c r="C39" i="17"/>
  <c r="C38" i="17"/>
  <c r="C37" i="17"/>
  <c r="C36" i="17"/>
  <c r="C35" i="17"/>
  <c r="C53" i="17"/>
  <c r="C34" i="17"/>
  <c r="C52" i="17"/>
  <c r="C51" i="17"/>
  <c r="C50" i="17"/>
  <c r="C49" i="17"/>
  <c r="C48" i="17"/>
  <c r="C47" i="17"/>
  <c r="C27" i="17"/>
  <c r="C21" i="17"/>
  <c r="C20" i="17"/>
  <c r="C24" i="17"/>
  <c r="C23" i="17"/>
  <c r="F7" i="9"/>
  <c r="F5" i="9" s="1"/>
  <c r="E31" i="11"/>
  <c r="F10" i="9"/>
  <c r="E3" i="16"/>
  <c r="E4" i="16"/>
  <c r="E2" i="15"/>
  <c r="K2" i="15" s="1"/>
  <c r="G11" i="15"/>
  <c r="L11" i="15" s="1"/>
  <c r="M11" i="15" s="1"/>
  <c r="E11" i="15"/>
  <c r="G10" i="15"/>
  <c r="H10" i="15" s="1"/>
  <c r="E10" i="15"/>
  <c r="E8" i="15"/>
  <c r="E9" i="15"/>
  <c r="E7" i="15"/>
  <c r="C5" i="15"/>
  <c r="D5" i="15"/>
  <c r="B5" i="15"/>
  <c r="C13" i="11"/>
  <c r="F13" i="11"/>
  <c r="G13" i="11"/>
  <c r="H13" i="11"/>
  <c r="I13" i="11"/>
  <c r="K13" i="11"/>
  <c r="L13" i="11"/>
  <c r="M13" i="11"/>
  <c r="N13" i="11"/>
  <c r="N28" i="11"/>
  <c r="N35" i="11"/>
  <c r="B13" i="11"/>
  <c r="B28" i="11"/>
  <c r="B35" i="11"/>
  <c r="D13" i="9"/>
  <c r="C35" i="11"/>
  <c r="F35" i="11"/>
  <c r="G35" i="11"/>
  <c r="H35" i="11"/>
  <c r="I35" i="11"/>
  <c r="J35" i="11"/>
  <c r="K35" i="11"/>
  <c r="L35" i="11"/>
  <c r="M35" i="11"/>
  <c r="H28" i="11"/>
  <c r="I28" i="11"/>
  <c r="M28" i="11"/>
  <c r="C3" i="9"/>
  <c r="D8" i="9"/>
  <c r="D9" i="9"/>
  <c r="D10" i="9"/>
  <c r="D11" i="9"/>
  <c r="D12" i="9"/>
  <c r="D7" i="9"/>
  <c r="C8" i="9"/>
  <c r="C9" i="9"/>
  <c r="C10" i="9"/>
  <c r="C11" i="9"/>
  <c r="C12" i="9"/>
  <c r="C7" i="9"/>
  <c r="C28" i="11"/>
  <c r="J28" i="11"/>
  <c r="K28" i="11"/>
  <c r="L28" i="11"/>
  <c r="F5" i="15"/>
  <c r="F35" i="17"/>
  <c r="H11" i="15"/>
  <c r="E5" i="15"/>
  <c r="L10" i="15"/>
  <c r="M10" i="15" s="1"/>
  <c r="AV16" i="17"/>
  <c r="AZ16" i="17"/>
  <c r="AU16" i="17"/>
  <c r="AW16" i="17"/>
  <c r="AX16" i="17"/>
  <c r="AY16" i="17"/>
  <c r="BA16" i="17"/>
  <c r="G16" i="17"/>
  <c r="AR16" i="17"/>
  <c r="AS16" i="17"/>
  <c r="AT16" i="17"/>
  <c r="AM5" i="17"/>
  <c r="AV5" i="17"/>
  <c r="AW5" i="17"/>
  <c r="AS5" i="17"/>
  <c r="BA5" i="17"/>
  <c r="AU5" i="17"/>
  <c r="AX5" i="17"/>
  <c r="G5" i="17"/>
  <c r="AY5" i="17"/>
  <c r="AR5" i="17"/>
  <c r="AZ5" i="17"/>
  <c r="AT5" i="17"/>
  <c r="AP5" i="17"/>
  <c r="AQ5" i="17"/>
  <c r="AN5" i="17"/>
  <c r="AO5" i="17"/>
  <c r="M21" i="17"/>
  <c r="F21" i="17" s="1"/>
  <c r="F62" i="17"/>
  <c r="N21" i="17"/>
  <c r="Q21" i="17"/>
  <c r="O21" i="17"/>
  <c r="H7" i="9"/>
  <c r="H5" i="9" s="1"/>
  <c r="P21" i="17"/>
  <c r="I7" i="9"/>
  <c r="G10" i="9"/>
  <c r="H10" i="9"/>
  <c r="I10" i="9"/>
  <c r="K10" i="9"/>
  <c r="G7" i="9"/>
  <c r="G5" i="9" s="1"/>
  <c r="K7" i="9"/>
  <c r="B67" i="17"/>
  <c r="B55" i="17"/>
  <c r="B39" i="17"/>
  <c r="B35" i="17"/>
  <c r="V46" i="17"/>
  <c r="V54" i="17"/>
  <c r="V38" i="17"/>
  <c r="V74" i="17"/>
  <c r="B59" i="17"/>
  <c r="B47" i="17"/>
  <c r="B52" i="17"/>
  <c r="B51" i="17"/>
  <c r="B75" i="17"/>
  <c r="W26" i="17"/>
  <c r="V22" i="17"/>
  <c r="B78" i="17"/>
  <c r="B70" i="17"/>
  <c r="B66" i="17"/>
  <c r="B62" i="17"/>
  <c r="B58" i="17"/>
  <c r="B54" i="17"/>
  <c r="B50" i="17"/>
  <c r="B46" i="17"/>
  <c r="B42" i="17"/>
  <c r="B38" i="17"/>
  <c r="F72" i="17"/>
  <c r="W37" i="17"/>
  <c r="B34" i="17"/>
  <c r="M24" i="17"/>
  <c r="F24" i="17" s="1"/>
  <c r="L1" i="11"/>
  <c r="F58" i="17"/>
  <c r="P24" i="17"/>
  <c r="N24" i="17"/>
  <c r="Q24" i="17"/>
  <c r="O24" i="17"/>
  <c r="R24" i="17"/>
  <c r="V77" i="17" l="1"/>
  <c r="W41" i="17"/>
  <c r="W57" i="17"/>
  <c r="V62" i="17"/>
  <c r="R13" i="17"/>
  <c r="V39" i="17"/>
  <c r="W42" i="17"/>
  <c r="V50" i="17"/>
  <c r="E35" i="11"/>
  <c r="K1" i="11"/>
  <c r="E49" i="11"/>
  <c r="D49" i="11"/>
  <c r="D42" i="11"/>
  <c r="D28" i="11"/>
  <c r="R31" i="17"/>
  <c r="O31" i="17"/>
  <c r="P31" i="17"/>
  <c r="N31" i="17"/>
  <c r="Q31" i="17"/>
  <c r="T16" i="17"/>
  <c r="B61" i="17"/>
  <c r="B41" i="17"/>
  <c r="T5" i="17"/>
  <c r="V5" i="17" s="1"/>
  <c r="B76" i="17"/>
  <c r="B72" i="17"/>
  <c r="B68" i="17"/>
  <c r="B64" i="17"/>
  <c r="B60" i="17"/>
  <c r="B56" i="17"/>
  <c r="B48" i="17"/>
  <c r="B44" i="17"/>
  <c r="B40" i="17"/>
  <c r="B71" i="17"/>
  <c r="B43" i="17"/>
  <c r="B1" i="11"/>
  <c r="L7" i="9"/>
  <c r="W61" i="17"/>
  <c r="W49" i="17"/>
  <c r="U31" i="17"/>
  <c r="V65" i="17"/>
  <c r="W69" i="17"/>
  <c r="O14" i="17"/>
  <c r="W53" i="17"/>
  <c r="C1" i="11"/>
  <c r="J1" i="11"/>
  <c r="M1" i="11"/>
  <c r="F1" i="11"/>
  <c r="E13" i="11"/>
  <c r="R25" i="17"/>
  <c r="S31" i="17"/>
  <c r="R9" i="17"/>
  <c r="N13" i="17"/>
  <c r="O13" i="17"/>
  <c r="P14" i="17"/>
  <c r="N14" i="17"/>
  <c r="P13" i="17"/>
  <c r="V67" i="17"/>
  <c r="W45" i="17"/>
  <c r="B37" i="17"/>
  <c r="V58" i="17"/>
  <c r="V36" i="17"/>
  <c r="V78" i="17"/>
  <c r="T31" i="17"/>
  <c r="V73" i="17"/>
  <c r="R14" i="17"/>
  <c r="V70" i="17"/>
  <c r="O1" i="11"/>
  <c r="I11" i="15"/>
  <c r="I10" i="15"/>
  <c r="J10" i="9"/>
  <c r="M8" i="17"/>
  <c r="F8" i="17" s="1"/>
  <c r="M26" i="17"/>
  <c r="F26" i="17" s="1"/>
  <c r="L10" i="9"/>
  <c r="J7" i="9"/>
  <c r="M10" i="17"/>
  <c r="F10" i="17" s="1"/>
  <c r="M25" i="17"/>
  <c r="F25" i="17" s="1"/>
  <c r="M11" i="17"/>
  <c r="F11" i="17" s="1"/>
  <c r="M20" i="17"/>
  <c r="F20" i="17" s="1"/>
  <c r="M28" i="17"/>
  <c r="F28" i="17" s="1"/>
  <c r="M22" i="17"/>
  <c r="F22" i="17" s="1"/>
  <c r="M9" i="17"/>
  <c r="F9" i="17" s="1"/>
  <c r="M12" i="17"/>
  <c r="F12" i="17" s="1"/>
  <c r="F40" i="17"/>
  <c r="M19" i="17"/>
  <c r="M29" i="17"/>
  <c r="F29" i="17" s="1"/>
  <c r="W3" i="9"/>
  <c r="M31" i="17"/>
  <c r="F31" i="17" s="1"/>
  <c r="M23" i="17"/>
  <c r="F23" i="17" s="1"/>
  <c r="N1" i="11"/>
  <c r="D13" i="11"/>
  <c r="I1" i="11"/>
  <c r="H1" i="11"/>
  <c r="R23" i="17"/>
  <c r="R20" i="17"/>
  <c r="N11" i="17"/>
  <c r="O11" i="17"/>
  <c r="K11" i="9"/>
  <c r="L11" i="9" s="1"/>
  <c r="R28" i="17"/>
  <c r="E28" i="11"/>
  <c r="O25" i="17"/>
  <c r="Q28" i="17"/>
  <c r="K12" i="9"/>
  <c r="L12" i="9" s="1"/>
  <c r="G13" i="9"/>
  <c r="N25" i="17"/>
  <c r="O10" i="17"/>
  <c r="G1" i="11"/>
  <c r="P12" i="17"/>
  <c r="I5" i="9"/>
  <c r="J5" i="9" s="1"/>
  <c r="G8" i="9"/>
  <c r="K5" i="9"/>
  <c r="L5" i="9" s="1"/>
  <c r="P10" i="17"/>
  <c r="P22" i="17"/>
  <c r="O26" i="17"/>
  <c r="O9" i="17"/>
  <c r="O23" i="17"/>
  <c r="Q12" i="17"/>
  <c r="N19" i="17"/>
  <c r="E42" i="11"/>
  <c r="G12" i="9"/>
  <c r="O20" i="17"/>
  <c r="Q29" i="17"/>
  <c r="O28" i="17"/>
  <c r="P29" i="17"/>
  <c r="Q25" i="17"/>
  <c r="P26" i="17"/>
  <c r="G11" i="9"/>
  <c r="N26" i="17"/>
  <c r="N8" i="17"/>
  <c r="Q26" i="17"/>
  <c r="Q8" i="17"/>
  <c r="Q19" i="17"/>
  <c r="Q9" i="17"/>
  <c r="P28" i="17"/>
  <c r="P9" i="17"/>
  <c r="O19" i="17"/>
  <c r="O29" i="17"/>
  <c r="P25" i="17"/>
  <c r="N9" i="17"/>
  <c r="R8" i="17"/>
  <c r="R22" i="17"/>
  <c r="O12" i="17"/>
  <c r="H9" i="9"/>
  <c r="I11" i="9"/>
  <c r="J11" i="9" s="1"/>
  <c r="I8" i="9"/>
  <c r="J8" i="9" s="1"/>
  <c r="G9" i="9"/>
  <c r="H13" i="9"/>
  <c r="H8" i="9"/>
  <c r="H11" i="9"/>
  <c r="N28" i="17"/>
  <c r="N22" i="17"/>
  <c r="P11" i="17"/>
  <c r="Q20" i="17"/>
  <c r="I9" i="9"/>
  <c r="J9" i="9" s="1"/>
  <c r="N10" i="17"/>
  <c r="I13" i="9"/>
  <c r="J13" i="9" s="1"/>
  <c r="N23" i="17"/>
  <c r="N20" i="17"/>
  <c r="O22" i="17"/>
  <c r="Q23" i="17"/>
  <c r="P23" i="17"/>
  <c r="P8" i="17"/>
  <c r="P19" i="17"/>
  <c r="R11" i="17"/>
  <c r="H12" i="9"/>
  <c r="N29" i="17"/>
  <c r="N12" i="17"/>
  <c r="R12" i="17"/>
  <c r="R29" i="17"/>
  <c r="P20" i="17"/>
  <c r="R10" i="17"/>
  <c r="R26" i="17"/>
  <c r="Q11" i="17"/>
  <c r="Q22" i="17"/>
  <c r="Q10" i="17"/>
  <c r="R19" i="17"/>
  <c r="O8" i="17"/>
  <c r="E1" i="11" l="1"/>
  <c r="G9" i="15"/>
  <c r="L9" i="15" s="1"/>
  <c r="M9" i="15" s="1"/>
  <c r="I12" i="9"/>
  <c r="J12" i="9" s="1"/>
  <c r="V31" i="17"/>
  <c r="W31" i="17"/>
  <c r="B2" i="16"/>
  <c r="B5" i="16" s="1"/>
  <c r="W2" i="9"/>
  <c r="W5" i="9" s="1"/>
  <c r="M16" i="17"/>
  <c r="F16" i="17" s="1"/>
  <c r="F19" i="17"/>
  <c r="M5" i="17"/>
  <c r="F5" i="17" s="1"/>
  <c r="D1" i="11"/>
  <c r="O16" i="17"/>
  <c r="R5" i="17"/>
  <c r="P5" i="17"/>
  <c r="Q16" i="17"/>
  <c r="N5" i="17"/>
  <c r="O5" i="17"/>
  <c r="N16" i="17"/>
  <c r="Q5" i="17"/>
  <c r="G7" i="15"/>
  <c r="K9" i="9"/>
  <c r="L9" i="9" s="1"/>
  <c r="P16" i="17"/>
  <c r="R16" i="17"/>
  <c r="K8" i="9"/>
  <c r="L8" i="9" s="1"/>
  <c r="G8" i="15"/>
  <c r="K13" i="9"/>
  <c r="L13" i="9" s="1"/>
  <c r="H9" i="15" l="1"/>
  <c r="I9" i="15" s="1"/>
  <c r="H8" i="15"/>
  <c r="I8" i="15" s="1"/>
  <c r="L8" i="15"/>
  <c r="M8" i="15" s="1"/>
  <c r="L7" i="15"/>
  <c r="M7" i="15" s="1"/>
  <c r="G5" i="15"/>
  <c r="H7" i="15"/>
  <c r="Y2" i="9"/>
  <c r="Y3" i="9"/>
  <c r="X3" i="9"/>
  <c r="X2" i="9" l="1"/>
  <c r="X5" i="9" s="1"/>
  <c r="Y5" i="9"/>
  <c r="I7" i="15"/>
  <c r="H5" i="15"/>
  <c r="I5" i="15" s="1"/>
  <c r="C2" i="16"/>
  <c r="E2" i="16" l="1"/>
  <c r="C7" i="16"/>
  <c r="C5" i="16"/>
  <c r="E5" i="16" l="1"/>
</calcChain>
</file>

<file path=xl/comments1.xml><?xml version="1.0" encoding="utf-8"?>
<comments xmlns="http://schemas.openxmlformats.org/spreadsheetml/2006/main">
  <authors>
    <author>Ha Cao</author>
  </authors>
  <commentList>
    <comment ref="D4" authorId="0" shapeId="0">
      <text>
        <r>
          <rPr>
            <b/>
            <sz val="9"/>
            <color indexed="81"/>
            <rFont val="Tahoma"/>
            <charset val="1"/>
          </rPr>
          <t>Ha Cao:</t>
        </r>
        <r>
          <rPr>
            <sz val="9"/>
            <color indexed="81"/>
            <rFont val="Tahoma"/>
            <charset val="1"/>
          </rPr>
          <t xml:space="preserve">
theo data Hung (DOM), data của Thư chỉ tới 29/7/2017</t>
        </r>
      </text>
    </comment>
  </commentList>
</comments>
</file>

<file path=xl/comments2.xml><?xml version="1.0" encoding="utf-8"?>
<comments xmlns="http://schemas.openxmlformats.org/spreadsheetml/2006/main">
  <authors>
    <author>Ha Cao</author>
    <author>ha cao</author>
  </authors>
  <commentList>
    <comment ref="P13" authorId="0" shapeId="0">
      <text>
        <r>
          <rPr>
            <b/>
            <sz val="9"/>
            <color indexed="81"/>
            <rFont val="Tahoma"/>
          </rPr>
          <t>Ha Cao:</t>
        </r>
        <r>
          <rPr>
            <sz val="9"/>
            <color indexed="81"/>
            <rFont val="Tahoma"/>
          </rPr>
          <t xml:space="preserve">
include CFI from RM have left</t>
        </r>
      </text>
    </comment>
    <comment ref="P14" authorId="0" shapeId="0">
      <text>
        <r>
          <rPr>
            <b/>
            <sz val="9"/>
            <color indexed="81"/>
            <rFont val="Tahoma"/>
          </rPr>
          <t>Ha Cao:</t>
        </r>
        <r>
          <rPr>
            <sz val="9"/>
            <color indexed="81"/>
            <rFont val="Tahoma"/>
          </rPr>
          <t xml:space="preserve">
include CFI from RM have left</t>
        </r>
      </text>
    </comment>
    <comment ref="E37" authorId="0" shapeId="0">
      <text>
        <r>
          <rPr>
            <b/>
            <sz val="9"/>
            <color indexed="81"/>
            <rFont val="Tahoma"/>
          </rPr>
          <t>Ha Cao:</t>
        </r>
        <r>
          <rPr>
            <sz val="9"/>
            <color indexed="81"/>
            <rFont val="Tahoma"/>
          </rPr>
          <t xml:space="preserve">
Thay bang Phan Ngoc Tan</t>
        </r>
      </text>
    </comment>
    <comment ref="E41" authorId="0" shapeId="0">
      <text>
        <r>
          <rPr>
            <b/>
            <sz val="9"/>
            <color indexed="81"/>
            <rFont val="Tahoma"/>
            <charset val="1"/>
          </rPr>
          <t>Ha Cao:</t>
        </r>
        <r>
          <rPr>
            <sz val="9"/>
            <color indexed="81"/>
            <rFont val="Tahoma"/>
            <charset val="1"/>
          </rPr>
          <t xml:space="preserve">
Thay bằng Tran Thi Nhan</t>
        </r>
      </text>
    </comment>
    <comment ref="E47" authorId="0" shapeId="0">
      <text>
        <r>
          <rPr>
            <b/>
            <sz val="9"/>
            <color indexed="81"/>
            <rFont val="Tahoma"/>
          </rPr>
          <t>Ha Cao:</t>
        </r>
        <r>
          <rPr>
            <sz val="9"/>
            <color indexed="81"/>
            <rFont val="Tahoma"/>
          </rPr>
          <t xml:space="preserve">
thay bằng Nguyen Ba Trung</t>
        </r>
      </text>
    </comment>
    <comment ref="E48" authorId="0" shapeId="0">
      <text>
        <r>
          <rPr>
            <b/>
            <sz val="9"/>
            <color indexed="81"/>
            <rFont val="Tahoma"/>
          </rPr>
          <t>Ha Cao:</t>
        </r>
        <r>
          <rPr>
            <sz val="9"/>
            <color indexed="81"/>
            <rFont val="Tahoma"/>
          </rPr>
          <t xml:space="preserve">
thay bang Tran Thanh Tam</t>
        </r>
      </text>
    </comment>
    <comment ref="E56" authorId="0" shapeId="0">
      <text>
        <r>
          <rPr>
            <b/>
            <sz val="9"/>
            <color indexed="81"/>
            <rFont val="Tahoma"/>
            <charset val="1"/>
          </rPr>
          <t>Ha Cao:</t>
        </r>
        <r>
          <rPr>
            <sz val="9"/>
            <color indexed="81"/>
            <rFont val="Tahoma"/>
            <charset val="1"/>
          </rPr>
          <t xml:space="preserve">
Thay bằng Bui Ngoc Le</t>
        </r>
      </text>
    </comment>
    <comment ref="E60" authorId="1" shapeId="0">
      <text>
        <r>
          <rPr>
            <b/>
            <sz val="9"/>
            <color indexed="81"/>
            <rFont val="Tahoma"/>
            <charset val="1"/>
          </rPr>
          <t>ha cao:</t>
        </r>
        <r>
          <rPr>
            <sz val="9"/>
            <color indexed="81"/>
            <rFont val="Tahoma"/>
            <charset val="1"/>
          </rPr>
          <t xml:space="preserve">
move from CEN Group</t>
        </r>
      </text>
    </comment>
    <comment ref="E61" authorId="0" shapeId="0">
      <text>
        <r>
          <rPr>
            <b/>
            <sz val="9"/>
            <color indexed="81"/>
            <rFont val="Tahoma"/>
            <charset val="1"/>
          </rPr>
          <t>Ha Cao:</t>
        </r>
        <r>
          <rPr>
            <sz val="9"/>
            <color indexed="81"/>
            <rFont val="Tahoma"/>
            <charset val="1"/>
          </rPr>
          <t xml:space="preserve">
Thay bằng Nguyen Van Toi</t>
        </r>
      </text>
    </comment>
  </commentList>
</comments>
</file>

<file path=xl/comments3.xml><?xml version="1.0" encoding="utf-8"?>
<comments xmlns="http://schemas.openxmlformats.org/spreadsheetml/2006/main">
  <authors>
    <author>Ha Cao</author>
    <author>ha cao</author>
  </authors>
  <commentList>
    <comment ref="E8" authorId="0" shapeId="0">
      <text>
        <r>
          <rPr>
            <b/>
            <sz val="9"/>
            <color indexed="81"/>
            <rFont val="Tahoma"/>
          </rPr>
          <t>Ha Cao:</t>
        </r>
        <r>
          <rPr>
            <sz val="9"/>
            <color indexed="81"/>
            <rFont val="Tahoma"/>
          </rPr>
          <t xml:space="preserve">
Replace Nguyen Tien Vinh from July 2017</t>
        </r>
      </text>
    </comment>
    <comment ref="AU13" authorId="0" shapeId="0">
      <text>
        <r>
          <rPr>
            <b/>
            <sz val="9"/>
            <color indexed="81"/>
            <rFont val="Tahoma"/>
            <family val="2"/>
          </rPr>
          <t>Ha Cao:</t>
        </r>
        <r>
          <rPr>
            <sz val="9"/>
            <color indexed="81"/>
            <rFont val="Tahoma"/>
            <family val="2"/>
          </rPr>
          <t xml:space="preserve">
POS sent final number after releasing report, New business+Alteration New</t>
        </r>
      </text>
    </comment>
    <comment ref="E35" authorId="0" shapeId="0">
      <text>
        <r>
          <rPr>
            <b/>
            <sz val="9"/>
            <color indexed="81"/>
            <rFont val="Tahoma"/>
          </rPr>
          <t>Ha Cao:</t>
        </r>
        <r>
          <rPr>
            <sz val="9"/>
            <color indexed="81"/>
            <rFont val="Tahoma"/>
          </rPr>
          <t xml:space="preserve">
nghỉ tháng 6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ha cao:</t>
        </r>
        <r>
          <rPr>
            <sz val="9"/>
            <color indexed="81"/>
            <rFont val="Tahoma"/>
            <family val="2"/>
          </rPr>
          <t xml:space="preserve">
từ 1/5/2017 chuyển từ EIB sang CMG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Ha Cao:</t>
        </r>
        <r>
          <rPr>
            <sz val="9"/>
            <color indexed="81"/>
            <rFont val="Tahoma"/>
            <family val="2"/>
          </rPr>
          <t xml:space="preserve">
Từ 1/4 chuyển từ CMG sang OCB</t>
        </r>
      </text>
    </comment>
    <comment ref="E64" authorId="0" shapeId="0">
      <text>
        <r>
          <rPr>
            <b/>
            <sz val="9"/>
            <color indexed="81"/>
            <rFont val="Tahoma"/>
            <family val="2"/>
          </rPr>
          <t>Ha Cao:</t>
        </r>
        <r>
          <rPr>
            <sz val="9"/>
            <color indexed="81"/>
            <rFont val="Tahoma"/>
            <family val="2"/>
          </rPr>
          <t xml:space="preserve">
join in Apr 2017</t>
        </r>
      </text>
    </comment>
    <comment ref="E65" authorId="0" shapeId="0">
      <text>
        <r>
          <rPr>
            <b/>
            <sz val="9"/>
            <color indexed="81"/>
            <rFont val="Tahoma"/>
            <family val="2"/>
          </rPr>
          <t>Ha Cao:</t>
        </r>
        <r>
          <rPr>
            <sz val="9"/>
            <color indexed="81"/>
            <rFont val="Tahoma"/>
            <family val="2"/>
          </rPr>
          <t xml:space="preserve">
Tháng 4 active thay RM Nguyen Hung Thinh</t>
        </r>
      </text>
    </comment>
    <comment ref="E66" authorId="0" shapeId="0">
      <text>
        <r>
          <rPr>
            <b/>
            <sz val="9"/>
            <color indexed="81"/>
            <rFont val="Tahoma"/>
          </rPr>
          <t>Ha Cao:</t>
        </r>
        <r>
          <rPr>
            <sz val="9"/>
            <color indexed="81"/>
            <rFont val="Tahoma"/>
          </rPr>
          <t xml:space="preserve">
Thay RM Nguyen Thi Kim Ngoc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Ha Cao:</t>
        </r>
        <r>
          <rPr>
            <sz val="9"/>
            <color indexed="81"/>
            <rFont val="Tahoma"/>
            <family val="2"/>
          </rPr>
          <t xml:space="preserve">
Bắt đầu từ tháng 2/2017, tháng 1 ASM Thiện đứng tên. Tháng 4 code thuộc CMG chờ chuyển sang CEN group</t>
        </r>
      </text>
    </comment>
    <comment ref="E70" authorId="0" shapeId="0">
      <text>
        <r>
          <rPr>
            <b/>
            <sz val="9"/>
            <color indexed="81"/>
            <rFont val="Tahoma"/>
            <charset val="1"/>
          </rPr>
          <t>Ha Cao:</t>
        </r>
        <r>
          <rPr>
            <sz val="9"/>
            <color indexed="81"/>
            <rFont val="Tahoma"/>
            <charset val="1"/>
          </rPr>
          <t xml:space="preserve">
Thay RM Ly Thi Oanh từ 1/6/2017</t>
        </r>
      </text>
    </comment>
    <comment ref="E71" authorId="0" shapeId="0">
      <text>
        <r>
          <rPr>
            <b/>
            <sz val="9"/>
            <color indexed="81"/>
            <rFont val="Tahoma"/>
          </rPr>
          <t>Ha Cao:</t>
        </r>
        <r>
          <rPr>
            <sz val="9"/>
            <color indexed="81"/>
            <rFont val="Tahoma"/>
          </rPr>
          <t xml:space="preserve">
Active tháng 6/2017</t>
        </r>
      </text>
    </comment>
    <comment ref="E72" authorId="0" shapeId="0">
      <text>
        <r>
          <rPr>
            <b/>
            <sz val="9"/>
            <color indexed="81"/>
            <rFont val="Tahoma"/>
          </rPr>
          <t>Ha Cao:</t>
        </r>
        <r>
          <rPr>
            <sz val="9"/>
            <color indexed="81"/>
            <rFont val="Tahoma"/>
          </rPr>
          <t xml:space="preserve">
Remove from CEN group to CMG as of July/2017</t>
        </r>
      </text>
    </comment>
  </commentList>
</comments>
</file>

<file path=xl/comments4.xml><?xml version="1.0" encoding="utf-8"?>
<comments xmlns="http://schemas.openxmlformats.org/spreadsheetml/2006/main">
  <authors>
    <author>Ha Cao</author>
    <author>ha cao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Ha Cao:</t>
        </r>
        <r>
          <rPr>
            <sz val="9"/>
            <color indexed="81"/>
            <rFont val="Tahoma"/>
            <family val="2"/>
          </rPr>
          <t xml:space="preserve">
Nguyen Dinh Bien Bang Ngo Thi Thuy Hang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Ha Cao:</t>
        </r>
        <r>
          <rPr>
            <sz val="9"/>
            <color indexed="81"/>
            <rFont val="Tahoma"/>
            <family val="2"/>
          </rPr>
          <t xml:space="preserve">
Thay Tran Hong Thai</t>
        </r>
      </text>
    </comment>
    <comment ref="A5" authorId="1" shapeId="0">
      <text>
        <r>
          <rPr>
            <b/>
            <sz val="9"/>
            <color indexed="81"/>
            <rFont val="Tahoma"/>
            <charset val="1"/>
          </rPr>
          <t>ha cao:</t>
        </r>
        <r>
          <rPr>
            <sz val="9"/>
            <color indexed="81"/>
            <rFont val="Tahoma"/>
            <charset val="1"/>
          </rPr>
          <t xml:space="preserve">
Thay Vu Hai Yen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Ha Cao:</t>
        </r>
        <r>
          <rPr>
            <sz val="9"/>
            <color indexed="81"/>
            <rFont val="Tahoma"/>
            <family val="2"/>
          </rPr>
          <t xml:space="preserve">
THAY PHAM TRAN TIEN</t>
        </r>
      </text>
    </comment>
    <comment ref="A10" authorId="1" shapeId="0">
      <text>
        <r>
          <rPr>
            <b/>
            <sz val="9"/>
            <color indexed="81"/>
            <rFont val="Tahoma"/>
            <charset val="1"/>
          </rPr>
          <t>ha cao:</t>
        </r>
        <r>
          <rPr>
            <sz val="9"/>
            <color indexed="81"/>
            <rFont val="Tahoma"/>
            <charset val="1"/>
          </rPr>
          <t xml:space="preserve">
Thay Vu Linh Hau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Ha Cao:</t>
        </r>
        <r>
          <rPr>
            <sz val="9"/>
            <color indexed="81"/>
            <rFont val="Tahoma"/>
            <family val="2"/>
          </rPr>
          <t xml:space="preserve">
Thay Lam Minh Nhien bang Trần Thị Trúc Trâm</t>
        </r>
      </text>
    </comment>
    <comment ref="A16" authorId="1" shapeId="0">
      <text>
        <r>
          <rPr>
            <b/>
            <sz val="9"/>
            <color indexed="81"/>
            <rFont val="Tahoma"/>
            <charset val="1"/>
          </rPr>
          <t>ha cao:</t>
        </r>
        <r>
          <rPr>
            <sz val="9"/>
            <color indexed="81"/>
            <rFont val="Tahoma"/>
            <charset val="1"/>
          </rPr>
          <t xml:space="preserve">
Thay Nguyen Chien Thang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Ha Cao:</t>
        </r>
        <r>
          <rPr>
            <sz val="9"/>
            <color indexed="81"/>
            <rFont val="Tahoma"/>
            <family val="2"/>
          </rPr>
          <t xml:space="preserve">
Nguyen Chien Thang
Thay Tran Quang Dinh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Ha Cao:</t>
        </r>
        <r>
          <rPr>
            <sz val="9"/>
            <color indexed="81"/>
            <rFont val="Tahoma"/>
            <family val="2"/>
          </rPr>
          <t xml:space="preserve">
Thay Pham Minh Luyen
thế RM Thanh Dung</t>
        </r>
      </text>
    </comment>
    <comment ref="A25" authorId="1" shapeId="0">
      <text>
        <r>
          <rPr>
            <b/>
            <sz val="9"/>
            <color indexed="81"/>
            <rFont val="Tahoma"/>
            <charset val="1"/>
          </rPr>
          <t>ha cao:</t>
        </r>
        <r>
          <rPr>
            <sz val="9"/>
            <color indexed="81"/>
            <rFont val="Tahoma"/>
            <charset val="1"/>
          </rPr>
          <t xml:space="preserve">
Thay Nguyen Thi Lan</t>
        </r>
      </text>
    </comment>
  </commentList>
</comments>
</file>

<file path=xl/sharedStrings.xml><?xml version="1.0" encoding="utf-8"?>
<sst xmlns="http://schemas.openxmlformats.org/spreadsheetml/2006/main" count="854" uniqueCount="177">
  <si>
    <t>Area</t>
  </si>
  <si>
    <t>North</t>
  </si>
  <si>
    <t>South</t>
  </si>
  <si>
    <t>APE</t>
  </si>
  <si>
    <t>%</t>
  </si>
  <si>
    <t>Update as of</t>
  </si>
  <si>
    <t>% ACHIEVEMENT</t>
  </si>
  <si>
    <t>ACTIVE RATIO</t>
  </si>
  <si>
    <t>Sort by: % APE Target Achievement</t>
  </si>
  <si>
    <t>APE 
Target</t>
  </si>
  <si>
    <t>Case
(Submission)</t>
  </si>
  <si>
    <t>APE
(Submission)</t>
  </si>
  <si>
    <t>Case
(Issuance)</t>
  </si>
  <si>
    <t>APE
(Issuance)</t>
  </si>
  <si>
    <t>Case
(Pending)</t>
  </si>
  <si>
    <t>APE
(Pending)</t>
  </si>
  <si>
    <t>Sort by: % APE Target Achievement (Submission)</t>
  </si>
  <si>
    <t>Remaining</t>
  </si>
  <si>
    <t>APE (Sub)</t>
  </si>
  <si>
    <t>`</t>
  </si>
  <si>
    <t>% APE (issued)
Achievement</t>
  </si>
  <si>
    <t>Project</t>
  </si>
  <si>
    <t>TCB</t>
  </si>
  <si>
    <t>Are Sales Manager</t>
  </si>
  <si>
    <t>NGUYEN XUAN KIEN</t>
  </si>
  <si>
    <t>NGUYEN VAN HIEN</t>
  </si>
  <si>
    <t>DANG THI NGOC TRINH</t>
  </si>
  <si>
    <t>Relationship Manager</t>
  </si>
  <si>
    <t>NGUYEN VU HUNG</t>
  </si>
  <si>
    <t>TRAN THI THU HOAI</t>
  </si>
  <si>
    <t>TRAN HONG THAI</t>
  </si>
  <si>
    <t>LE THI HONG</t>
  </si>
  <si>
    <t>PHAM THU TRANG</t>
  </si>
  <si>
    <t>VU HAI YEN</t>
  </si>
  <si>
    <t>NGUYEN THI THU TRANG</t>
  </si>
  <si>
    <t>TRUONG MAI HONG</t>
  </si>
  <si>
    <t>ACTUAL (issued)</t>
  </si>
  <si>
    <t>% APE Submission Achievement</t>
  </si>
  <si>
    <t>Target</t>
  </si>
  <si>
    <t>ACTUAL</t>
  </si>
  <si>
    <t>Currency: VND"000</t>
  </si>
  <si>
    <t>Area Sales Manager</t>
  </si>
  <si>
    <t>No. FA-SFA</t>
  </si>
  <si>
    <t>No. Active 
FA-SFA</t>
  </si>
  <si>
    <t>Account Head</t>
  </si>
  <si>
    <t>GVL BANCA MTD SALES TRACKING</t>
  </si>
  <si>
    <t>RM</t>
  </si>
  <si>
    <t>ASM</t>
  </si>
  <si>
    <t>Last month APE</t>
  </si>
  <si>
    <t>Cancelled Cases</t>
  </si>
  <si>
    <t>Cancelled APE</t>
  </si>
  <si>
    <t>Case</t>
  </si>
  <si>
    <t>BUI VAN KHOA</t>
  </si>
  <si>
    <t>EIB</t>
  </si>
  <si>
    <t>NGUYEN TIEN VINH</t>
  </si>
  <si>
    <t>DO HONG PHU</t>
  </si>
  <si>
    <t>NGUYEN THI TAM</t>
  </si>
  <si>
    <t>LY THI OANH</t>
  </si>
  <si>
    <t>NGUYEN THI THANH</t>
  </si>
  <si>
    <t>NGUYEN VU TAN</t>
  </si>
  <si>
    <t>NGUYEN THI KIM NGOC</t>
  </si>
  <si>
    <t>TARGET APE</t>
  </si>
  <si>
    <t>PHAM MINH LUYEN</t>
  </si>
  <si>
    <t>TRAN THI MY HANH</t>
  </si>
  <si>
    <t>DANG THI BICH LIEN</t>
  </si>
  <si>
    <t>% Growth last month</t>
  </si>
  <si>
    <t>APE Achievement 4173873 ~0.206627376237624</t>
  </si>
  <si>
    <t>Non-Bank</t>
  </si>
  <si>
    <t>VU LINH HAU</t>
  </si>
  <si>
    <t>NGO THI THUY HANG</t>
  </si>
  <si>
    <t>HUYNH HUU THIEN</t>
  </si>
  <si>
    <t>NGUYEN CHIEN THANG</t>
  </si>
  <si>
    <t>CHU QUOC THO</t>
  </si>
  <si>
    <t>TRINH VIET THANG</t>
  </si>
  <si>
    <t>NGUYEN THI LAN</t>
  </si>
  <si>
    <t>% APE (ISSUED)
ACHIEVEMENT</t>
  </si>
  <si>
    <t>Currency: VND”000</t>
  </si>
  <si>
    <t>TARGET</t>
  </si>
  <si>
    <t>PENDING</t>
  </si>
  <si>
    <t>SUB</t>
  </si>
  <si>
    <t>ACHIEVEMENT</t>
  </si>
  <si>
    <t>ACCOUNT HEAD</t>
  </si>
  <si>
    <t>No. Active</t>
  </si>
  <si>
    <t xml:space="preserve">Total </t>
  </si>
  <si>
    <t>PHAM LINH CHI</t>
  </si>
  <si>
    <t>Bancassurance</t>
  </si>
  <si>
    <t>Group Business</t>
  </si>
  <si>
    <t>Techcombank Advisor</t>
  </si>
  <si>
    <t>TRUONG THI THU TRANG</t>
  </si>
  <si>
    <t>TRAN THI TRUC TRAM</t>
  </si>
  <si>
    <t>BANK</t>
  </si>
  <si>
    <t>LE THI HUYEN TRANG</t>
  </si>
  <si>
    <t>PD FINAL COUNTDOWN</t>
  </si>
  <si>
    <t>GB</t>
  </si>
  <si>
    <t>TCA</t>
  </si>
  <si>
    <t>Actual</t>
  </si>
  <si>
    <t>Remaining target</t>
  </si>
  <si>
    <t>Mission per day</t>
  </si>
  <si>
    <t>Final</t>
  </si>
  <si>
    <t>Remaining days</t>
  </si>
  <si>
    <t>YTD Oct</t>
  </si>
  <si>
    <t>YE Plan</t>
  </si>
  <si>
    <t>Actual Nov</t>
  </si>
  <si>
    <t>Techcombank</t>
  </si>
  <si>
    <t>Eximbank</t>
  </si>
  <si>
    <t>Others</t>
  </si>
  <si>
    <t>NGUYEN HUONG TRA MY</t>
  </si>
  <si>
    <t>CFI</t>
  </si>
  <si>
    <t>NOV target</t>
  </si>
  <si>
    <t>DEC target</t>
  </si>
  <si>
    <t>Actual Dec</t>
  </si>
  <si>
    <t>TRAN QUANG DINH</t>
  </si>
  <si>
    <t>LE DINH DU</t>
  </si>
  <si>
    <t xml:space="preserve"> </t>
  </si>
  <si>
    <t>change chart type</t>
  </si>
  <si>
    <t>second axis/maker line/no line</t>
  </si>
  <si>
    <t>chọn lai second axis/no line</t>
  </si>
  <si>
    <t>last month</t>
  </si>
  <si>
    <t>Last month</t>
  </si>
  <si>
    <t>CMG-RM</t>
  </si>
  <si>
    <t>NGUYEN QUANG TRUNG</t>
  </si>
  <si>
    <t>CMG</t>
  </si>
  <si>
    <t xml:space="preserve">Sort by: % APE Target Achievement </t>
  </si>
  <si>
    <t>% Ahead of last year same month</t>
  </si>
  <si>
    <t xml:space="preserve">CFI </t>
  </si>
  <si>
    <t>YTD APE Target</t>
  </si>
  <si>
    <t>HOANG VAN QUYEN</t>
  </si>
  <si>
    <t>TRINH THI PHUONG</t>
  </si>
  <si>
    <t>Active Ratio</t>
  </si>
  <si>
    <t>Case size</t>
  </si>
  <si>
    <t>NGUYEN HUNG THINH</t>
  </si>
  <si>
    <t>OCB</t>
  </si>
  <si>
    <t>Total</t>
  </si>
  <si>
    <t xml:space="preserve">     </t>
  </si>
  <si>
    <t>HO CAO LOC</t>
  </si>
  <si>
    <t>OCB-RM</t>
  </si>
  <si>
    <t>HOANG TIEN QUYNH</t>
  </si>
  <si>
    <t>%Achieved Target</t>
  </si>
  <si>
    <t>APE issuance</t>
  </si>
  <si>
    <t>MTD 2017'03</t>
  </si>
  <si>
    <t>MTD 2017'02</t>
  </si>
  <si>
    <t xml:space="preserve"> 2017'01</t>
  </si>
  <si>
    <t>Target 2017'01</t>
  </si>
  <si>
    <t>Target 2017'02</t>
  </si>
  <si>
    <t>Target 2017'03</t>
  </si>
  <si>
    <t>MTD 2017'04</t>
  </si>
  <si>
    <t>Target 2017'04</t>
  </si>
  <si>
    <t>VO HUYNH TUAN ANH</t>
  </si>
  <si>
    <t>LE THANH SON</t>
  </si>
  <si>
    <t>BUI MINH TUAN ANH</t>
  </si>
  <si>
    <t>GB: số cuối tháng = New + Alt New</t>
  </si>
  <si>
    <t>MTD 2017'05</t>
  </si>
  <si>
    <t>Target 2017'05</t>
  </si>
  <si>
    <t>VO HOANG AN</t>
  </si>
  <si>
    <t>NGUYEN NGOC QUYNH THU</t>
  </si>
  <si>
    <t>TRAN VAN DUOC</t>
  </si>
  <si>
    <t>CEN GROUP</t>
  </si>
  <si>
    <t>Target 2017'06</t>
  </si>
  <si>
    <t>MTD 2017'06</t>
  </si>
  <si>
    <t>NGUYEN NGOC HUY</t>
  </si>
  <si>
    <t>HO THI MINH</t>
  </si>
  <si>
    <t>CEN-RM</t>
  </si>
  <si>
    <t>QUACH TRUNG KIEN</t>
  </si>
  <si>
    <t>Target 2017'07</t>
  </si>
  <si>
    <t>Jul-2016</t>
  </si>
  <si>
    <t>NGUYEN MINH TAM</t>
  </si>
  <si>
    <t>PHAN NGOC TAN</t>
  </si>
  <si>
    <t>BUI NGOC LE</t>
  </si>
  <si>
    <t>NGUYEN BA TRUNG</t>
  </si>
  <si>
    <t>TRAN THI NHAN</t>
  </si>
  <si>
    <t>NGUYEN VAN TOI</t>
  </si>
  <si>
    <t>TRAN THANH TAM</t>
  </si>
  <si>
    <t>MTD 2017'07</t>
  </si>
  <si>
    <t xml:space="preserve"> First 6 months in 2017</t>
  </si>
  <si>
    <t>DEO MINH CHI</t>
  </si>
  <si>
    <t>HO XUAN VIEN THAO</t>
  </si>
  <si>
    <t>30/7/2017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</si>
</sst>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#,###;\-#,###;\-"/>
    <numFmt numFmtId="167" formatCode="0.00%;\-0.00%;\-"/>
    <numFmt numFmtId="168" formatCode="_-* #,##0.00_-;\-* #,##0.00_-;_-* &quot;-&quot;??_-;_-@_-"/>
    <numFmt numFmtId="169" formatCode="_(* #,##0.00_);_(* \(#,##0.00\);_(* &quot;-&quot;&quot;?&quot;&quot;?&quot;_);_(@_)"/>
    <numFmt numFmtId="170" formatCode="0.0%"/>
    <numFmt numFmtId="171" formatCode="_(* #,##0.00000_);_(* \(#,##0.00000\);_(* &quot;-&quot;??_);_(@_)"/>
  </numFmts>
  <fonts count="1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9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0"/>
      <name val="Times New Roman"/>
      <family val="1"/>
    </font>
    <font>
      <b/>
      <sz val="11"/>
      <color theme="0"/>
      <name val="Calibri"/>
      <family val="2"/>
      <scheme val="minor"/>
    </font>
    <font>
      <u/>
      <sz val="10"/>
      <name val="Times New Roman"/>
      <family val="1"/>
    </font>
    <font>
      <b/>
      <u/>
      <sz val="10"/>
      <color theme="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Verdan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1"/>
    </font>
    <font>
      <sz val="11"/>
      <color indexed="8"/>
      <name val="Arial"/>
      <family val="2"/>
    </font>
    <font>
      <sz val="10"/>
      <name val="Arial"/>
      <family val="2"/>
      <charset val="163"/>
    </font>
    <font>
      <sz val="11"/>
      <color indexed="8"/>
      <name val="Calibri"/>
      <family val="2"/>
      <charset val="163"/>
    </font>
    <font>
      <sz val="11"/>
      <color theme="1"/>
      <name val="Arial"/>
      <family val="2"/>
    </font>
    <font>
      <u/>
      <sz val="10"/>
      <color theme="10"/>
      <name val="Arial"/>
      <family val="2"/>
      <charset val="163"/>
    </font>
    <font>
      <sz val="11"/>
      <color rgb="FF000000"/>
      <name val="Arial"/>
      <family val="2"/>
    </font>
    <font>
      <sz val="10"/>
      <color rgb="FF000000"/>
      <name val="Arial"/>
      <family val="2"/>
      <charset val="16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1" tint="0.14999847407452621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6"/>
      <color theme="1" tint="0.249977111117893"/>
      <name val="Calibri"/>
      <family val="2"/>
      <scheme val="minor"/>
    </font>
    <font>
      <b/>
      <sz val="24"/>
      <color theme="1" tint="0.249977111117893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rgb="FF40404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rgb="FF404040"/>
      <name val="Calibri"/>
      <family val="2"/>
      <scheme val="minor"/>
    </font>
    <font>
      <b/>
      <sz val="28"/>
      <color theme="1" tint="0.249977111117893"/>
      <name val="Calibri"/>
      <family val="2"/>
      <scheme val="minor"/>
    </font>
    <font>
      <b/>
      <sz val="30"/>
      <color theme="1" tint="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8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8.8000000000000007"/>
      <color rgb="FF1F497D"/>
      <name val="Arial"/>
      <family val="2"/>
    </font>
    <font>
      <sz val="12"/>
      <color theme="0" tint="-4.9989318521683403E-2"/>
      <name val="Calibri"/>
      <family val="2"/>
      <scheme val="minor"/>
    </font>
    <font>
      <b/>
      <sz val="18"/>
      <color theme="1" tint="0.249977111117893"/>
      <name val="Calibri"/>
      <family val="2"/>
      <scheme val="minor"/>
    </font>
    <font>
      <b/>
      <sz val="20"/>
      <color theme="1" tint="0.249977111117893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5"/>
      <color theme="1" tint="0.14999847407452621"/>
      <name val="Times New Roman"/>
      <family val="1"/>
    </font>
    <font>
      <sz val="15"/>
      <color theme="1" tint="0.1499984740745262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9"/>
      <color rgb="FFFF0000"/>
      <name val="Times New Roman"/>
      <family val="1"/>
    </font>
    <font>
      <b/>
      <sz val="12"/>
      <color theme="1"/>
      <name val="Calibri"/>
      <family val="2"/>
      <scheme val="minor"/>
    </font>
    <font>
      <b/>
      <sz val="19"/>
      <color theme="0"/>
      <name val="Calibri"/>
      <family val="2"/>
      <scheme val="minor"/>
    </font>
    <font>
      <b/>
      <sz val="19"/>
      <color theme="1"/>
      <name val="Calibri"/>
      <family val="2"/>
      <scheme val="minor"/>
    </font>
    <font>
      <sz val="19"/>
      <color theme="1"/>
      <name val="Calibri"/>
      <family val="2"/>
      <scheme val="minor"/>
    </font>
    <font>
      <b/>
      <sz val="10"/>
      <color rgb="FFFF0000"/>
      <name val="Times New Roman"/>
      <family val="1"/>
    </font>
    <font>
      <b/>
      <sz val="12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55"/>
      <color rgb="FFFF0000"/>
      <name val="Calibri"/>
      <family val="2"/>
      <scheme val="minor"/>
    </font>
    <font>
      <b/>
      <sz val="72"/>
      <color theme="9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0"/>
      <name val="Calibri"/>
      <family val="2"/>
      <scheme val="minor"/>
    </font>
  </fonts>
  <fills count="9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BA221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 style="thin">
        <color auto="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auto="1"/>
      </left>
      <right style="dotted">
        <color theme="0" tint="-0.24994659260841701"/>
      </right>
      <top style="dotted">
        <color theme="0" tint="-0.24994659260841701"/>
      </top>
      <bottom style="thin">
        <color auto="1"/>
      </bottom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thin">
        <color auto="1"/>
      </bottom>
      <diagonal/>
    </border>
    <border>
      <left style="dotted">
        <color theme="0" tint="-0.24994659260841701"/>
      </left>
      <right style="thin">
        <color auto="1"/>
      </right>
      <top style="dotted">
        <color theme="0" tint="-0.24994659260841701"/>
      </top>
      <bottom style="thin">
        <color auto="1"/>
      </bottom>
      <diagonal/>
    </border>
    <border>
      <left style="thin">
        <color auto="1"/>
      </left>
      <right style="dotted">
        <color theme="0" tint="-0.24994659260841701"/>
      </right>
      <top/>
      <bottom style="dotted">
        <color theme="0" tint="-0.24994659260841701"/>
      </bottom>
      <diagonal/>
    </border>
    <border>
      <left style="dotted">
        <color theme="0" tint="-0.24994659260841701"/>
      </left>
      <right style="dotted">
        <color theme="0" tint="-0.24994659260841701"/>
      </right>
      <top/>
      <bottom style="dotted">
        <color theme="0" tint="-0.24994659260841701"/>
      </bottom>
      <diagonal/>
    </border>
    <border>
      <left style="dotted">
        <color theme="0" tint="-0.24994659260841701"/>
      </left>
      <right style="thin">
        <color auto="1"/>
      </right>
      <top/>
      <bottom style="dotted">
        <color theme="0" tint="-0.24994659260841701"/>
      </bottom>
      <diagonal/>
    </border>
    <border>
      <left style="thin">
        <color auto="1"/>
      </left>
      <right style="dotted">
        <color theme="0" tint="-0.24994659260841701"/>
      </right>
      <top style="thin">
        <color auto="1"/>
      </top>
      <bottom style="medium">
        <color auto="1"/>
      </bottom>
      <diagonal/>
    </border>
    <border>
      <left style="dotted">
        <color theme="0" tint="-0.24994659260841701"/>
      </left>
      <right style="dotted">
        <color theme="0" tint="-0.24994659260841701"/>
      </right>
      <top style="thin">
        <color auto="1"/>
      </top>
      <bottom style="medium">
        <color auto="1"/>
      </bottom>
      <diagonal/>
    </border>
    <border>
      <left style="dotted">
        <color theme="0" tint="-0.2499465926084170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thin">
        <color auto="1"/>
      </bottom>
      <diagonal/>
    </border>
    <border>
      <left style="dotted">
        <color theme="0" tint="-0.24994659260841701"/>
      </left>
      <right style="dotted">
        <color theme="0" tint="-0.24994659260841701"/>
      </right>
      <top/>
      <bottom style="thin">
        <color auto="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 style="dotted">
        <color theme="0" tint="-0.24994659260841701"/>
      </right>
      <top style="medium">
        <color auto="1"/>
      </top>
      <bottom style="dotted">
        <color theme="0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tted">
        <color theme="0" tint="-0.24994659260841701"/>
      </left>
      <right style="dotted">
        <color theme="0" tint="-0.24994659260841701"/>
      </right>
      <top style="thin">
        <color auto="1"/>
      </top>
      <bottom/>
      <diagonal/>
    </border>
    <border>
      <left style="dotted">
        <color theme="0" tint="-0.24994659260841701"/>
      </left>
      <right style="thin">
        <color auto="1"/>
      </right>
      <top style="medium">
        <color auto="1"/>
      </top>
      <bottom style="dotted">
        <color theme="0" tint="-0.24994659260841701"/>
      </bottom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theme="0" tint="-0.24994659260841701"/>
      </left>
      <right/>
      <top/>
      <bottom/>
      <diagonal/>
    </border>
    <border>
      <left style="dotted">
        <color theme="0" tint="-0.2499465926084170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theme="0" tint="-0.24994659260841701"/>
      </right>
      <top style="dotted">
        <color theme="0" tint="-0.24994659260841701"/>
      </top>
      <bottom/>
      <diagonal/>
    </border>
    <border>
      <left style="dotted">
        <color theme="0" tint="-0.24994659260841701"/>
      </left>
      <right/>
      <top style="dotted">
        <color theme="0" tint="-0.24994659260841701"/>
      </top>
      <bottom/>
      <diagonal/>
    </border>
    <border>
      <left style="thin">
        <color auto="1"/>
      </left>
      <right style="dotted">
        <color theme="0" tint="-0.24994659260841701"/>
      </right>
      <top/>
      <bottom style="thin">
        <color auto="1"/>
      </bottom>
      <diagonal/>
    </border>
    <border>
      <left style="dotted">
        <color theme="0" tint="-0.24994659260841701"/>
      </left>
      <right style="thin">
        <color auto="1"/>
      </right>
      <top style="dotted">
        <color theme="0" tint="-0.24994659260841701"/>
      </top>
      <bottom/>
      <diagonal/>
    </border>
    <border>
      <left/>
      <right style="dotted">
        <color theme="0" tint="-0.24994659260841701"/>
      </right>
      <top style="dotted">
        <color theme="0" tint="-0.24994659260841701"/>
      </top>
      <bottom style="thin">
        <color auto="1"/>
      </bottom>
      <diagonal/>
    </border>
    <border>
      <left style="dotted">
        <color theme="0" tint="-0.24994659260841701"/>
      </left>
      <right style="dotted">
        <color theme="0" tint="-0.24994659260841701"/>
      </right>
      <top/>
      <bottom/>
      <diagonal/>
    </border>
    <border>
      <left style="dotted">
        <color theme="0" tint="-0.24994659260841701"/>
      </left>
      <right style="thin">
        <color auto="1"/>
      </right>
      <top/>
      <bottom/>
      <diagonal/>
    </border>
    <border>
      <left/>
      <right style="dotted">
        <color theme="0" tint="-0.24994659260841701"/>
      </right>
      <top style="dotted">
        <color theme="0" tint="-0.24994659260841701"/>
      </top>
      <bottom/>
      <diagonal/>
    </border>
    <border>
      <left/>
      <right style="dotted">
        <color theme="0" tint="-0.24994659260841701"/>
      </right>
      <top/>
      <bottom/>
      <diagonal/>
    </border>
  </borders>
  <cellStyleXfs count="1879">
    <xf numFmtId="0" fontId="0" fillId="0" borderId="0"/>
    <xf numFmtId="43" fontId="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5" applyNumberFormat="0" applyFill="0" applyAlignment="0" applyProtection="0"/>
    <xf numFmtId="0" fontId="27" fillId="0" borderId="26" applyNumberFormat="0" applyFill="0" applyAlignment="0" applyProtection="0"/>
    <xf numFmtId="0" fontId="28" fillId="0" borderId="27" applyNumberFormat="0" applyFill="0" applyAlignment="0" applyProtection="0"/>
    <xf numFmtId="0" fontId="28" fillId="0" borderId="0" applyNumberFormat="0" applyFill="0" applyBorder="0" applyAlignment="0" applyProtection="0"/>
    <xf numFmtId="0" fontId="29" fillId="12" borderId="0" applyNumberFormat="0" applyBorder="0" applyAlignment="0" applyProtection="0"/>
    <xf numFmtId="0" fontId="30" fillId="13" borderId="0" applyNumberFormat="0" applyBorder="0" applyAlignment="0" applyProtection="0"/>
    <xf numFmtId="0" fontId="31" fillId="14" borderId="0" applyNumberFormat="0" applyBorder="0" applyAlignment="0" applyProtection="0"/>
    <xf numFmtId="0" fontId="32" fillId="15" borderId="28" applyNumberFormat="0" applyAlignment="0" applyProtection="0"/>
    <xf numFmtId="0" fontId="33" fillId="16" borderId="29" applyNumberFormat="0" applyAlignment="0" applyProtection="0"/>
    <xf numFmtId="0" fontId="34" fillId="16" borderId="28" applyNumberFormat="0" applyAlignment="0" applyProtection="0"/>
    <xf numFmtId="0" fontId="35" fillId="0" borderId="30" applyNumberFormat="0" applyFill="0" applyAlignment="0" applyProtection="0"/>
    <xf numFmtId="0" fontId="20" fillId="17" borderId="31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" fillId="0" borderId="33" applyNumberFormat="0" applyFill="0" applyAlignment="0" applyProtection="0"/>
    <xf numFmtId="0" fontId="18" fillId="19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2" fillId="33" borderId="0" applyNumberFormat="0" applyBorder="0" applyAlignment="0" applyProtection="0"/>
    <xf numFmtId="0" fontId="18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38" fillId="0" borderId="0"/>
    <xf numFmtId="0" fontId="2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>
      <alignment vertical="center"/>
    </xf>
    <xf numFmtId="0" fontId="2" fillId="20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2" fillId="20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>
      <alignment vertical="center"/>
    </xf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>
      <alignment vertical="center"/>
    </xf>
    <xf numFmtId="0" fontId="2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" fillId="45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>
      <alignment vertical="center"/>
    </xf>
    <xf numFmtId="0" fontId="2" fillId="24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6" borderId="0" applyNumberFormat="0" applyBorder="0" applyAlignment="0" applyProtection="0"/>
    <xf numFmtId="0" fontId="2" fillId="24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>
      <alignment vertical="center"/>
    </xf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>
      <alignment vertical="center"/>
    </xf>
    <xf numFmtId="0" fontId="2" fillId="45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>
      <alignment vertical="center"/>
    </xf>
    <xf numFmtId="0" fontId="2" fillId="28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2" fillId="2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>
      <alignment vertical="center"/>
    </xf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>
      <alignment vertical="center"/>
    </xf>
    <xf numFmtId="0" fontId="2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" fillId="49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>
      <alignment vertical="center"/>
    </xf>
    <xf numFmtId="0" fontId="2" fillId="32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2" fillId="32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>
      <alignment vertical="center"/>
    </xf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>
      <alignment vertical="center"/>
    </xf>
    <xf numFmtId="0" fontId="2" fillId="49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>
      <alignment vertical="center"/>
    </xf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>
      <alignment vertical="center"/>
    </xf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>
      <alignment vertical="center"/>
    </xf>
    <xf numFmtId="0" fontId="2" fillId="36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>
      <alignment vertical="center"/>
    </xf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>
      <alignment vertical="center"/>
    </xf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>
      <alignment vertical="center"/>
    </xf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>
      <alignment vertical="center"/>
    </xf>
    <xf numFmtId="0" fontId="2" fillId="40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>
      <alignment vertical="center"/>
    </xf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>
      <alignment vertical="center"/>
    </xf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>
      <alignment vertical="center"/>
    </xf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>
      <alignment vertical="center"/>
    </xf>
    <xf numFmtId="0" fontId="2" fillId="21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>
      <alignment vertical="center"/>
    </xf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>
      <alignment vertical="center"/>
    </xf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>
      <alignment vertical="center"/>
    </xf>
    <xf numFmtId="0" fontId="39" fillId="57" borderId="0" applyNumberFormat="0" applyBorder="0" applyAlignment="0" applyProtection="0"/>
    <xf numFmtId="0" fontId="39" fillId="57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>
      <alignment vertical="center"/>
    </xf>
    <xf numFmtId="0" fontId="2" fillId="25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>
      <alignment vertical="center"/>
    </xf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>
      <alignment vertical="center"/>
    </xf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2" fillId="59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>
      <alignment vertical="center"/>
    </xf>
    <xf numFmtId="0" fontId="2" fillId="2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2" fillId="29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>
      <alignment vertical="center"/>
    </xf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>
      <alignment vertical="center"/>
    </xf>
    <xf numFmtId="0" fontId="2" fillId="59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>
      <alignment vertical="center"/>
    </xf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>
      <alignment vertical="center"/>
    </xf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>
      <alignment vertical="center"/>
    </xf>
    <xf numFmtId="0" fontId="2" fillId="33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>
      <alignment vertical="center"/>
    </xf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>
      <alignment vertical="center"/>
    </xf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>
      <alignment vertical="center"/>
    </xf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>
      <alignment vertical="center"/>
    </xf>
    <xf numFmtId="0" fontId="2" fillId="37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>
      <alignment vertical="center"/>
    </xf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>
      <alignment vertical="center"/>
    </xf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>
      <alignment vertical="center"/>
    </xf>
    <xf numFmtId="0" fontId="39" fillId="61" borderId="0" applyNumberFormat="0" applyBorder="0" applyAlignment="0" applyProtection="0"/>
    <xf numFmtId="0" fontId="39" fillId="61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>
      <alignment vertical="center"/>
    </xf>
    <xf numFmtId="0" fontId="2" fillId="41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>
      <alignment vertical="center"/>
    </xf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>
      <alignment vertical="center"/>
    </xf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>
      <alignment vertical="center"/>
    </xf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>
      <alignment vertical="center"/>
    </xf>
    <xf numFmtId="0" fontId="18" fillId="22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>
      <alignment vertical="center"/>
    </xf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>
      <alignment vertical="center"/>
    </xf>
    <xf numFmtId="0" fontId="18" fillId="26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18" fillId="59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>
      <alignment vertical="center"/>
    </xf>
    <xf numFmtId="0" fontId="18" fillId="30" borderId="0" applyNumberFormat="0" applyBorder="0" applyAlignment="0" applyProtection="0"/>
    <xf numFmtId="0" fontId="42" fillId="59" borderId="0" applyNumberFormat="0" applyBorder="0" applyAlignment="0" applyProtection="0"/>
    <xf numFmtId="0" fontId="42" fillId="60" borderId="0" applyNumberFormat="0" applyBorder="0" applyAlignment="0" applyProtection="0"/>
    <xf numFmtId="0" fontId="18" fillId="3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>
      <alignment vertical="center"/>
    </xf>
    <xf numFmtId="0" fontId="42" fillId="59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>
      <alignment vertical="center"/>
    </xf>
    <xf numFmtId="0" fontId="18" fillId="59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>
      <alignment vertical="center"/>
    </xf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18" fillId="65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>
      <alignment vertical="center"/>
    </xf>
    <xf numFmtId="0" fontId="18" fillId="34" borderId="0" applyNumberFormat="0" applyBorder="0" applyAlignment="0" applyProtection="0"/>
    <xf numFmtId="0" fontId="42" fillId="65" borderId="0" applyNumberFormat="0" applyBorder="0" applyAlignment="0" applyProtection="0"/>
    <xf numFmtId="0" fontId="42" fillId="66" borderId="0" applyNumberFormat="0" applyBorder="0" applyAlignment="0" applyProtection="0"/>
    <xf numFmtId="0" fontId="18" fillId="34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>
      <alignment vertical="center"/>
    </xf>
    <xf numFmtId="0" fontId="42" fillId="65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>
      <alignment vertical="center"/>
    </xf>
    <xf numFmtId="0" fontId="18" fillId="65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>
      <alignment vertical="center"/>
    </xf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>
      <alignment vertical="center"/>
    </xf>
    <xf numFmtId="0" fontId="42" fillId="67" borderId="0" applyNumberFormat="0" applyBorder="0" applyAlignment="0" applyProtection="0"/>
    <xf numFmtId="0" fontId="42" fillId="67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>
      <alignment vertical="center"/>
    </xf>
    <xf numFmtId="0" fontId="18" fillId="3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>
      <alignment vertical="center"/>
    </xf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>
      <alignment vertical="center"/>
    </xf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18" fillId="69" borderId="0" applyNumberFormat="0" applyBorder="0" applyAlignment="0" applyProtection="0"/>
    <xf numFmtId="0" fontId="42" fillId="70" borderId="0" applyNumberFormat="0" applyBorder="0" applyAlignment="0" applyProtection="0"/>
    <xf numFmtId="0" fontId="42" fillId="70" borderId="0" applyNumberFormat="0" applyBorder="0" applyAlignment="0" applyProtection="0"/>
    <xf numFmtId="0" fontId="42" fillId="70" borderId="0" applyNumberFormat="0" applyBorder="0" applyAlignment="0" applyProtection="0"/>
    <xf numFmtId="0" fontId="42" fillId="70" borderId="0" applyNumberFormat="0" applyBorder="0" applyAlignment="0" applyProtection="0"/>
    <xf numFmtId="0" fontId="42" fillId="70" borderId="0" applyNumberFormat="0" applyBorder="0" applyAlignment="0" applyProtection="0"/>
    <xf numFmtId="0" fontId="42" fillId="70" borderId="0" applyNumberFormat="0" applyBorder="0" applyAlignment="0" applyProtection="0"/>
    <xf numFmtId="0" fontId="42" fillId="70" borderId="0" applyNumberFormat="0" applyBorder="0" applyAlignment="0" applyProtection="0"/>
    <xf numFmtId="0" fontId="42" fillId="70" borderId="0" applyNumberFormat="0" applyBorder="0" applyAlignment="0" applyProtection="0"/>
    <xf numFmtId="0" fontId="42" fillId="70" borderId="0" applyNumberFormat="0" applyBorder="0" applyAlignment="0" applyProtection="0"/>
    <xf numFmtId="0" fontId="42" fillId="70" borderId="0" applyNumberFormat="0" applyBorder="0" applyAlignment="0" applyProtection="0">
      <alignment vertical="center"/>
    </xf>
    <xf numFmtId="0" fontId="18" fillId="42" borderId="0" applyNumberFormat="0" applyBorder="0" applyAlignment="0" applyProtection="0"/>
    <xf numFmtId="0" fontId="42" fillId="69" borderId="0" applyNumberFormat="0" applyBorder="0" applyAlignment="0" applyProtection="0"/>
    <xf numFmtId="0" fontId="42" fillId="70" borderId="0" applyNumberFormat="0" applyBorder="0" applyAlignment="0" applyProtection="0"/>
    <xf numFmtId="0" fontId="18" fillId="42" borderId="0" applyNumberFormat="0" applyBorder="0" applyAlignment="0" applyProtection="0"/>
    <xf numFmtId="0" fontId="42" fillId="70" borderId="0" applyNumberFormat="0" applyBorder="0" applyAlignment="0" applyProtection="0"/>
    <xf numFmtId="0" fontId="42" fillId="70" borderId="0" applyNumberFormat="0" applyBorder="0" applyAlignment="0" applyProtection="0"/>
    <xf numFmtId="0" fontId="42" fillId="70" borderId="0" applyNumberFormat="0" applyBorder="0" applyAlignment="0" applyProtection="0">
      <alignment vertical="center"/>
    </xf>
    <xf numFmtId="0" fontId="42" fillId="69" borderId="0" applyNumberFormat="0" applyBorder="0" applyAlignment="0" applyProtection="0"/>
    <xf numFmtId="0" fontId="42" fillId="70" borderId="0" applyNumberFormat="0" applyBorder="0" applyAlignment="0" applyProtection="0"/>
    <xf numFmtId="0" fontId="42" fillId="70" borderId="0" applyNumberFormat="0" applyBorder="0" applyAlignment="0" applyProtection="0"/>
    <xf numFmtId="0" fontId="42" fillId="70" borderId="0" applyNumberFormat="0" applyBorder="0" applyAlignment="0" applyProtection="0"/>
    <xf numFmtId="0" fontId="42" fillId="70" borderId="0" applyNumberFormat="0" applyBorder="0" applyAlignment="0" applyProtection="0"/>
    <xf numFmtId="0" fontId="42" fillId="70" borderId="0" applyNumberFormat="0" applyBorder="0" applyAlignment="0" applyProtection="0">
      <alignment vertical="center"/>
    </xf>
    <xf numFmtId="0" fontId="18" fillId="69" borderId="0" applyNumberFormat="0" applyBorder="0" applyAlignment="0" applyProtection="0"/>
    <xf numFmtId="0" fontId="42" fillId="70" borderId="0" applyNumberFormat="0" applyBorder="0" applyAlignment="0" applyProtection="0"/>
    <xf numFmtId="0" fontId="42" fillId="70" borderId="0" applyNumberFormat="0" applyBorder="0" applyAlignment="0" applyProtection="0"/>
    <xf numFmtId="0" fontId="42" fillId="70" borderId="0" applyNumberFormat="0" applyBorder="0" applyAlignment="0" applyProtection="0"/>
    <xf numFmtId="0" fontId="42" fillId="70" borderId="0" applyNumberFormat="0" applyBorder="0" applyAlignment="0" applyProtection="0"/>
    <xf numFmtId="0" fontId="42" fillId="70" borderId="0" applyNumberFormat="0" applyBorder="0" applyAlignment="0" applyProtection="0">
      <alignment vertical="center"/>
    </xf>
    <xf numFmtId="0" fontId="42" fillId="70" borderId="0" applyNumberFormat="0" applyBorder="0" applyAlignment="0" applyProtection="0"/>
    <xf numFmtId="0" fontId="42" fillId="70" borderId="0" applyNumberFormat="0" applyBorder="0" applyAlignment="0" applyProtection="0"/>
    <xf numFmtId="0" fontId="42" fillId="70" borderId="0" applyNumberFormat="0" applyBorder="0" applyAlignment="0" applyProtection="0"/>
    <xf numFmtId="0" fontId="42" fillId="70" borderId="0" applyNumberFormat="0" applyBorder="0" applyAlignment="0" applyProtection="0"/>
    <xf numFmtId="0" fontId="42" fillId="70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>
      <alignment vertical="center"/>
    </xf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>
      <alignment vertical="center"/>
    </xf>
    <xf numFmtId="0" fontId="18" fillId="19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>
      <alignment vertical="center"/>
    </xf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>
      <alignment vertical="center"/>
    </xf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4" borderId="0" applyNumberFormat="0" applyBorder="0" applyAlignment="0" applyProtection="0"/>
    <xf numFmtId="0" fontId="42" fillId="74" borderId="0" applyNumberFormat="0" applyBorder="0" applyAlignment="0" applyProtection="0"/>
    <xf numFmtId="0" fontId="42" fillId="74" borderId="0" applyNumberFormat="0" applyBorder="0" applyAlignment="0" applyProtection="0"/>
    <xf numFmtId="0" fontId="42" fillId="74" borderId="0" applyNumberFormat="0" applyBorder="0" applyAlignment="0" applyProtection="0"/>
    <xf numFmtId="0" fontId="42" fillId="74" borderId="0" applyNumberFormat="0" applyBorder="0" applyAlignment="0" applyProtection="0"/>
    <xf numFmtId="0" fontId="42" fillId="74" borderId="0" applyNumberFormat="0" applyBorder="0" applyAlignment="0" applyProtection="0"/>
    <xf numFmtId="0" fontId="42" fillId="74" borderId="0" applyNumberFormat="0" applyBorder="0" applyAlignment="0" applyProtection="0"/>
    <xf numFmtId="0" fontId="42" fillId="74" borderId="0" applyNumberFormat="0" applyBorder="0" applyAlignment="0" applyProtection="0"/>
    <xf numFmtId="0" fontId="42" fillId="74" borderId="0" applyNumberFormat="0" applyBorder="0" applyAlignment="0" applyProtection="0"/>
    <xf numFmtId="0" fontId="42" fillId="74" borderId="0" applyNumberFormat="0" applyBorder="0" applyAlignment="0" applyProtection="0">
      <alignment vertical="center"/>
    </xf>
    <xf numFmtId="0" fontId="42" fillId="73" borderId="0" applyNumberFormat="0" applyBorder="0" applyAlignment="0" applyProtection="0"/>
    <xf numFmtId="0" fontId="42" fillId="73" borderId="0" applyNumberFormat="0" applyBorder="0" applyAlignment="0" applyProtection="0"/>
    <xf numFmtId="0" fontId="42" fillId="74" borderId="0" applyNumberFormat="0" applyBorder="0" applyAlignment="0" applyProtection="0"/>
    <xf numFmtId="0" fontId="42" fillId="74" borderId="0" applyNumberFormat="0" applyBorder="0" applyAlignment="0" applyProtection="0"/>
    <xf numFmtId="0" fontId="42" fillId="74" borderId="0" applyNumberFormat="0" applyBorder="0" applyAlignment="0" applyProtection="0"/>
    <xf numFmtId="0" fontId="42" fillId="74" borderId="0" applyNumberFormat="0" applyBorder="0" applyAlignment="0" applyProtection="0">
      <alignment vertical="center"/>
    </xf>
    <xf numFmtId="0" fontId="18" fillId="23" borderId="0" applyNumberFormat="0" applyBorder="0" applyAlignment="0" applyProtection="0"/>
    <xf numFmtId="0" fontId="42" fillId="74" borderId="0" applyNumberFormat="0" applyBorder="0" applyAlignment="0" applyProtection="0"/>
    <xf numFmtId="0" fontId="42" fillId="74" borderId="0" applyNumberFormat="0" applyBorder="0" applyAlignment="0" applyProtection="0"/>
    <xf numFmtId="0" fontId="42" fillId="74" borderId="0" applyNumberFormat="0" applyBorder="0" applyAlignment="0" applyProtection="0"/>
    <xf numFmtId="0" fontId="42" fillId="74" borderId="0" applyNumberFormat="0" applyBorder="0" applyAlignment="0" applyProtection="0"/>
    <xf numFmtId="0" fontId="42" fillId="74" borderId="0" applyNumberFormat="0" applyBorder="0" applyAlignment="0" applyProtection="0">
      <alignment vertical="center"/>
    </xf>
    <xf numFmtId="0" fontId="42" fillId="74" borderId="0" applyNumberFormat="0" applyBorder="0" applyAlignment="0" applyProtection="0"/>
    <xf numFmtId="0" fontId="42" fillId="74" borderId="0" applyNumberFormat="0" applyBorder="0" applyAlignment="0" applyProtection="0"/>
    <xf numFmtId="0" fontId="42" fillId="74" borderId="0" applyNumberFormat="0" applyBorder="0" applyAlignment="0" applyProtection="0"/>
    <xf numFmtId="0" fontId="42" fillId="74" borderId="0" applyNumberFormat="0" applyBorder="0" applyAlignment="0" applyProtection="0"/>
    <xf numFmtId="0" fontId="42" fillId="74" borderId="0" applyNumberFormat="0" applyBorder="0" applyAlignment="0" applyProtection="0">
      <alignment vertical="center"/>
    </xf>
    <xf numFmtId="0" fontId="42" fillId="74" borderId="0" applyNumberFormat="0" applyBorder="0" applyAlignment="0" applyProtection="0"/>
    <xf numFmtId="0" fontId="42" fillId="74" borderId="0" applyNumberFormat="0" applyBorder="0" applyAlignment="0" applyProtection="0"/>
    <xf numFmtId="0" fontId="42" fillId="74" borderId="0" applyNumberFormat="0" applyBorder="0" applyAlignment="0" applyProtection="0"/>
    <xf numFmtId="0" fontId="42" fillId="74" borderId="0" applyNumberFormat="0" applyBorder="0" applyAlignment="0" applyProtection="0"/>
    <xf numFmtId="0" fontId="42" fillId="74" borderId="0" applyNumberFormat="0" applyBorder="0" applyAlignment="0" applyProtection="0"/>
    <xf numFmtId="0" fontId="42" fillId="76" borderId="0" applyNumberFormat="0" applyBorder="0" applyAlignment="0" applyProtection="0"/>
    <xf numFmtId="0" fontId="42" fillId="76" borderId="0" applyNumberFormat="0" applyBorder="0" applyAlignment="0" applyProtection="0"/>
    <xf numFmtId="0" fontId="42" fillId="76" borderId="0" applyNumberFormat="0" applyBorder="0" applyAlignment="0" applyProtection="0"/>
    <xf numFmtId="0" fontId="42" fillId="76" borderId="0" applyNumberFormat="0" applyBorder="0" applyAlignment="0" applyProtection="0"/>
    <xf numFmtId="0" fontId="42" fillId="76" borderId="0" applyNumberFormat="0" applyBorder="0" applyAlignment="0" applyProtection="0"/>
    <xf numFmtId="0" fontId="42" fillId="76" borderId="0" applyNumberFormat="0" applyBorder="0" applyAlignment="0" applyProtection="0"/>
    <xf numFmtId="0" fontId="42" fillId="76" borderId="0" applyNumberFormat="0" applyBorder="0" applyAlignment="0" applyProtection="0"/>
    <xf numFmtId="0" fontId="42" fillId="76" borderId="0" applyNumberFormat="0" applyBorder="0" applyAlignment="0" applyProtection="0"/>
    <xf numFmtId="0" fontId="42" fillId="76" borderId="0" applyNumberFormat="0" applyBorder="0" applyAlignment="0" applyProtection="0"/>
    <xf numFmtId="0" fontId="42" fillId="76" borderId="0" applyNumberFormat="0" applyBorder="0" applyAlignment="0" applyProtection="0">
      <alignment vertical="center"/>
    </xf>
    <xf numFmtId="0" fontId="42" fillId="75" borderId="0" applyNumberFormat="0" applyBorder="0" applyAlignment="0" applyProtection="0"/>
    <xf numFmtId="0" fontId="42" fillId="75" borderId="0" applyNumberFormat="0" applyBorder="0" applyAlignment="0" applyProtection="0"/>
    <xf numFmtId="0" fontId="42" fillId="76" borderId="0" applyNumberFormat="0" applyBorder="0" applyAlignment="0" applyProtection="0"/>
    <xf numFmtId="0" fontId="42" fillId="76" borderId="0" applyNumberFormat="0" applyBorder="0" applyAlignment="0" applyProtection="0"/>
    <xf numFmtId="0" fontId="42" fillId="76" borderId="0" applyNumberFormat="0" applyBorder="0" applyAlignment="0" applyProtection="0"/>
    <xf numFmtId="0" fontId="42" fillId="76" borderId="0" applyNumberFormat="0" applyBorder="0" applyAlignment="0" applyProtection="0">
      <alignment vertical="center"/>
    </xf>
    <xf numFmtId="0" fontId="18" fillId="27" borderId="0" applyNumberFormat="0" applyBorder="0" applyAlignment="0" applyProtection="0"/>
    <xf numFmtId="0" fontId="42" fillId="76" borderId="0" applyNumberFormat="0" applyBorder="0" applyAlignment="0" applyProtection="0"/>
    <xf numFmtId="0" fontId="42" fillId="76" borderId="0" applyNumberFormat="0" applyBorder="0" applyAlignment="0" applyProtection="0"/>
    <xf numFmtId="0" fontId="42" fillId="76" borderId="0" applyNumberFormat="0" applyBorder="0" applyAlignment="0" applyProtection="0"/>
    <xf numFmtId="0" fontId="42" fillId="76" borderId="0" applyNumberFormat="0" applyBorder="0" applyAlignment="0" applyProtection="0"/>
    <xf numFmtId="0" fontId="42" fillId="76" borderId="0" applyNumberFormat="0" applyBorder="0" applyAlignment="0" applyProtection="0">
      <alignment vertical="center"/>
    </xf>
    <xf numFmtId="0" fontId="42" fillId="76" borderId="0" applyNumberFormat="0" applyBorder="0" applyAlignment="0" applyProtection="0"/>
    <xf numFmtId="0" fontId="42" fillId="76" borderId="0" applyNumberFormat="0" applyBorder="0" applyAlignment="0" applyProtection="0"/>
    <xf numFmtId="0" fontId="42" fillId="76" borderId="0" applyNumberFormat="0" applyBorder="0" applyAlignment="0" applyProtection="0"/>
    <xf numFmtId="0" fontId="42" fillId="76" borderId="0" applyNumberFormat="0" applyBorder="0" applyAlignment="0" applyProtection="0"/>
    <xf numFmtId="0" fontId="42" fillId="76" borderId="0" applyNumberFormat="0" applyBorder="0" applyAlignment="0" applyProtection="0">
      <alignment vertical="center"/>
    </xf>
    <xf numFmtId="0" fontId="42" fillId="76" borderId="0" applyNumberFormat="0" applyBorder="0" applyAlignment="0" applyProtection="0"/>
    <xf numFmtId="0" fontId="42" fillId="76" borderId="0" applyNumberFormat="0" applyBorder="0" applyAlignment="0" applyProtection="0"/>
    <xf numFmtId="0" fontId="42" fillId="76" borderId="0" applyNumberFormat="0" applyBorder="0" applyAlignment="0" applyProtection="0"/>
    <xf numFmtId="0" fontId="42" fillId="76" borderId="0" applyNumberFormat="0" applyBorder="0" applyAlignment="0" applyProtection="0"/>
    <xf numFmtId="0" fontId="42" fillId="7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>
      <alignment vertical="center"/>
    </xf>
    <xf numFmtId="0" fontId="42" fillId="65" borderId="0" applyNumberFormat="0" applyBorder="0" applyAlignment="0" applyProtection="0"/>
    <xf numFmtId="0" fontId="42" fillId="65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>
      <alignment vertical="center"/>
    </xf>
    <xf numFmtId="0" fontId="18" fillId="31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>
      <alignment vertical="center"/>
    </xf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>
      <alignment vertical="center"/>
    </xf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>
      <alignment vertical="center"/>
    </xf>
    <xf numFmtId="0" fontId="42" fillId="67" borderId="0" applyNumberFormat="0" applyBorder="0" applyAlignment="0" applyProtection="0"/>
    <xf numFmtId="0" fontId="42" fillId="67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>
      <alignment vertical="center"/>
    </xf>
    <xf numFmtId="0" fontId="18" fillId="35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>
      <alignment vertical="center"/>
    </xf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>
      <alignment vertical="center"/>
    </xf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42" fillId="78" borderId="0" applyNumberFormat="0" applyBorder="0" applyAlignment="0" applyProtection="0"/>
    <xf numFmtId="0" fontId="42" fillId="78" borderId="0" applyNumberFormat="0" applyBorder="0" applyAlignment="0" applyProtection="0"/>
    <xf numFmtId="0" fontId="42" fillId="78" borderId="0" applyNumberFormat="0" applyBorder="0" applyAlignment="0" applyProtection="0"/>
    <xf numFmtId="0" fontId="42" fillId="78" borderId="0" applyNumberFormat="0" applyBorder="0" applyAlignment="0" applyProtection="0"/>
    <xf numFmtId="0" fontId="42" fillId="78" borderId="0" applyNumberFormat="0" applyBorder="0" applyAlignment="0" applyProtection="0"/>
    <xf numFmtId="0" fontId="42" fillId="78" borderId="0" applyNumberFormat="0" applyBorder="0" applyAlignment="0" applyProtection="0"/>
    <xf numFmtId="0" fontId="42" fillId="78" borderId="0" applyNumberFormat="0" applyBorder="0" applyAlignment="0" applyProtection="0"/>
    <xf numFmtId="0" fontId="42" fillId="78" borderId="0" applyNumberFormat="0" applyBorder="0" applyAlignment="0" applyProtection="0"/>
    <xf numFmtId="0" fontId="42" fillId="78" borderId="0" applyNumberFormat="0" applyBorder="0" applyAlignment="0" applyProtection="0"/>
    <xf numFmtId="0" fontId="42" fillId="78" borderId="0" applyNumberFormat="0" applyBorder="0" applyAlignment="0" applyProtection="0">
      <alignment vertical="center"/>
    </xf>
    <xf numFmtId="0" fontId="42" fillId="77" borderId="0" applyNumberFormat="0" applyBorder="0" applyAlignment="0" applyProtection="0"/>
    <xf numFmtId="0" fontId="42" fillId="77" borderId="0" applyNumberFormat="0" applyBorder="0" applyAlignment="0" applyProtection="0"/>
    <xf numFmtId="0" fontId="42" fillId="78" borderId="0" applyNumberFormat="0" applyBorder="0" applyAlignment="0" applyProtection="0"/>
    <xf numFmtId="0" fontId="42" fillId="78" borderId="0" applyNumberFormat="0" applyBorder="0" applyAlignment="0" applyProtection="0"/>
    <xf numFmtId="0" fontId="42" fillId="78" borderId="0" applyNumberFormat="0" applyBorder="0" applyAlignment="0" applyProtection="0"/>
    <xf numFmtId="0" fontId="42" fillId="78" borderId="0" applyNumberFormat="0" applyBorder="0" applyAlignment="0" applyProtection="0">
      <alignment vertical="center"/>
    </xf>
    <xf numFmtId="0" fontId="18" fillId="39" borderId="0" applyNumberFormat="0" applyBorder="0" applyAlignment="0" applyProtection="0"/>
    <xf numFmtId="0" fontId="42" fillId="78" borderId="0" applyNumberFormat="0" applyBorder="0" applyAlignment="0" applyProtection="0"/>
    <xf numFmtId="0" fontId="42" fillId="78" borderId="0" applyNumberFormat="0" applyBorder="0" applyAlignment="0" applyProtection="0"/>
    <xf numFmtId="0" fontId="42" fillId="78" borderId="0" applyNumberFormat="0" applyBorder="0" applyAlignment="0" applyProtection="0"/>
    <xf numFmtId="0" fontId="42" fillId="78" borderId="0" applyNumberFormat="0" applyBorder="0" applyAlignment="0" applyProtection="0"/>
    <xf numFmtId="0" fontId="42" fillId="78" borderId="0" applyNumberFormat="0" applyBorder="0" applyAlignment="0" applyProtection="0">
      <alignment vertical="center"/>
    </xf>
    <xf numFmtId="0" fontId="42" fillId="78" borderId="0" applyNumberFormat="0" applyBorder="0" applyAlignment="0" applyProtection="0"/>
    <xf numFmtId="0" fontId="42" fillId="78" borderId="0" applyNumberFormat="0" applyBorder="0" applyAlignment="0" applyProtection="0"/>
    <xf numFmtId="0" fontId="42" fillId="78" borderId="0" applyNumberFormat="0" applyBorder="0" applyAlignment="0" applyProtection="0"/>
    <xf numFmtId="0" fontId="42" fillId="78" borderId="0" applyNumberFormat="0" applyBorder="0" applyAlignment="0" applyProtection="0"/>
    <xf numFmtId="0" fontId="42" fillId="78" borderId="0" applyNumberFormat="0" applyBorder="0" applyAlignment="0" applyProtection="0">
      <alignment vertical="center"/>
    </xf>
    <xf numFmtId="0" fontId="42" fillId="78" borderId="0" applyNumberFormat="0" applyBorder="0" applyAlignment="0" applyProtection="0"/>
    <xf numFmtId="0" fontId="42" fillId="78" borderId="0" applyNumberFormat="0" applyBorder="0" applyAlignment="0" applyProtection="0"/>
    <xf numFmtId="0" fontId="42" fillId="78" borderId="0" applyNumberFormat="0" applyBorder="0" applyAlignment="0" applyProtection="0"/>
    <xf numFmtId="0" fontId="42" fillId="78" borderId="0" applyNumberFormat="0" applyBorder="0" applyAlignment="0" applyProtection="0"/>
    <xf numFmtId="0" fontId="42" fillId="78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>
      <alignment vertical="center"/>
    </xf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>
      <alignment vertical="center"/>
    </xf>
    <xf numFmtId="0" fontId="30" fillId="13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4" fillId="80" borderId="34" applyNumberFormat="0" applyAlignment="0" applyProtection="0"/>
    <xf numFmtId="0" fontId="44" fillId="80" borderId="34" applyNumberFormat="0" applyAlignment="0" applyProtection="0"/>
    <xf numFmtId="0" fontId="44" fillId="80" borderId="34" applyNumberFormat="0" applyAlignment="0" applyProtection="0"/>
    <xf numFmtId="0" fontId="44" fillId="80" borderId="34" applyNumberFormat="0" applyAlignment="0" applyProtection="0"/>
    <xf numFmtId="0" fontId="44" fillId="80" borderId="34" applyNumberFormat="0" applyAlignment="0" applyProtection="0"/>
    <xf numFmtId="0" fontId="44" fillId="80" borderId="34" applyNumberFormat="0" applyAlignment="0" applyProtection="0"/>
    <xf numFmtId="0" fontId="44" fillId="80" borderId="34" applyNumberFormat="0" applyAlignment="0" applyProtection="0"/>
    <xf numFmtId="0" fontId="44" fillId="80" borderId="34" applyNumberFormat="0" applyAlignment="0" applyProtection="0"/>
    <xf numFmtId="0" fontId="44" fillId="80" borderId="34" applyNumberFormat="0" applyAlignment="0" applyProtection="0"/>
    <xf numFmtId="0" fontId="44" fillId="80" borderId="34" applyNumberFormat="0" applyAlignment="0" applyProtection="0">
      <alignment vertical="center"/>
    </xf>
    <xf numFmtId="0" fontId="44" fillId="79" borderId="34" applyNumberFormat="0" applyAlignment="0" applyProtection="0"/>
    <xf numFmtId="0" fontId="44" fillId="79" borderId="34" applyNumberFormat="0" applyAlignment="0" applyProtection="0"/>
    <xf numFmtId="0" fontId="44" fillId="80" borderId="34" applyNumberFormat="0" applyAlignment="0" applyProtection="0"/>
    <xf numFmtId="0" fontId="44" fillId="80" borderId="34" applyNumberFormat="0" applyAlignment="0" applyProtection="0"/>
    <xf numFmtId="0" fontId="44" fillId="80" borderId="34" applyNumberFormat="0" applyAlignment="0" applyProtection="0"/>
    <xf numFmtId="0" fontId="44" fillId="80" borderId="34" applyNumberFormat="0" applyAlignment="0" applyProtection="0">
      <alignment vertical="center"/>
    </xf>
    <xf numFmtId="0" fontId="34" fillId="16" borderId="28" applyNumberFormat="0" applyAlignment="0" applyProtection="0"/>
    <xf numFmtId="0" fontId="44" fillId="80" borderId="34" applyNumberFormat="0" applyAlignment="0" applyProtection="0"/>
    <xf numFmtId="0" fontId="44" fillId="80" borderId="34" applyNumberFormat="0" applyAlignment="0" applyProtection="0"/>
    <xf numFmtId="0" fontId="44" fillId="80" borderId="34" applyNumberFormat="0" applyAlignment="0" applyProtection="0"/>
    <xf numFmtId="0" fontId="44" fillId="80" borderId="34" applyNumberFormat="0" applyAlignment="0" applyProtection="0"/>
    <xf numFmtId="0" fontId="44" fillId="80" borderId="34" applyNumberFormat="0" applyAlignment="0" applyProtection="0">
      <alignment vertical="center"/>
    </xf>
    <xf numFmtId="0" fontId="44" fillId="80" borderId="34" applyNumberFormat="0" applyAlignment="0" applyProtection="0"/>
    <xf numFmtId="0" fontId="44" fillId="80" borderId="34" applyNumberFormat="0" applyAlignment="0" applyProtection="0"/>
    <xf numFmtId="0" fontId="44" fillId="80" borderId="34" applyNumberFormat="0" applyAlignment="0" applyProtection="0"/>
    <xf numFmtId="0" fontId="44" fillId="80" borderId="34" applyNumberFormat="0" applyAlignment="0" applyProtection="0"/>
    <xf numFmtId="0" fontId="44" fillId="80" borderId="34" applyNumberFormat="0" applyAlignment="0" applyProtection="0">
      <alignment vertical="center"/>
    </xf>
    <xf numFmtId="0" fontId="44" fillId="80" borderId="34" applyNumberFormat="0" applyAlignment="0" applyProtection="0"/>
    <xf numFmtId="0" fontId="44" fillId="80" borderId="34" applyNumberFormat="0" applyAlignment="0" applyProtection="0"/>
    <xf numFmtId="0" fontId="44" fillId="80" borderId="34" applyNumberFormat="0" applyAlignment="0" applyProtection="0"/>
    <xf numFmtId="0" fontId="44" fillId="80" borderId="34" applyNumberFormat="0" applyAlignment="0" applyProtection="0"/>
    <xf numFmtId="0" fontId="44" fillId="80" borderId="34" applyNumberFormat="0" applyAlignment="0" applyProtection="0"/>
    <xf numFmtId="0" fontId="45" fillId="82" borderId="35" applyNumberFormat="0" applyAlignment="0" applyProtection="0"/>
    <xf numFmtId="0" fontId="45" fillId="82" borderId="35" applyNumberFormat="0" applyAlignment="0" applyProtection="0"/>
    <xf numFmtId="0" fontId="45" fillId="82" borderId="35" applyNumberFormat="0" applyAlignment="0" applyProtection="0"/>
    <xf numFmtId="0" fontId="45" fillId="82" borderId="35" applyNumberFormat="0" applyAlignment="0" applyProtection="0"/>
    <xf numFmtId="0" fontId="45" fillId="82" borderId="35" applyNumberFormat="0" applyAlignment="0" applyProtection="0"/>
    <xf numFmtId="0" fontId="45" fillId="82" borderId="35" applyNumberFormat="0" applyAlignment="0" applyProtection="0"/>
    <xf numFmtId="0" fontId="45" fillId="82" borderId="35" applyNumberFormat="0" applyAlignment="0" applyProtection="0"/>
    <xf numFmtId="0" fontId="45" fillId="82" borderId="35" applyNumberFormat="0" applyAlignment="0" applyProtection="0"/>
    <xf numFmtId="0" fontId="45" fillId="82" borderId="35" applyNumberFormat="0" applyAlignment="0" applyProtection="0"/>
    <xf numFmtId="0" fontId="45" fillId="82" borderId="35" applyNumberFormat="0" applyAlignment="0" applyProtection="0">
      <alignment vertical="center"/>
    </xf>
    <xf numFmtId="0" fontId="45" fillId="81" borderId="35" applyNumberFormat="0" applyAlignment="0" applyProtection="0"/>
    <xf numFmtId="0" fontId="45" fillId="81" borderId="35" applyNumberFormat="0" applyAlignment="0" applyProtection="0"/>
    <xf numFmtId="0" fontId="45" fillId="82" borderId="35" applyNumberFormat="0" applyAlignment="0" applyProtection="0"/>
    <xf numFmtId="0" fontId="45" fillId="82" borderId="35" applyNumberFormat="0" applyAlignment="0" applyProtection="0"/>
    <xf numFmtId="0" fontId="45" fillId="82" borderId="35" applyNumberFormat="0" applyAlignment="0" applyProtection="0"/>
    <xf numFmtId="0" fontId="45" fillId="82" borderId="35" applyNumberFormat="0" applyAlignment="0" applyProtection="0">
      <alignment vertical="center"/>
    </xf>
    <xf numFmtId="0" fontId="20" fillId="17" borderId="31" applyNumberFormat="0" applyAlignment="0" applyProtection="0"/>
    <xf numFmtId="0" fontId="45" fillId="82" borderId="35" applyNumberFormat="0" applyAlignment="0" applyProtection="0"/>
    <xf numFmtId="0" fontId="45" fillId="82" borderId="35" applyNumberFormat="0" applyAlignment="0" applyProtection="0"/>
    <xf numFmtId="0" fontId="45" fillId="82" borderId="35" applyNumberFormat="0" applyAlignment="0" applyProtection="0"/>
    <xf numFmtId="0" fontId="45" fillId="82" borderId="35" applyNumberFormat="0" applyAlignment="0" applyProtection="0"/>
    <xf numFmtId="0" fontId="45" fillId="82" borderId="35" applyNumberFormat="0" applyAlignment="0" applyProtection="0">
      <alignment vertical="center"/>
    </xf>
    <xf numFmtId="0" fontId="45" fillId="82" borderId="35" applyNumberFormat="0" applyAlignment="0" applyProtection="0"/>
    <xf numFmtId="0" fontId="45" fillId="82" borderId="35" applyNumberFormat="0" applyAlignment="0" applyProtection="0"/>
    <xf numFmtId="0" fontId="45" fillId="82" borderId="35" applyNumberFormat="0" applyAlignment="0" applyProtection="0"/>
    <xf numFmtId="0" fontId="45" fillId="82" borderId="35" applyNumberFormat="0" applyAlignment="0" applyProtection="0"/>
    <xf numFmtId="0" fontId="45" fillId="82" borderId="35" applyNumberFormat="0" applyAlignment="0" applyProtection="0">
      <alignment vertical="center"/>
    </xf>
    <xf numFmtId="0" fontId="45" fillId="82" borderId="35" applyNumberFormat="0" applyAlignment="0" applyProtection="0"/>
    <xf numFmtId="0" fontId="45" fillId="82" borderId="35" applyNumberFormat="0" applyAlignment="0" applyProtection="0"/>
    <xf numFmtId="0" fontId="45" fillId="82" borderId="35" applyNumberFormat="0" applyAlignment="0" applyProtection="0"/>
    <xf numFmtId="0" fontId="45" fillId="82" borderId="35" applyNumberFormat="0" applyAlignment="0" applyProtection="0"/>
    <xf numFmtId="0" fontId="45" fillId="82" borderId="35" applyNumberFormat="0" applyAlignment="0" applyProtection="0"/>
    <xf numFmtId="168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>
      <alignment vertical="center"/>
    </xf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0" fillId="0" borderId="0" applyFont="0" applyFill="0" applyBorder="0" applyAlignment="0" applyProtection="0">
      <alignment vertical="center"/>
    </xf>
    <xf numFmtId="43" fontId="61" fillId="0" borderId="0" applyProtection="0"/>
    <xf numFmtId="168" fontId="2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>
      <alignment vertical="center"/>
    </xf>
    <xf numFmtId="16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>
      <alignment vertical="center"/>
    </xf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>
      <alignment vertical="center"/>
    </xf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>
      <alignment vertical="center"/>
    </xf>
    <xf numFmtId="16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>
      <alignment vertical="center"/>
    </xf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4" fillId="0" borderId="0" applyFont="0" applyFill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43" fontId="40" fillId="0" borderId="0" applyFont="0" applyFill="0" applyBorder="0" applyAlignment="0" applyProtection="0"/>
    <xf numFmtId="168" fontId="39" fillId="0" borderId="0" applyFont="0" applyFill="0" applyBorder="0" applyAlignment="0" applyProtection="0"/>
    <xf numFmtId="43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43" fontId="40" fillId="0" borderId="0" applyFont="0" applyFill="0" applyBorder="0" applyAlignment="0" applyProtection="0">
      <alignment vertical="center"/>
    </xf>
    <xf numFmtId="168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>
      <alignment vertical="center"/>
    </xf>
    <xf numFmtId="43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>
      <alignment vertical="center"/>
    </xf>
    <xf numFmtId="43" fontId="40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2" fontId="40" fillId="0" borderId="0" applyFont="0" applyFill="0" applyBorder="0" applyAlignment="0" applyProtection="0"/>
    <xf numFmtId="44" fontId="40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>
      <alignment vertical="center"/>
    </xf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>
      <alignment vertical="center"/>
    </xf>
    <xf numFmtId="0" fontId="29" fillId="12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>
      <alignment vertical="center"/>
    </xf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>
      <alignment vertical="center"/>
    </xf>
    <xf numFmtId="0" fontId="26" fillId="0" borderId="25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>
      <alignment vertical="center"/>
    </xf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>
      <alignment vertical="center"/>
    </xf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9" fillId="0" borderId="37" applyNumberFormat="0" applyFill="0" applyAlignment="0" applyProtection="0"/>
    <xf numFmtId="0" fontId="49" fillId="0" borderId="37" applyNumberFormat="0" applyFill="0" applyAlignment="0" applyProtection="0"/>
    <xf numFmtId="0" fontId="49" fillId="0" borderId="37" applyNumberFormat="0" applyFill="0" applyAlignment="0" applyProtection="0"/>
    <xf numFmtId="0" fontId="49" fillId="0" borderId="37" applyNumberFormat="0" applyFill="0" applyAlignment="0" applyProtection="0"/>
    <xf numFmtId="0" fontId="49" fillId="0" borderId="37" applyNumberFormat="0" applyFill="0" applyAlignment="0" applyProtection="0"/>
    <xf numFmtId="0" fontId="49" fillId="0" borderId="37" applyNumberFormat="0" applyFill="0" applyAlignment="0" applyProtection="0"/>
    <xf numFmtId="0" fontId="49" fillId="0" borderId="37" applyNumberFormat="0" applyFill="0" applyAlignment="0" applyProtection="0"/>
    <xf numFmtId="0" fontId="49" fillId="0" borderId="37" applyNumberFormat="0" applyFill="0" applyAlignment="0" applyProtection="0"/>
    <xf numFmtId="0" fontId="49" fillId="0" borderId="37" applyNumberFormat="0" applyFill="0" applyAlignment="0" applyProtection="0"/>
    <xf numFmtId="0" fontId="49" fillId="0" borderId="37" applyNumberFormat="0" applyFill="0" applyAlignment="0" applyProtection="0">
      <alignment vertical="center"/>
    </xf>
    <xf numFmtId="0" fontId="49" fillId="0" borderId="37" applyNumberFormat="0" applyFill="0" applyAlignment="0" applyProtection="0"/>
    <xf numFmtId="0" fontId="49" fillId="0" borderId="37" applyNumberFormat="0" applyFill="0" applyAlignment="0" applyProtection="0"/>
    <xf numFmtId="0" fontId="49" fillId="0" borderId="37" applyNumberFormat="0" applyFill="0" applyAlignment="0" applyProtection="0"/>
    <xf numFmtId="0" fontId="49" fillId="0" borderId="37" applyNumberFormat="0" applyFill="0" applyAlignment="0" applyProtection="0"/>
    <xf numFmtId="0" fontId="49" fillId="0" borderId="37" applyNumberFormat="0" applyFill="0" applyAlignment="0" applyProtection="0">
      <alignment vertical="center"/>
    </xf>
    <xf numFmtId="0" fontId="27" fillId="0" borderId="26" applyNumberFormat="0" applyFill="0" applyAlignment="0" applyProtection="0"/>
    <xf numFmtId="0" fontId="49" fillId="0" borderId="37" applyNumberFormat="0" applyFill="0" applyAlignment="0" applyProtection="0"/>
    <xf numFmtId="0" fontId="49" fillId="0" borderId="37" applyNumberFormat="0" applyFill="0" applyAlignment="0" applyProtection="0"/>
    <xf numFmtId="0" fontId="49" fillId="0" borderId="37" applyNumberFormat="0" applyFill="0" applyAlignment="0" applyProtection="0"/>
    <xf numFmtId="0" fontId="49" fillId="0" borderId="37" applyNumberFormat="0" applyFill="0" applyAlignment="0" applyProtection="0"/>
    <xf numFmtId="0" fontId="49" fillId="0" borderId="37" applyNumberFormat="0" applyFill="0" applyAlignment="0" applyProtection="0">
      <alignment vertical="center"/>
    </xf>
    <xf numFmtId="0" fontId="49" fillId="0" borderId="37" applyNumberFormat="0" applyFill="0" applyAlignment="0" applyProtection="0"/>
    <xf numFmtId="0" fontId="49" fillId="0" borderId="37" applyNumberFormat="0" applyFill="0" applyAlignment="0" applyProtection="0"/>
    <xf numFmtId="0" fontId="49" fillId="0" borderId="37" applyNumberFormat="0" applyFill="0" applyAlignment="0" applyProtection="0"/>
    <xf numFmtId="0" fontId="49" fillId="0" borderId="37" applyNumberFormat="0" applyFill="0" applyAlignment="0" applyProtection="0"/>
    <xf numFmtId="0" fontId="49" fillId="0" borderId="37" applyNumberFormat="0" applyFill="0" applyAlignment="0" applyProtection="0">
      <alignment vertical="center"/>
    </xf>
    <xf numFmtId="0" fontId="49" fillId="0" borderId="37" applyNumberFormat="0" applyFill="0" applyAlignment="0" applyProtection="0"/>
    <xf numFmtId="0" fontId="49" fillId="0" borderId="37" applyNumberFormat="0" applyFill="0" applyAlignment="0" applyProtection="0"/>
    <xf numFmtId="0" fontId="49" fillId="0" borderId="37" applyNumberFormat="0" applyFill="0" applyAlignment="0" applyProtection="0"/>
    <xf numFmtId="0" fontId="49" fillId="0" borderId="37" applyNumberFormat="0" applyFill="0" applyAlignment="0" applyProtection="0"/>
    <xf numFmtId="0" fontId="49" fillId="0" borderId="37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>
      <alignment vertical="center"/>
    </xf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>
      <alignment vertical="center"/>
    </xf>
    <xf numFmtId="0" fontId="28" fillId="0" borderId="27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>
      <alignment vertical="center"/>
    </xf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>
      <alignment vertical="center"/>
    </xf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51" fillId="54" borderId="34" applyNumberFormat="0" applyAlignment="0" applyProtection="0"/>
    <xf numFmtId="0" fontId="51" fillId="54" borderId="34" applyNumberFormat="0" applyAlignment="0" applyProtection="0"/>
    <xf numFmtId="0" fontId="51" fillId="54" borderId="34" applyNumberFormat="0" applyAlignment="0" applyProtection="0"/>
    <xf numFmtId="0" fontId="51" fillId="54" borderId="34" applyNumberFormat="0" applyAlignment="0" applyProtection="0"/>
    <xf numFmtId="0" fontId="51" fillId="54" borderId="34" applyNumberFormat="0" applyAlignment="0" applyProtection="0"/>
    <xf numFmtId="0" fontId="51" fillId="54" borderId="34" applyNumberFormat="0" applyAlignment="0" applyProtection="0"/>
    <xf numFmtId="0" fontId="51" fillId="54" borderId="34" applyNumberFormat="0" applyAlignment="0" applyProtection="0"/>
    <xf numFmtId="0" fontId="51" fillId="54" borderId="34" applyNumberFormat="0" applyAlignment="0" applyProtection="0"/>
    <xf numFmtId="0" fontId="51" fillId="54" borderId="34" applyNumberFormat="0" applyAlignment="0" applyProtection="0"/>
    <xf numFmtId="0" fontId="51" fillId="54" borderId="34" applyNumberFormat="0" applyAlignment="0" applyProtection="0">
      <alignment vertical="center"/>
    </xf>
    <xf numFmtId="0" fontId="51" fillId="53" borderId="34" applyNumberFormat="0" applyAlignment="0" applyProtection="0"/>
    <xf numFmtId="0" fontId="51" fillId="53" borderId="34" applyNumberFormat="0" applyAlignment="0" applyProtection="0"/>
    <xf numFmtId="0" fontId="51" fillId="54" borderId="34" applyNumberFormat="0" applyAlignment="0" applyProtection="0"/>
    <xf numFmtId="0" fontId="51" fillId="54" borderId="34" applyNumberFormat="0" applyAlignment="0" applyProtection="0"/>
    <xf numFmtId="0" fontId="51" fillId="54" borderId="34" applyNumberFormat="0" applyAlignment="0" applyProtection="0"/>
    <xf numFmtId="0" fontId="51" fillId="54" borderId="34" applyNumberFormat="0" applyAlignment="0" applyProtection="0">
      <alignment vertical="center"/>
    </xf>
    <xf numFmtId="0" fontId="32" fillId="15" borderId="28" applyNumberFormat="0" applyAlignment="0" applyProtection="0"/>
    <xf numFmtId="0" fontId="51" fillId="54" borderId="34" applyNumberFormat="0" applyAlignment="0" applyProtection="0"/>
    <xf numFmtId="0" fontId="51" fillId="54" borderId="34" applyNumberFormat="0" applyAlignment="0" applyProtection="0"/>
    <xf numFmtId="0" fontId="51" fillId="54" borderId="34" applyNumberFormat="0" applyAlignment="0" applyProtection="0"/>
    <xf numFmtId="0" fontId="51" fillId="54" borderId="34" applyNumberFormat="0" applyAlignment="0" applyProtection="0"/>
    <xf numFmtId="0" fontId="51" fillId="54" borderId="34" applyNumberFormat="0" applyAlignment="0" applyProtection="0">
      <alignment vertical="center"/>
    </xf>
    <xf numFmtId="0" fontId="51" fillId="54" borderId="34" applyNumberFormat="0" applyAlignment="0" applyProtection="0"/>
    <xf numFmtId="0" fontId="51" fillId="54" borderId="34" applyNumberFormat="0" applyAlignment="0" applyProtection="0"/>
    <xf numFmtId="0" fontId="51" fillId="54" borderId="34" applyNumberFormat="0" applyAlignment="0" applyProtection="0"/>
    <xf numFmtId="0" fontId="51" fillId="54" borderId="34" applyNumberFormat="0" applyAlignment="0" applyProtection="0"/>
    <xf numFmtId="0" fontId="51" fillId="54" borderId="34" applyNumberFormat="0" applyAlignment="0" applyProtection="0">
      <alignment vertical="center"/>
    </xf>
    <xf numFmtId="0" fontId="51" fillId="54" borderId="34" applyNumberFormat="0" applyAlignment="0" applyProtection="0"/>
    <xf numFmtId="0" fontId="51" fillId="54" borderId="34" applyNumberFormat="0" applyAlignment="0" applyProtection="0"/>
    <xf numFmtId="0" fontId="51" fillId="54" borderId="34" applyNumberFormat="0" applyAlignment="0" applyProtection="0"/>
    <xf numFmtId="0" fontId="51" fillId="54" borderId="34" applyNumberFormat="0" applyAlignment="0" applyProtection="0"/>
    <xf numFmtId="0" fontId="51" fillId="54" borderId="34" applyNumberFormat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>
      <alignment vertical="center"/>
    </xf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>
      <alignment vertical="center"/>
    </xf>
    <xf numFmtId="0" fontId="35" fillId="0" borderId="30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>
      <alignment vertical="center"/>
    </xf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>
      <alignment vertical="center"/>
    </xf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3" fillId="84" borderId="0" applyNumberFormat="0" applyBorder="0" applyAlignment="0" applyProtection="0"/>
    <xf numFmtId="0" fontId="53" fillId="84" borderId="0" applyNumberFormat="0" applyBorder="0" applyAlignment="0" applyProtection="0"/>
    <xf numFmtId="0" fontId="53" fillId="84" borderId="0" applyNumberFormat="0" applyBorder="0" applyAlignment="0" applyProtection="0"/>
    <xf numFmtId="0" fontId="53" fillId="84" borderId="0" applyNumberFormat="0" applyBorder="0" applyAlignment="0" applyProtection="0"/>
    <xf numFmtId="0" fontId="53" fillId="84" borderId="0" applyNumberFormat="0" applyBorder="0" applyAlignment="0" applyProtection="0"/>
    <xf numFmtId="0" fontId="53" fillId="84" borderId="0" applyNumberFormat="0" applyBorder="0" applyAlignment="0" applyProtection="0"/>
    <xf numFmtId="0" fontId="53" fillId="84" borderId="0" applyNumberFormat="0" applyBorder="0" applyAlignment="0" applyProtection="0"/>
    <xf numFmtId="0" fontId="53" fillId="84" borderId="0" applyNumberFormat="0" applyBorder="0" applyAlignment="0" applyProtection="0"/>
    <xf numFmtId="0" fontId="53" fillId="84" borderId="0" applyNumberFormat="0" applyBorder="0" applyAlignment="0" applyProtection="0"/>
    <xf numFmtId="0" fontId="53" fillId="84" borderId="0" applyNumberFormat="0" applyBorder="0" applyAlignment="0" applyProtection="0">
      <alignment vertical="center"/>
    </xf>
    <xf numFmtId="0" fontId="53" fillId="83" borderId="0" applyNumberFormat="0" applyBorder="0" applyAlignment="0" applyProtection="0"/>
    <xf numFmtId="0" fontId="53" fillId="83" borderId="0" applyNumberFormat="0" applyBorder="0" applyAlignment="0" applyProtection="0"/>
    <xf numFmtId="0" fontId="53" fillId="84" borderId="0" applyNumberFormat="0" applyBorder="0" applyAlignment="0" applyProtection="0"/>
    <xf numFmtId="0" fontId="53" fillId="84" borderId="0" applyNumberFormat="0" applyBorder="0" applyAlignment="0" applyProtection="0"/>
    <xf numFmtId="0" fontId="53" fillId="84" borderId="0" applyNumberFormat="0" applyBorder="0" applyAlignment="0" applyProtection="0"/>
    <xf numFmtId="0" fontId="53" fillId="84" borderId="0" applyNumberFormat="0" applyBorder="0" applyAlignment="0" applyProtection="0">
      <alignment vertical="center"/>
    </xf>
    <xf numFmtId="0" fontId="31" fillId="14" borderId="0" applyNumberFormat="0" applyBorder="0" applyAlignment="0" applyProtection="0"/>
    <xf numFmtId="0" fontId="53" fillId="84" borderId="0" applyNumberFormat="0" applyBorder="0" applyAlignment="0" applyProtection="0"/>
    <xf numFmtId="0" fontId="53" fillId="84" borderId="0" applyNumberFormat="0" applyBorder="0" applyAlignment="0" applyProtection="0"/>
    <xf numFmtId="0" fontId="53" fillId="84" borderId="0" applyNumberFormat="0" applyBorder="0" applyAlignment="0" applyProtection="0"/>
    <xf numFmtId="0" fontId="53" fillId="84" borderId="0" applyNumberFormat="0" applyBorder="0" applyAlignment="0" applyProtection="0"/>
    <xf numFmtId="0" fontId="53" fillId="84" borderId="0" applyNumberFormat="0" applyBorder="0" applyAlignment="0" applyProtection="0">
      <alignment vertical="center"/>
    </xf>
    <xf numFmtId="0" fontId="53" fillId="84" borderId="0" applyNumberFormat="0" applyBorder="0" applyAlignment="0" applyProtection="0"/>
    <xf numFmtId="0" fontId="53" fillId="84" borderId="0" applyNumberFormat="0" applyBorder="0" applyAlignment="0" applyProtection="0"/>
    <xf numFmtId="0" fontId="53" fillId="84" borderId="0" applyNumberFormat="0" applyBorder="0" applyAlignment="0" applyProtection="0"/>
    <xf numFmtId="0" fontId="53" fillId="84" borderId="0" applyNumberFormat="0" applyBorder="0" applyAlignment="0" applyProtection="0"/>
    <xf numFmtId="0" fontId="53" fillId="84" borderId="0" applyNumberFormat="0" applyBorder="0" applyAlignment="0" applyProtection="0">
      <alignment vertical="center"/>
    </xf>
    <xf numFmtId="0" fontId="53" fillId="84" borderId="0" applyNumberFormat="0" applyBorder="0" applyAlignment="0" applyProtection="0"/>
    <xf numFmtId="0" fontId="53" fillId="84" borderId="0" applyNumberFormat="0" applyBorder="0" applyAlignment="0" applyProtection="0"/>
    <xf numFmtId="0" fontId="53" fillId="84" borderId="0" applyNumberFormat="0" applyBorder="0" applyAlignment="0" applyProtection="0"/>
    <xf numFmtId="0" fontId="53" fillId="84" borderId="0" applyNumberFormat="0" applyBorder="0" applyAlignment="0" applyProtection="0"/>
    <xf numFmtId="0" fontId="53" fillId="84" borderId="0" applyNumberFormat="0" applyBorder="0" applyAlignment="0" applyProtection="0"/>
    <xf numFmtId="0" fontId="64" fillId="0" borderId="0"/>
    <xf numFmtId="0" fontId="40" fillId="0" borderId="0"/>
    <xf numFmtId="0" fontId="40" fillId="0" borderId="0"/>
    <xf numFmtId="0" fontId="2" fillId="0" borderId="0"/>
    <xf numFmtId="0" fontId="40" fillId="0" borderId="0"/>
    <xf numFmtId="0" fontId="40" fillId="0" borderId="0"/>
    <xf numFmtId="0" fontId="40" fillId="0" borderId="0"/>
    <xf numFmtId="0" fontId="40" fillId="0" borderId="0">
      <alignment vertical="center"/>
    </xf>
    <xf numFmtId="0" fontId="40" fillId="0" borderId="0"/>
    <xf numFmtId="0" fontId="61" fillId="0" borderId="0">
      <alignment vertical="center"/>
    </xf>
    <xf numFmtId="0" fontId="6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0" fillId="0" borderId="0"/>
    <xf numFmtId="0" fontId="24" fillId="0" borderId="0"/>
    <xf numFmtId="0" fontId="40" fillId="0" borderId="0"/>
    <xf numFmtId="0" fontId="24" fillId="0" borderId="0">
      <alignment vertical="center"/>
    </xf>
    <xf numFmtId="0" fontId="24" fillId="0" borderId="0">
      <alignment vertical="center"/>
    </xf>
    <xf numFmtId="0" fontId="61" fillId="0" borderId="0"/>
    <xf numFmtId="0" fontId="40" fillId="0" borderId="0"/>
    <xf numFmtId="0" fontId="40" fillId="0" borderId="0"/>
    <xf numFmtId="0" fontId="24" fillId="0" borderId="0"/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0" borderId="0"/>
    <xf numFmtId="0" fontId="40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60" fillId="0" borderId="0"/>
    <xf numFmtId="0" fontId="60" fillId="0" borderId="0"/>
    <xf numFmtId="0" fontId="65" fillId="0" borderId="0"/>
    <xf numFmtId="0" fontId="40" fillId="0" borderId="0"/>
    <xf numFmtId="0" fontId="40" fillId="0" borderId="0"/>
    <xf numFmtId="0" fontId="40" fillId="0" borderId="0">
      <alignment vertical="center"/>
    </xf>
    <xf numFmtId="0" fontId="2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vertical="center"/>
    </xf>
    <xf numFmtId="0" fontId="61" fillId="0" borderId="0" applyProtection="0"/>
    <xf numFmtId="0" fontId="39" fillId="0" borderId="0"/>
    <xf numFmtId="0" fontId="39" fillId="0" borderId="0">
      <alignment vertical="center"/>
    </xf>
    <xf numFmtId="0" fontId="39" fillId="0" borderId="0"/>
    <xf numFmtId="0" fontId="39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" fillId="0" borderId="0"/>
    <xf numFmtId="0" fontId="39" fillId="0" borderId="0"/>
    <xf numFmtId="0" fontId="39" fillId="0" borderId="0">
      <alignment vertical="center"/>
    </xf>
    <xf numFmtId="0" fontId="39" fillId="0" borderId="0"/>
    <xf numFmtId="0" fontId="2" fillId="0" borderId="0"/>
    <xf numFmtId="0" fontId="39" fillId="0" borderId="0"/>
    <xf numFmtId="0" fontId="39" fillId="0" borderId="0"/>
    <xf numFmtId="0" fontId="39" fillId="0" borderId="0">
      <alignment vertical="center"/>
    </xf>
    <xf numFmtId="0" fontId="41" fillId="0" borderId="0"/>
    <xf numFmtId="0" fontId="41" fillId="0" borderId="0"/>
    <xf numFmtId="0" fontId="40" fillId="0" borderId="0"/>
    <xf numFmtId="0" fontId="40" fillId="0" borderId="0"/>
    <xf numFmtId="0" fontId="40" fillId="0" borderId="0">
      <alignment vertical="center"/>
    </xf>
    <xf numFmtId="0" fontId="40" fillId="0" borderId="0"/>
    <xf numFmtId="0" fontId="2" fillId="0" borderId="0"/>
    <xf numFmtId="0" fontId="40" fillId="0" borderId="0"/>
    <xf numFmtId="0" fontId="40" fillId="0" borderId="0">
      <alignment vertical="center"/>
    </xf>
    <xf numFmtId="0" fontId="60" fillId="0" borderId="0"/>
    <xf numFmtId="0" fontId="40" fillId="0" borderId="0">
      <alignment vertical="center"/>
    </xf>
    <xf numFmtId="0" fontId="6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>
      <alignment vertical="center"/>
    </xf>
    <xf numFmtId="0" fontId="41" fillId="0" borderId="0"/>
    <xf numFmtId="0" fontId="6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>
      <alignment vertical="center"/>
    </xf>
    <xf numFmtId="0" fontId="2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60" fillId="0" borderId="0"/>
    <xf numFmtId="0" fontId="39" fillId="0" borderId="0">
      <alignment vertical="center"/>
    </xf>
    <xf numFmtId="0" fontId="62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>
      <alignment vertical="center"/>
    </xf>
    <xf numFmtId="0" fontId="40" fillId="86" borderId="40" applyNumberFormat="0" applyFont="0" applyAlignment="0" applyProtection="0"/>
    <xf numFmtId="0" fontId="40" fillId="86" borderId="40" applyNumberFormat="0" applyFont="0" applyAlignment="0" applyProtection="0"/>
    <xf numFmtId="0" fontId="40" fillId="86" borderId="40" applyNumberFormat="0" applyFont="0" applyAlignment="0" applyProtection="0"/>
    <xf numFmtId="0" fontId="40" fillId="86" borderId="40" applyNumberFormat="0" applyFont="0" applyAlignment="0" applyProtection="0"/>
    <xf numFmtId="0" fontId="40" fillId="86" borderId="40" applyNumberFormat="0" applyFont="0" applyAlignment="0" applyProtection="0"/>
    <xf numFmtId="0" fontId="40" fillId="86" borderId="40" applyNumberFormat="0" applyFont="0" applyAlignment="0" applyProtection="0"/>
    <xf numFmtId="0" fontId="40" fillId="86" borderId="40" applyNumberFormat="0" applyFont="0" applyAlignment="0" applyProtection="0"/>
    <xf numFmtId="0" fontId="40" fillId="86" borderId="40" applyNumberFormat="0" applyFont="0" applyAlignment="0" applyProtection="0"/>
    <xf numFmtId="0" fontId="40" fillId="86" borderId="40" applyNumberFormat="0" applyFont="0" applyAlignment="0" applyProtection="0"/>
    <xf numFmtId="0" fontId="40" fillId="86" borderId="40" applyNumberFormat="0" applyFont="0" applyAlignment="0" applyProtection="0"/>
    <xf numFmtId="0" fontId="39" fillId="18" borderId="32" applyNumberFormat="0" applyFont="0" applyAlignment="0" applyProtection="0"/>
    <xf numFmtId="0" fontId="39" fillId="18" borderId="32" applyNumberFormat="0" applyFont="0" applyAlignment="0" applyProtection="0"/>
    <xf numFmtId="0" fontId="39" fillId="18" borderId="32" applyNumberFormat="0" applyFont="0" applyAlignment="0" applyProtection="0"/>
    <xf numFmtId="0" fontId="39" fillId="85" borderId="40" applyNumberFormat="0" applyFont="0" applyAlignment="0" applyProtection="0"/>
    <xf numFmtId="0" fontId="39" fillId="85" borderId="40" applyNumberFormat="0" applyFont="0" applyAlignment="0" applyProtection="0"/>
    <xf numFmtId="0" fontId="39" fillId="18" borderId="32" applyNumberFormat="0" applyFont="0" applyAlignment="0" applyProtection="0"/>
    <xf numFmtId="0" fontId="39" fillId="85" borderId="40" applyNumberFormat="0" applyFont="0" applyAlignment="0" applyProtection="0"/>
    <xf numFmtId="0" fontId="39" fillId="85" borderId="40" applyNumberFormat="0" applyFont="0" applyAlignment="0" applyProtection="0"/>
    <xf numFmtId="0" fontId="39" fillId="18" borderId="32" applyNumberFormat="0" applyFont="0" applyAlignment="0" applyProtection="0"/>
    <xf numFmtId="0" fontId="40" fillId="86" borderId="40" applyNumberFormat="0" applyFont="0" applyAlignment="0" applyProtection="0"/>
    <xf numFmtId="0" fontId="39" fillId="18" borderId="32" applyNumberFormat="0" applyFont="0" applyAlignment="0" applyProtection="0"/>
    <xf numFmtId="0" fontId="39" fillId="85" borderId="40" applyNumberFormat="0" applyFont="0" applyAlignment="0" applyProtection="0"/>
    <xf numFmtId="0" fontId="39" fillId="85" borderId="40" applyNumberFormat="0" applyFont="0" applyAlignment="0" applyProtection="0"/>
    <xf numFmtId="0" fontId="39" fillId="18" borderId="32" applyNumberFormat="0" applyFont="0" applyAlignment="0" applyProtection="0"/>
    <xf numFmtId="0" fontId="40" fillId="86" borderId="40" applyNumberFormat="0" applyFont="0" applyAlignment="0" applyProtection="0"/>
    <xf numFmtId="0" fontId="39" fillId="85" borderId="40" applyNumberFormat="0" applyFont="0" applyAlignment="0" applyProtection="0"/>
    <xf numFmtId="0" fontId="39" fillId="85" borderId="40" applyNumberFormat="0" applyFont="0" applyAlignment="0" applyProtection="0"/>
    <xf numFmtId="0" fontId="40" fillId="86" borderId="40" applyNumberFormat="0" applyFont="0" applyAlignment="0" applyProtection="0"/>
    <xf numFmtId="0" fontId="39" fillId="18" borderId="32" applyNumberFormat="0" applyFont="0" applyAlignment="0" applyProtection="0"/>
    <xf numFmtId="0" fontId="40" fillId="86" borderId="40" applyNumberFormat="0" applyFont="0" applyAlignment="0" applyProtection="0"/>
    <xf numFmtId="0" fontId="40" fillId="86" borderId="40" applyNumberFormat="0" applyFont="0" applyAlignment="0" applyProtection="0"/>
    <xf numFmtId="0" fontId="40" fillId="86" borderId="40" applyNumberFormat="0" applyFont="0" applyAlignment="0" applyProtection="0">
      <alignment vertical="center"/>
    </xf>
    <xf numFmtId="0" fontId="40" fillId="86" borderId="40" applyNumberFormat="0" applyFont="0" applyAlignment="0" applyProtection="0">
      <alignment vertical="center"/>
    </xf>
    <xf numFmtId="0" fontId="39" fillId="18" borderId="32" applyNumberFormat="0" applyFont="0" applyAlignment="0" applyProtection="0"/>
    <xf numFmtId="0" fontId="39" fillId="18" borderId="32" applyNumberFormat="0" applyFont="0" applyAlignment="0" applyProtection="0"/>
    <xf numFmtId="0" fontId="39" fillId="85" borderId="40" applyNumberFormat="0" applyFont="0" applyAlignment="0" applyProtection="0"/>
    <xf numFmtId="0" fontId="39" fillId="85" borderId="40" applyNumberFormat="0" applyFont="0" applyAlignment="0" applyProtection="0"/>
    <xf numFmtId="0" fontId="39" fillId="18" borderId="32" applyNumberFormat="0" applyFont="0" applyAlignment="0" applyProtection="0"/>
    <xf numFmtId="0" fontId="40" fillId="86" borderId="40" applyNumberFormat="0" applyFont="0" applyAlignment="0" applyProtection="0"/>
    <xf numFmtId="0" fontId="39" fillId="85" borderId="40" applyNumberFormat="0" applyFont="0" applyAlignment="0" applyProtection="0"/>
    <xf numFmtId="0" fontId="39" fillId="85" borderId="40" applyNumberFormat="0" applyFont="0" applyAlignment="0" applyProtection="0"/>
    <xf numFmtId="0" fontId="40" fillId="86" borderId="40" applyNumberFormat="0" applyFont="0" applyAlignment="0" applyProtection="0"/>
    <xf numFmtId="0" fontId="39" fillId="18" borderId="32" applyNumberFormat="0" applyFont="0" applyAlignment="0" applyProtection="0"/>
    <xf numFmtId="0" fontId="40" fillId="86" borderId="40" applyNumberFormat="0" applyFont="0" applyAlignment="0" applyProtection="0"/>
    <xf numFmtId="0" fontId="40" fillId="86" borderId="40" applyNumberFormat="0" applyFont="0" applyAlignment="0" applyProtection="0"/>
    <xf numFmtId="0" fontId="40" fillId="86" borderId="40" applyNumberFormat="0" applyFont="0" applyAlignment="0" applyProtection="0"/>
    <xf numFmtId="0" fontId="40" fillId="86" borderId="40" applyNumberFormat="0" applyFont="0" applyAlignment="0" applyProtection="0">
      <alignment vertical="center"/>
    </xf>
    <xf numFmtId="0" fontId="39" fillId="18" borderId="32" applyNumberFormat="0" applyFont="0" applyAlignment="0" applyProtection="0"/>
    <xf numFmtId="0" fontId="39" fillId="18" borderId="32" applyNumberFormat="0" applyFont="0" applyAlignment="0" applyProtection="0"/>
    <xf numFmtId="0" fontId="39" fillId="85" borderId="40" applyNumberFormat="0" applyFont="0" applyAlignment="0" applyProtection="0"/>
    <xf numFmtId="0" fontId="39" fillId="85" borderId="40" applyNumberFormat="0" applyFont="0" applyAlignment="0" applyProtection="0"/>
    <xf numFmtId="0" fontId="39" fillId="18" borderId="32" applyNumberFormat="0" applyFont="0" applyAlignment="0" applyProtection="0"/>
    <xf numFmtId="0" fontId="40" fillId="86" borderId="40" applyNumberFormat="0" applyFont="0" applyAlignment="0" applyProtection="0"/>
    <xf numFmtId="0" fontId="39" fillId="85" borderId="40" applyNumberFormat="0" applyFont="0" applyAlignment="0" applyProtection="0"/>
    <xf numFmtId="0" fontId="39" fillId="85" borderId="40" applyNumberFormat="0" applyFont="0" applyAlignment="0" applyProtection="0"/>
    <xf numFmtId="0" fontId="40" fillId="86" borderId="40" applyNumberFormat="0" applyFont="0" applyAlignment="0" applyProtection="0"/>
    <xf numFmtId="0" fontId="39" fillId="18" borderId="32" applyNumberFormat="0" applyFont="0" applyAlignment="0" applyProtection="0"/>
    <xf numFmtId="0" fontId="40" fillId="86" borderId="40" applyNumberFormat="0" applyFont="0" applyAlignment="0" applyProtection="0"/>
    <xf numFmtId="0" fontId="40" fillId="86" borderId="40" applyNumberFormat="0" applyFont="0" applyAlignment="0" applyProtection="0"/>
    <xf numFmtId="0" fontId="40" fillId="86" borderId="40" applyNumberFormat="0" applyFont="0" applyAlignment="0" applyProtection="0"/>
    <xf numFmtId="0" fontId="40" fillId="86" borderId="40" applyNumberFormat="0" applyFont="0" applyAlignment="0" applyProtection="0">
      <alignment vertical="center"/>
    </xf>
    <xf numFmtId="0" fontId="39" fillId="18" borderId="32" applyNumberFormat="0" applyFont="0" applyAlignment="0" applyProtection="0"/>
    <xf numFmtId="0" fontId="39" fillId="18" borderId="32" applyNumberFormat="0" applyFont="0" applyAlignment="0" applyProtection="0"/>
    <xf numFmtId="0" fontId="39" fillId="85" borderId="40" applyNumberFormat="0" applyFont="0" applyAlignment="0" applyProtection="0"/>
    <xf numFmtId="0" fontId="39" fillId="85" borderId="40" applyNumberFormat="0" applyFont="0" applyAlignment="0" applyProtection="0"/>
    <xf numFmtId="0" fontId="39" fillId="18" borderId="32" applyNumberFormat="0" applyFont="0" applyAlignment="0" applyProtection="0"/>
    <xf numFmtId="0" fontId="39" fillId="85" borderId="40" applyNumberFormat="0" applyFont="0" applyAlignment="0" applyProtection="0"/>
    <xf numFmtId="0" fontId="39" fillId="85" borderId="40" applyNumberFormat="0" applyFont="0" applyAlignment="0" applyProtection="0"/>
    <xf numFmtId="0" fontId="39" fillId="18" borderId="32" applyNumberFormat="0" applyFont="0" applyAlignment="0" applyProtection="0"/>
    <xf numFmtId="0" fontId="40" fillId="86" borderId="40" applyNumberFormat="0" applyFont="0" applyAlignment="0" applyProtection="0"/>
    <xf numFmtId="0" fontId="39" fillId="18" borderId="32" applyNumberFormat="0" applyFont="0" applyAlignment="0" applyProtection="0"/>
    <xf numFmtId="0" fontId="39" fillId="85" borderId="40" applyNumberFormat="0" applyFont="0" applyAlignment="0" applyProtection="0"/>
    <xf numFmtId="0" fontId="39" fillId="85" borderId="40" applyNumberFormat="0" applyFont="0" applyAlignment="0" applyProtection="0"/>
    <xf numFmtId="0" fontId="40" fillId="86" borderId="40" applyNumberFormat="0" applyFont="0" applyAlignment="0" applyProtection="0"/>
    <xf numFmtId="0" fontId="39" fillId="18" borderId="32" applyNumberFormat="0" applyFont="0" applyAlignment="0" applyProtection="0"/>
    <xf numFmtId="0" fontId="2" fillId="18" borderId="32" applyNumberFormat="0" applyFont="0" applyAlignment="0" applyProtection="0"/>
    <xf numFmtId="0" fontId="40" fillId="85" borderId="40" applyNumberFormat="0" applyFont="0" applyAlignment="0" applyProtection="0"/>
    <xf numFmtId="0" fontId="40" fillId="86" borderId="40" applyNumberFormat="0" applyFont="0" applyAlignment="0" applyProtection="0"/>
    <xf numFmtId="0" fontId="40" fillId="86" borderId="40" applyNumberFormat="0" applyFont="0" applyAlignment="0" applyProtection="0"/>
    <xf numFmtId="0" fontId="40" fillId="86" borderId="40" applyNumberFormat="0" applyFont="0" applyAlignment="0" applyProtection="0"/>
    <xf numFmtId="0" fontId="54" fillId="80" borderId="41" applyNumberFormat="0" applyAlignment="0" applyProtection="0"/>
    <xf numFmtId="0" fontId="54" fillId="80" borderId="41" applyNumberFormat="0" applyAlignment="0" applyProtection="0"/>
    <xf numFmtId="0" fontId="54" fillId="80" borderId="41" applyNumberFormat="0" applyAlignment="0" applyProtection="0"/>
    <xf numFmtId="0" fontId="54" fillId="80" borderId="41" applyNumberFormat="0" applyAlignment="0" applyProtection="0"/>
    <xf numFmtId="0" fontId="54" fillId="80" borderId="41" applyNumberFormat="0" applyAlignment="0" applyProtection="0"/>
    <xf numFmtId="0" fontId="54" fillId="80" borderId="41" applyNumberFormat="0" applyAlignment="0" applyProtection="0"/>
    <xf numFmtId="0" fontId="54" fillId="80" borderId="41" applyNumberFormat="0" applyAlignment="0" applyProtection="0"/>
    <xf numFmtId="0" fontId="54" fillId="80" borderId="41" applyNumberFormat="0" applyAlignment="0" applyProtection="0"/>
    <xf numFmtId="0" fontId="54" fillId="80" borderId="41" applyNumberFormat="0" applyAlignment="0" applyProtection="0"/>
    <xf numFmtId="0" fontId="54" fillId="80" borderId="41" applyNumberFormat="0" applyAlignment="0" applyProtection="0">
      <alignment vertical="center"/>
    </xf>
    <xf numFmtId="0" fontId="54" fillId="79" borderId="41" applyNumberFormat="0" applyAlignment="0" applyProtection="0"/>
    <xf numFmtId="0" fontId="54" fillId="79" borderId="41" applyNumberFormat="0" applyAlignment="0" applyProtection="0"/>
    <xf numFmtId="0" fontId="54" fillId="80" borderId="41" applyNumberFormat="0" applyAlignment="0" applyProtection="0"/>
    <xf numFmtId="0" fontId="54" fillId="80" borderId="41" applyNumberFormat="0" applyAlignment="0" applyProtection="0"/>
    <xf numFmtId="0" fontId="54" fillId="80" borderId="41" applyNumberFormat="0" applyAlignment="0" applyProtection="0"/>
    <xf numFmtId="0" fontId="54" fillId="80" borderId="41" applyNumberFormat="0" applyAlignment="0" applyProtection="0">
      <alignment vertical="center"/>
    </xf>
    <xf numFmtId="0" fontId="33" fillId="16" borderId="29" applyNumberFormat="0" applyAlignment="0" applyProtection="0"/>
    <xf numFmtId="0" fontId="54" fillId="80" borderId="41" applyNumberFormat="0" applyAlignment="0" applyProtection="0"/>
    <xf numFmtId="0" fontId="54" fillId="80" borderId="41" applyNumberFormat="0" applyAlignment="0" applyProtection="0"/>
    <xf numFmtId="0" fontId="54" fillId="80" borderId="41" applyNumberFormat="0" applyAlignment="0" applyProtection="0"/>
    <xf numFmtId="0" fontId="54" fillId="80" borderId="41" applyNumberFormat="0" applyAlignment="0" applyProtection="0"/>
    <xf numFmtId="0" fontId="54" fillId="80" borderId="41" applyNumberFormat="0" applyAlignment="0" applyProtection="0">
      <alignment vertical="center"/>
    </xf>
    <xf numFmtId="0" fontId="54" fillId="80" borderId="41" applyNumberFormat="0" applyAlignment="0" applyProtection="0"/>
    <xf numFmtId="0" fontId="54" fillId="80" borderId="41" applyNumberFormat="0" applyAlignment="0" applyProtection="0"/>
    <xf numFmtId="0" fontId="54" fillId="80" borderId="41" applyNumberFormat="0" applyAlignment="0" applyProtection="0"/>
    <xf numFmtId="0" fontId="54" fillId="80" borderId="41" applyNumberFormat="0" applyAlignment="0" applyProtection="0"/>
    <xf numFmtId="0" fontId="54" fillId="80" borderId="41" applyNumberFormat="0" applyAlignment="0" applyProtection="0">
      <alignment vertical="center"/>
    </xf>
    <xf numFmtId="0" fontId="54" fillId="80" borderId="41" applyNumberFormat="0" applyAlignment="0" applyProtection="0"/>
    <xf numFmtId="0" fontId="54" fillId="80" borderId="41" applyNumberFormat="0" applyAlignment="0" applyProtection="0"/>
    <xf numFmtId="0" fontId="54" fillId="80" borderId="41" applyNumberFormat="0" applyAlignment="0" applyProtection="0"/>
    <xf numFmtId="0" fontId="54" fillId="80" borderId="41" applyNumberFormat="0" applyAlignment="0" applyProtection="0"/>
    <xf numFmtId="0" fontId="54" fillId="80" borderId="41" applyNumberFormat="0" applyAlignment="0" applyProtection="0"/>
    <xf numFmtId="9" fontId="40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>
      <alignment vertical="center"/>
    </xf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>
      <alignment vertical="center"/>
    </xf>
    <xf numFmtId="0" fontId="3" fillId="0" borderId="33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>
      <alignment vertical="center"/>
    </xf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>
      <alignment vertical="center"/>
    </xf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4" fillId="80" borderId="43" applyNumberFormat="0" applyAlignment="0" applyProtection="0"/>
    <xf numFmtId="0" fontId="44" fillId="80" borderId="43" applyNumberFormat="0" applyAlignment="0" applyProtection="0"/>
    <xf numFmtId="0" fontId="44" fillId="80" borderId="43" applyNumberFormat="0" applyAlignment="0" applyProtection="0"/>
    <xf numFmtId="0" fontId="44" fillId="80" borderId="43" applyNumberFormat="0" applyAlignment="0" applyProtection="0"/>
    <xf numFmtId="0" fontId="44" fillId="80" borderId="43" applyNumberFormat="0" applyAlignment="0" applyProtection="0"/>
    <xf numFmtId="0" fontId="44" fillId="80" borderId="43" applyNumberFormat="0" applyAlignment="0" applyProtection="0"/>
    <xf numFmtId="0" fontId="44" fillId="80" borderId="43" applyNumberFormat="0" applyAlignment="0" applyProtection="0"/>
    <xf numFmtId="0" fontId="44" fillId="80" borderId="43" applyNumberFormat="0" applyAlignment="0" applyProtection="0"/>
    <xf numFmtId="0" fontId="44" fillId="80" borderId="43" applyNumberFormat="0" applyAlignment="0" applyProtection="0"/>
    <xf numFmtId="0" fontId="44" fillId="80" borderId="43" applyNumberFormat="0" applyAlignment="0" applyProtection="0">
      <alignment vertical="center"/>
    </xf>
    <xf numFmtId="0" fontId="44" fillId="79" borderId="43" applyNumberFormat="0" applyAlignment="0" applyProtection="0"/>
    <xf numFmtId="0" fontId="44" fillId="79" borderId="43" applyNumberFormat="0" applyAlignment="0" applyProtection="0"/>
    <xf numFmtId="0" fontId="44" fillId="80" borderId="43" applyNumberFormat="0" applyAlignment="0" applyProtection="0"/>
    <xf numFmtId="0" fontId="44" fillId="80" borderId="43" applyNumberFormat="0" applyAlignment="0" applyProtection="0"/>
    <xf numFmtId="0" fontId="44" fillId="80" borderId="43" applyNumberFormat="0" applyAlignment="0" applyProtection="0"/>
    <xf numFmtId="0" fontId="44" fillId="80" borderId="43" applyNumberFormat="0" applyAlignment="0" applyProtection="0">
      <alignment vertical="center"/>
    </xf>
    <xf numFmtId="0" fontId="44" fillId="80" borderId="43" applyNumberFormat="0" applyAlignment="0" applyProtection="0"/>
    <xf numFmtId="0" fontId="44" fillId="80" borderId="43" applyNumberFormat="0" applyAlignment="0" applyProtection="0"/>
    <xf numFmtId="0" fontId="44" fillId="80" borderId="43" applyNumberFormat="0" applyAlignment="0" applyProtection="0"/>
    <xf numFmtId="0" fontId="44" fillId="80" borderId="43" applyNumberFormat="0" applyAlignment="0" applyProtection="0"/>
    <xf numFmtId="0" fontId="44" fillId="80" borderId="43" applyNumberFormat="0" applyAlignment="0" applyProtection="0">
      <alignment vertical="center"/>
    </xf>
    <xf numFmtId="0" fontId="44" fillId="80" borderId="43" applyNumberFormat="0" applyAlignment="0" applyProtection="0"/>
    <xf numFmtId="0" fontId="44" fillId="80" borderId="43" applyNumberFormat="0" applyAlignment="0" applyProtection="0"/>
    <xf numFmtId="0" fontId="44" fillId="80" borderId="43" applyNumberFormat="0" applyAlignment="0" applyProtection="0"/>
    <xf numFmtId="0" fontId="44" fillId="80" borderId="43" applyNumberFormat="0" applyAlignment="0" applyProtection="0"/>
    <xf numFmtId="0" fontId="44" fillId="80" borderId="43" applyNumberFormat="0" applyAlignment="0" applyProtection="0">
      <alignment vertical="center"/>
    </xf>
    <xf numFmtId="0" fontId="44" fillId="80" borderId="43" applyNumberFormat="0" applyAlignment="0" applyProtection="0"/>
    <xf numFmtId="0" fontId="44" fillId="80" borderId="43" applyNumberFormat="0" applyAlignment="0" applyProtection="0"/>
    <xf numFmtId="0" fontId="44" fillId="80" borderId="43" applyNumberFormat="0" applyAlignment="0" applyProtection="0"/>
    <xf numFmtId="0" fontId="44" fillId="80" borderId="43" applyNumberFormat="0" applyAlignment="0" applyProtection="0"/>
    <xf numFmtId="0" fontId="44" fillId="80" borderId="43" applyNumberFormat="0" applyAlignment="0" applyProtection="0"/>
    <xf numFmtId="0" fontId="51" fillId="54" borderId="43" applyNumberFormat="0" applyAlignment="0" applyProtection="0"/>
    <xf numFmtId="0" fontId="51" fillId="54" borderId="43" applyNumberFormat="0" applyAlignment="0" applyProtection="0"/>
    <xf numFmtId="0" fontId="51" fillId="54" borderId="43" applyNumberFormat="0" applyAlignment="0" applyProtection="0"/>
    <xf numFmtId="0" fontId="51" fillId="54" borderId="43" applyNumberFormat="0" applyAlignment="0" applyProtection="0"/>
    <xf numFmtId="0" fontId="51" fillId="54" borderId="43" applyNumberFormat="0" applyAlignment="0" applyProtection="0"/>
    <xf numFmtId="0" fontId="51" fillId="54" borderId="43" applyNumberFormat="0" applyAlignment="0" applyProtection="0"/>
    <xf numFmtId="0" fontId="51" fillId="54" borderId="43" applyNumberFormat="0" applyAlignment="0" applyProtection="0"/>
    <xf numFmtId="0" fontId="51" fillId="54" borderId="43" applyNumberFormat="0" applyAlignment="0" applyProtection="0"/>
    <xf numFmtId="0" fontId="51" fillId="54" borderId="43" applyNumberFormat="0" applyAlignment="0" applyProtection="0"/>
    <xf numFmtId="0" fontId="51" fillId="54" borderId="43" applyNumberFormat="0" applyAlignment="0" applyProtection="0">
      <alignment vertical="center"/>
    </xf>
    <xf numFmtId="0" fontId="51" fillId="53" borderId="43" applyNumberFormat="0" applyAlignment="0" applyProtection="0"/>
    <xf numFmtId="0" fontId="51" fillId="53" borderId="43" applyNumberFormat="0" applyAlignment="0" applyProtection="0"/>
    <xf numFmtId="0" fontId="51" fillId="54" borderId="43" applyNumberFormat="0" applyAlignment="0" applyProtection="0"/>
    <xf numFmtId="0" fontId="51" fillId="54" borderId="43" applyNumberFormat="0" applyAlignment="0" applyProtection="0"/>
    <xf numFmtId="0" fontId="51" fillId="54" borderId="43" applyNumberFormat="0" applyAlignment="0" applyProtection="0"/>
    <xf numFmtId="0" fontId="51" fillId="54" borderId="43" applyNumberFormat="0" applyAlignment="0" applyProtection="0">
      <alignment vertical="center"/>
    </xf>
    <xf numFmtId="0" fontId="51" fillId="54" borderId="43" applyNumberFormat="0" applyAlignment="0" applyProtection="0"/>
    <xf numFmtId="0" fontId="51" fillId="54" borderId="43" applyNumberFormat="0" applyAlignment="0" applyProtection="0"/>
    <xf numFmtId="0" fontId="51" fillId="54" borderId="43" applyNumberFormat="0" applyAlignment="0" applyProtection="0"/>
    <xf numFmtId="0" fontId="51" fillId="54" borderId="43" applyNumberFormat="0" applyAlignment="0" applyProtection="0"/>
    <xf numFmtId="0" fontId="51" fillId="54" borderId="43" applyNumberFormat="0" applyAlignment="0" applyProtection="0">
      <alignment vertical="center"/>
    </xf>
    <xf numFmtId="0" fontId="51" fillId="54" borderId="43" applyNumberFormat="0" applyAlignment="0" applyProtection="0"/>
    <xf numFmtId="0" fontId="51" fillId="54" borderId="43" applyNumberFormat="0" applyAlignment="0" applyProtection="0"/>
    <xf numFmtId="0" fontId="51" fillId="54" borderId="43" applyNumberFormat="0" applyAlignment="0" applyProtection="0"/>
    <xf numFmtId="0" fontId="51" fillId="54" borderId="43" applyNumberFormat="0" applyAlignment="0" applyProtection="0"/>
    <xf numFmtId="0" fontId="51" fillId="54" borderId="43" applyNumberFormat="0" applyAlignment="0" applyProtection="0">
      <alignment vertical="center"/>
    </xf>
    <xf numFmtId="0" fontId="51" fillId="54" borderId="43" applyNumberFormat="0" applyAlignment="0" applyProtection="0"/>
    <xf numFmtId="0" fontId="51" fillId="54" borderId="43" applyNumberFormat="0" applyAlignment="0" applyProtection="0"/>
    <xf numFmtId="0" fontId="51" fillId="54" borderId="43" applyNumberFormat="0" applyAlignment="0" applyProtection="0"/>
    <xf numFmtId="0" fontId="51" fillId="54" borderId="43" applyNumberFormat="0" applyAlignment="0" applyProtection="0"/>
    <xf numFmtId="0" fontId="51" fillId="54" borderId="43" applyNumberFormat="0" applyAlignment="0" applyProtection="0"/>
    <xf numFmtId="0" fontId="40" fillId="86" borderId="44" applyNumberFormat="0" applyFont="0" applyAlignment="0" applyProtection="0"/>
    <xf numFmtId="0" fontId="40" fillId="86" borderId="44" applyNumberFormat="0" applyFont="0" applyAlignment="0" applyProtection="0"/>
    <xf numFmtId="0" fontId="40" fillId="86" borderId="44" applyNumberFormat="0" applyFont="0" applyAlignment="0" applyProtection="0"/>
    <xf numFmtId="0" fontId="40" fillId="86" borderId="44" applyNumberFormat="0" applyFont="0" applyAlignment="0" applyProtection="0"/>
    <xf numFmtId="0" fontId="40" fillId="86" borderId="44" applyNumberFormat="0" applyFont="0" applyAlignment="0" applyProtection="0"/>
    <xf numFmtId="0" fontId="40" fillId="86" borderId="44" applyNumberFormat="0" applyFont="0" applyAlignment="0" applyProtection="0"/>
    <xf numFmtId="0" fontId="40" fillId="86" borderId="44" applyNumberFormat="0" applyFont="0" applyAlignment="0" applyProtection="0"/>
    <xf numFmtId="0" fontId="40" fillId="86" borderId="44" applyNumberFormat="0" applyFont="0" applyAlignment="0" applyProtection="0"/>
    <xf numFmtId="0" fontId="40" fillId="86" borderId="44" applyNumberFormat="0" applyFont="0" applyAlignment="0" applyProtection="0"/>
    <xf numFmtId="0" fontId="40" fillId="86" borderId="44" applyNumberFormat="0" applyFont="0" applyAlignment="0" applyProtection="0"/>
    <xf numFmtId="0" fontId="39" fillId="85" borderId="44" applyNumberFormat="0" applyFont="0" applyAlignment="0" applyProtection="0"/>
    <xf numFmtId="0" fontId="39" fillId="85" borderId="44" applyNumberFormat="0" applyFont="0" applyAlignment="0" applyProtection="0"/>
    <xf numFmtId="0" fontId="39" fillId="85" borderId="44" applyNumberFormat="0" applyFont="0" applyAlignment="0" applyProtection="0"/>
    <xf numFmtId="0" fontId="39" fillId="85" borderId="44" applyNumberFormat="0" applyFont="0" applyAlignment="0" applyProtection="0"/>
    <xf numFmtId="0" fontId="40" fillId="86" borderId="44" applyNumberFormat="0" applyFont="0" applyAlignment="0" applyProtection="0"/>
    <xf numFmtId="0" fontId="39" fillId="85" borderId="44" applyNumberFormat="0" applyFont="0" applyAlignment="0" applyProtection="0"/>
    <xf numFmtId="0" fontId="39" fillId="85" borderId="44" applyNumberFormat="0" applyFont="0" applyAlignment="0" applyProtection="0"/>
    <xf numFmtId="0" fontId="40" fillId="86" borderId="44" applyNumberFormat="0" applyFont="0" applyAlignment="0" applyProtection="0"/>
    <xf numFmtId="0" fontId="39" fillId="85" borderId="44" applyNumberFormat="0" applyFont="0" applyAlignment="0" applyProtection="0"/>
    <xf numFmtId="0" fontId="39" fillId="85" borderId="44" applyNumberFormat="0" applyFont="0" applyAlignment="0" applyProtection="0"/>
    <xf numFmtId="0" fontId="40" fillId="86" borderId="44" applyNumberFormat="0" applyFont="0" applyAlignment="0" applyProtection="0"/>
    <xf numFmtId="0" fontId="40" fillId="86" borderId="44" applyNumberFormat="0" applyFont="0" applyAlignment="0" applyProtection="0"/>
    <xf numFmtId="0" fontId="40" fillId="86" borderId="44" applyNumberFormat="0" applyFont="0" applyAlignment="0" applyProtection="0"/>
    <xf numFmtId="0" fontId="40" fillId="86" borderId="44" applyNumberFormat="0" applyFont="0" applyAlignment="0" applyProtection="0">
      <alignment vertical="center"/>
    </xf>
    <xf numFmtId="0" fontId="40" fillId="86" borderId="44" applyNumberFormat="0" applyFont="0" applyAlignment="0" applyProtection="0">
      <alignment vertical="center"/>
    </xf>
    <xf numFmtId="0" fontId="39" fillId="85" borderId="44" applyNumberFormat="0" applyFont="0" applyAlignment="0" applyProtection="0"/>
    <xf numFmtId="0" fontId="39" fillId="85" borderId="44" applyNumberFormat="0" applyFont="0" applyAlignment="0" applyProtection="0"/>
    <xf numFmtId="0" fontId="40" fillId="86" borderId="44" applyNumberFormat="0" applyFont="0" applyAlignment="0" applyProtection="0"/>
    <xf numFmtId="0" fontId="39" fillId="85" borderId="44" applyNumberFormat="0" applyFont="0" applyAlignment="0" applyProtection="0"/>
    <xf numFmtId="0" fontId="39" fillId="85" borderId="44" applyNumberFormat="0" applyFont="0" applyAlignment="0" applyProtection="0"/>
    <xf numFmtId="0" fontId="40" fillId="86" borderId="44" applyNumberFormat="0" applyFont="0" applyAlignment="0" applyProtection="0"/>
    <xf numFmtId="0" fontId="40" fillId="86" borderId="44" applyNumberFormat="0" applyFont="0" applyAlignment="0" applyProtection="0"/>
    <xf numFmtId="0" fontId="40" fillId="86" borderId="44" applyNumberFormat="0" applyFont="0" applyAlignment="0" applyProtection="0"/>
    <xf numFmtId="0" fontId="40" fillId="86" borderId="44" applyNumberFormat="0" applyFont="0" applyAlignment="0" applyProtection="0"/>
    <xf numFmtId="0" fontId="40" fillId="86" borderId="44" applyNumberFormat="0" applyFont="0" applyAlignment="0" applyProtection="0">
      <alignment vertical="center"/>
    </xf>
    <xf numFmtId="0" fontId="39" fillId="85" borderId="44" applyNumberFormat="0" applyFont="0" applyAlignment="0" applyProtection="0"/>
    <xf numFmtId="0" fontId="39" fillId="85" borderId="44" applyNumberFormat="0" applyFont="0" applyAlignment="0" applyProtection="0"/>
    <xf numFmtId="0" fontId="40" fillId="86" borderId="44" applyNumberFormat="0" applyFont="0" applyAlignment="0" applyProtection="0"/>
    <xf numFmtId="0" fontId="39" fillId="85" borderId="44" applyNumberFormat="0" applyFont="0" applyAlignment="0" applyProtection="0"/>
    <xf numFmtId="0" fontId="39" fillId="85" borderId="44" applyNumberFormat="0" applyFont="0" applyAlignment="0" applyProtection="0"/>
    <xf numFmtId="0" fontId="40" fillId="86" borderId="44" applyNumberFormat="0" applyFont="0" applyAlignment="0" applyProtection="0"/>
    <xf numFmtId="0" fontId="40" fillId="86" borderId="44" applyNumberFormat="0" applyFont="0" applyAlignment="0" applyProtection="0"/>
    <xf numFmtId="0" fontId="40" fillId="86" borderId="44" applyNumberFormat="0" applyFont="0" applyAlignment="0" applyProtection="0"/>
    <xf numFmtId="0" fontId="40" fillId="86" borderId="44" applyNumberFormat="0" applyFont="0" applyAlignment="0" applyProtection="0"/>
    <xf numFmtId="0" fontId="40" fillId="86" borderId="44" applyNumberFormat="0" applyFont="0" applyAlignment="0" applyProtection="0">
      <alignment vertical="center"/>
    </xf>
    <xf numFmtId="0" fontId="39" fillId="85" borderId="44" applyNumberFormat="0" applyFont="0" applyAlignment="0" applyProtection="0"/>
    <xf numFmtId="0" fontId="39" fillId="85" borderId="44" applyNumberFormat="0" applyFont="0" applyAlignment="0" applyProtection="0"/>
    <xf numFmtId="0" fontId="39" fillId="85" borderId="44" applyNumberFormat="0" applyFont="0" applyAlignment="0" applyProtection="0"/>
    <xf numFmtId="0" fontId="39" fillId="85" borderId="44" applyNumberFormat="0" applyFont="0" applyAlignment="0" applyProtection="0"/>
    <xf numFmtId="0" fontId="40" fillId="86" borderId="44" applyNumberFormat="0" applyFont="0" applyAlignment="0" applyProtection="0"/>
    <xf numFmtId="0" fontId="39" fillId="85" borderId="44" applyNumberFormat="0" applyFont="0" applyAlignment="0" applyProtection="0"/>
    <xf numFmtId="0" fontId="39" fillId="85" borderId="44" applyNumberFormat="0" applyFont="0" applyAlignment="0" applyProtection="0"/>
    <xf numFmtId="0" fontId="40" fillId="86" borderId="44" applyNumberFormat="0" applyFont="0" applyAlignment="0" applyProtection="0"/>
    <xf numFmtId="0" fontId="40" fillId="85" borderId="44" applyNumberFormat="0" applyFont="0" applyAlignment="0" applyProtection="0"/>
    <xf numFmtId="0" fontId="40" fillId="86" borderId="44" applyNumberFormat="0" applyFont="0" applyAlignment="0" applyProtection="0"/>
    <xf numFmtId="0" fontId="40" fillId="86" borderId="44" applyNumberFormat="0" applyFont="0" applyAlignment="0" applyProtection="0"/>
    <xf numFmtId="0" fontId="40" fillId="86" borderId="44" applyNumberFormat="0" applyFont="0" applyAlignment="0" applyProtection="0"/>
    <xf numFmtId="0" fontId="54" fillId="80" borderId="45" applyNumberFormat="0" applyAlignment="0" applyProtection="0"/>
    <xf numFmtId="0" fontId="54" fillId="80" borderId="45" applyNumberFormat="0" applyAlignment="0" applyProtection="0"/>
    <xf numFmtId="0" fontId="54" fillId="80" borderId="45" applyNumberFormat="0" applyAlignment="0" applyProtection="0"/>
    <xf numFmtId="0" fontId="54" fillId="80" borderId="45" applyNumberFormat="0" applyAlignment="0" applyProtection="0"/>
    <xf numFmtId="0" fontId="54" fillId="80" borderId="45" applyNumberFormat="0" applyAlignment="0" applyProtection="0"/>
    <xf numFmtId="0" fontId="54" fillId="80" borderId="45" applyNumberFormat="0" applyAlignment="0" applyProtection="0"/>
    <xf numFmtId="0" fontId="54" fillId="80" borderId="45" applyNumberFormat="0" applyAlignment="0" applyProtection="0"/>
    <xf numFmtId="0" fontId="54" fillId="80" borderId="45" applyNumberFormat="0" applyAlignment="0" applyProtection="0"/>
    <xf numFmtId="0" fontId="54" fillId="80" borderId="45" applyNumberFormat="0" applyAlignment="0" applyProtection="0"/>
    <xf numFmtId="0" fontId="54" fillId="80" borderId="45" applyNumberFormat="0" applyAlignment="0" applyProtection="0">
      <alignment vertical="center"/>
    </xf>
    <xf numFmtId="0" fontId="54" fillId="79" borderId="45" applyNumberFormat="0" applyAlignment="0" applyProtection="0"/>
    <xf numFmtId="0" fontId="54" fillId="79" borderId="45" applyNumberFormat="0" applyAlignment="0" applyProtection="0"/>
    <xf numFmtId="0" fontId="54" fillId="80" borderId="45" applyNumberFormat="0" applyAlignment="0" applyProtection="0"/>
    <xf numFmtId="0" fontId="54" fillId="80" borderId="45" applyNumberFormat="0" applyAlignment="0" applyProtection="0"/>
    <xf numFmtId="0" fontId="54" fillId="80" borderId="45" applyNumberFormat="0" applyAlignment="0" applyProtection="0"/>
    <xf numFmtId="0" fontId="54" fillId="80" borderId="45" applyNumberFormat="0" applyAlignment="0" applyProtection="0">
      <alignment vertical="center"/>
    </xf>
    <xf numFmtId="0" fontId="54" fillId="80" borderId="45" applyNumberFormat="0" applyAlignment="0" applyProtection="0"/>
    <xf numFmtId="0" fontId="54" fillId="80" borderId="45" applyNumberFormat="0" applyAlignment="0" applyProtection="0"/>
    <xf numFmtId="0" fontId="54" fillId="80" borderId="45" applyNumberFormat="0" applyAlignment="0" applyProtection="0"/>
    <xf numFmtId="0" fontId="54" fillId="80" borderId="45" applyNumberFormat="0" applyAlignment="0" applyProtection="0"/>
    <xf numFmtId="0" fontId="54" fillId="80" borderId="45" applyNumberFormat="0" applyAlignment="0" applyProtection="0">
      <alignment vertical="center"/>
    </xf>
    <xf numFmtId="0" fontId="54" fillId="80" borderId="45" applyNumberFormat="0" applyAlignment="0" applyProtection="0"/>
    <xf numFmtId="0" fontId="54" fillId="80" borderId="45" applyNumberFormat="0" applyAlignment="0" applyProtection="0"/>
    <xf numFmtId="0" fontId="54" fillId="80" borderId="45" applyNumberFormat="0" applyAlignment="0" applyProtection="0"/>
    <xf numFmtId="0" fontId="54" fillId="80" borderId="45" applyNumberFormat="0" applyAlignment="0" applyProtection="0"/>
    <xf numFmtId="0" fontId="54" fillId="80" borderId="45" applyNumberFormat="0" applyAlignment="0" applyProtection="0">
      <alignment vertical="center"/>
    </xf>
    <xf numFmtId="0" fontId="54" fillId="80" borderId="45" applyNumberFormat="0" applyAlignment="0" applyProtection="0"/>
    <xf numFmtId="0" fontId="54" fillId="80" borderId="45" applyNumberFormat="0" applyAlignment="0" applyProtection="0"/>
    <xf numFmtId="0" fontId="54" fillId="80" borderId="45" applyNumberFormat="0" applyAlignment="0" applyProtection="0"/>
    <xf numFmtId="0" fontId="54" fillId="80" borderId="45" applyNumberFormat="0" applyAlignment="0" applyProtection="0"/>
    <xf numFmtId="0" fontId="54" fillId="80" borderId="45" applyNumberFormat="0" applyAlignment="0" applyProtection="0"/>
    <xf numFmtId="0" fontId="56" fillId="0" borderId="46" applyNumberFormat="0" applyFill="0" applyAlignment="0" applyProtection="0"/>
    <xf numFmtId="0" fontId="56" fillId="0" borderId="46" applyNumberFormat="0" applyFill="0" applyAlignment="0" applyProtection="0"/>
    <xf numFmtId="0" fontId="56" fillId="0" borderId="46" applyNumberFormat="0" applyFill="0" applyAlignment="0" applyProtection="0"/>
    <xf numFmtId="0" fontId="56" fillId="0" borderId="46" applyNumberFormat="0" applyFill="0" applyAlignment="0" applyProtection="0"/>
    <xf numFmtId="0" fontId="56" fillId="0" borderId="46" applyNumberFormat="0" applyFill="0" applyAlignment="0" applyProtection="0"/>
    <xf numFmtId="0" fontId="56" fillId="0" borderId="46" applyNumberFormat="0" applyFill="0" applyAlignment="0" applyProtection="0"/>
    <xf numFmtId="0" fontId="56" fillId="0" borderId="46" applyNumberFormat="0" applyFill="0" applyAlignment="0" applyProtection="0"/>
    <xf numFmtId="0" fontId="56" fillId="0" borderId="46" applyNumberFormat="0" applyFill="0" applyAlignment="0" applyProtection="0"/>
    <xf numFmtId="0" fontId="56" fillId="0" borderId="46" applyNumberFormat="0" applyFill="0" applyAlignment="0" applyProtection="0"/>
    <xf numFmtId="0" fontId="56" fillId="0" borderId="46" applyNumberFormat="0" applyFill="0" applyAlignment="0" applyProtection="0">
      <alignment vertical="center"/>
    </xf>
    <xf numFmtId="0" fontId="56" fillId="0" borderId="46" applyNumberFormat="0" applyFill="0" applyAlignment="0" applyProtection="0"/>
    <xf numFmtId="0" fontId="56" fillId="0" borderId="46" applyNumberFormat="0" applyFill="0" applyAlignment="0" applyProtection="0"/>
    <xf numFmtId="0" fontId="56" fillId="0" borderId="46" applyNumberFormat="0" applyFill="0" applyAlignment="0" applyProtection="0"/>
    <xf numFmtId="0" fontId="56" fillId="0" borderId="46" applyNumberFormat="0" applyFill="0" applyAlignment="0" applyProtection="0"/>
    <xf numFmtId="0" fontId="56" fillId="0" borderId="46" applyNumberFormat="0" applyFill="0" applyAlignment="0" applyProtection="0">
      <alignment vertical="center"/>
    </xf>
    <xf numFmtId="0" fontId="56" fillId="0" borderId="46" applyNumberFormat="0" applyFill="0" applyAlignment="0" applyProtection="0"/>
    <xf numFmtId="0" fontId="56" fillId="0" borderId="46" applyNumberFormat="0" applyFill="0" applyAlignment="0" applyProtection="0"/>
    <xf numFmtId="0" fontId="56" fillId="0" borderId="46" applyNumberFormat="0" applyFill="0" applyAlignment="0" applyProtection="0"/>
    <xf numFmtId="0" fontId="56" fillId="0" borderId="46" applyNumberFormat="0" applyFill="0" applyAlignment="0" applyProtection="0"/>
    <xf numFmtId="0" fontId="56" fillId="0" borderId="46" applyNumberFormat="0" applyFill="0" applyAlignment="0" applyProtection="0">
      <alignment vertical="center"/>
    </xf>
    <xf numFmtId="0" fontId="56" fillId="0" borderId="46" applyNumberFormat="0" applyFill="0" applyAlignment="0" applyProtection="0"/>
    <xf numFmtId="0" fontId="56" fillId="0" borderId="46" applyNumberFormat="0" applyFill="0" applyAlignment="0" applyProtection="0"/>
    <xf numFmtId="0" fontId="56" fillId="0" borderId="46" applyNumberFormat="0" applyFill="0" applyAlignment="0" applyProtection="0"/>
    <xf numFmtId="0" fontId="56" fillId="0" borderId="46" applyNumberFormat="0" applyFill="0" applyAlignment="0" applyProtection="0"/>
    <xf numFmtId="0" fontId="56" fillId="0" borderId="46" applyNumberFormat="0" applyFill="0" applyAlignment="0" applyProtection="0">
      <alignment vertical="center"/>
    </xf>
    <xf numFmtId="0" fontId="56" fillId="0" borderId="46" applyNumberFormat="0" applyFill="0" applyAlignment="0" applyProtection="0"/>
    <xf numFmtId="0" fontId="56" fillId="0" borderId="46" applyNumberFormat="0" applyFill="0" applyAlignment="0" applyProtection="0"/>
    <xf numFmtId="0" fontId="56" fillId="0" borderId="46" applyNumberFormat="0" applyFill="0" applyAlignment="0" applyProtection="0"/>
    <xf numFmtId="0" fontId="56" fillId="0" borderId="46" applyNumberFormat="0" applyFill="0" applyAlignment="0" applyProtection="0"/>
    <xf numFmtId="0" fontId="56" fillId="0" borderId="46" applyNumberFormat="0" applyFill="0" applyAlignment="0" applyProtection="0"/>
    <xf numFmtId="0" fontId="68" fillId="0" borderId="0"/>
    <xf numFmtId="9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</cellStyleXfs>
  <cellXfs count="443">
    <xf numFmtId="0" fontId="0" fillId="0" borderId="0" xfId="0"/>
    <xf numFmtId="165" fontId="5" fillId="0" borderId="0" xfId="1" applyNumberFormat="1" applyFont="1"/>
    <xf numFmtId="0" fontId="8" fillId="0" borderId="0" xfId="0" applyFont="1"/>
    <xf numFmtId="165" fontId="7" fillId="0" borderId="0" xfId="1" applyNumberFormat="1" applyFont="1"/>
    <xf numFmtId="0" fontId="9" fillId="0" borderId="0" xfId="0" applyFont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3" fontId="9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4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15" fontId="11" fillId="0" borderId="2" xfId="0" applyNumberFormat="1" applyFont="1" applyBorder="1" applyAlignment="1" applyProtection="1">
      <alignment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9" fontId="9" fillId="0" borderId="0" xfId="4" applyFont="1" applyAlignment="1" applyProtection="1">
      <alignment horizontal="center" vertical="center"/>
      <protection locked="0"/>
    </xf>
    <xf numFmtId="3" fontId="14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5" xfId="0" applyFont="1" applyBorder="1" applyAlignment="1" applyProtection="1">
      <alignment horizontal="center" vertical="center"/>
      <protection locked="0"/>
    </xf>
    <xf numFmtId="165" fontId="9" fillId="0" borderId="0" xfId="1" applyNumberFormat="1" applyFont="1" applyBorder="1" applyAlignment="1" applyProtection="1">
      <alignment horizontal="center" vertical="center"/>
      <protection locked="0"/>
    </xf>
    <xf numFmtId="10" fontId="9" fillId="0" borderId="6" xfId="4" applyNumberFormat="1" applyFont="1" applyBorder="1" applyAlignment="1" applyProtection="1">
      <alignment horizontal="center" vertical="center"/>
      <protection locked="0"/>
    </xf>
    <xf numFmtId="15" fontId="9" fillId="0" borderId="0" xfId="0" applyNumberFormat="1" applyFont="1" applyProtection="1">
      <protection locked="0"/>
    </xf>
    <xf numFmtId="0" fontId="9" fillId="0" borderId="7" xfId="0" applyFont="1" applyBorder="1" applyAlignment="1" applyProtection="1">
      <alignment horizontal="center"/>
      <protection locked="0"/>
    </xf>
    <xf numFmtId="165" fontId="15" fillId="0" borderId="1" xfId="1" applyNumberFormat="1" applyFont="1" applyBorder="1" applyAlignment="1" applyProtection="1">
      <alignment horizontal="center"/>
      <protection locked="0"/>
    </xf>
    <xf numFmtId="10" fontId="15" fillId="0" borderId="8" xfId="4" applyNumberFormat="1" applyFont="1" applyBorder="1" applyAlignment="1" applyProtection="1">
      <alignment horizontal="center"/>
      <protection locked="0"/>
    </xf>
    <xf numFmtId="165" fontId="15" fillId="0" borderId="0" xfId="1" applyNumberFormat="1" applyFont="1" applyBorder="1" applyAlignment="1" applyProtection="1">
      <alignment horizontal="center"/>
      <protection locked="0"/>
    </xf>
    <xf numFmtId="0" fontId="15" fillId="0" borderId="0" xfId="0" applyFont="1" applyProtection="1">
      <protection locked="0"/>
    </xf>
    <xf numFmtId="0" fontId="16" fillId="0" borderId="0" xfId="0" applyFont="1" applyProtection="1">
      <protection locked="0"/>
    </xf>
    <xf numFmtId="3" fontId="15" fillId="0" borderId="0" xfId="0" applyNumberFormat="1" applyFont="1" applyAlignment="1" applyProtection="1">
      <alignment horizontal="center"/>
      <protection locked="0"/>
    </xf>
    <xf numFmtId="10" fontId="15" fillId="0" borderId="0" xfId="4" applyNumberFormat="1" applyFont="1" applyAlignment="1" applyProtection="1">
      <alignment horizontal="center"/>
      <protection locked="0"/>
    </xf>
    <xf numFmtId="2" fontId="17" fillId="5" borderId="18" xfId="0" applyNumberFormat="1" applyFont="1" applyFill="1" applyBorder="1" applyAlignment="1" applyProtection="1">
      <alignment horizontal="center" vertical="center"/>
      <protection locked="0"/>
    </xf>
    <xf numFmtId="2" fontId="17" fillId="5" borderId="19" xfId="0" applyNumberFormat="1" applyFont="1" applyFill="1" applyBorder="1" applyAlignment="1" applyProtection="1">
      <alignment horizontal="center" vertical="center"/>
      <protection locked="0"/>
    </xf>
    <xf numFmtId="3" fontId="17" fillId="5" borderId="19" xfId="0" applyNumberFormat="1" applyFont="1" applyFill="1" applyBorder="1" applyAlignment="1" applyProtection="1">
      <alignment horizontal="center" vertical="center" wrapText="1"/>
      <protection locked="0"/>
    </xf>
    <xf numFmtId="2" fontId="17" fillId="5" borderId="19" xfId="0" applyNumberFormat="1" applyFont="1" applyFill="1" applyBorder="1" applyAlignment="1" applyProtection="1">
      <alignment horizontal="center" vertical="center" wrapText="1"/>
      <protection locked="0"/>
    </xf>
    <xf numFmtId="9" fontId="17" fillId="6" borderId="20" xfId="4" applyFont="1" applyFill="1" applyBorder="1" applyAlignment="1" applyProtection="1">
      <alignment horizontal="center" vertical="center" wrapText="1"/>
      <protection locked="0"/>
    </xf>
    <xf numFmtId="0" fontId="9" fillId="0" borderId="15" xfId="0" applyFont="1" applyBorder="1" applyAlignment="1" applyProtection="1">
      <alignment horizontal="left" indent="1"/>
      <protection locked="0"/>
    </xf>
    <xf numFmtId="0" fontId="9" fillId="0" borderId="16" xfId="0" applyFont="1" applyBorder="1" applyAlignment="1" applyProtection="1">
      <alignment horizontal="left" indent="1"/>
      <protection locked="0"/>
    </xf>
    <xf numFmtId="3" fontId="9" fillId="3" borderId="16" xfId="0" applyNumberFormat="1" applyFont="1" applyFill="1" applyBorder="1" applyAlignment="1" applyProtection="1">
      <alignment horizontal="right" indent="1"/>
      <protection locked="0"/>
    </xf>
    <xf numFmtId="0" fontId="9" fillId="0" borderId="9" xfId="0" applyFont="1" applyBorder="1" applyAlignment="1" applyProtection="1">
      <alignment horizontal="left" indent="1"/>
      <protection locked="0"/>
    </xf>
    <xf numFmtId="0" fontId="9" fillId="0" borderId="10" xfId="0" applyFont="1" applyBorder="1" applyAlignment="1" applyProtection="1">
      <alignment horizontal="left" indent="1"/>
      <protection locked="0"/>
    </xf>
    <xf numFmtId="3" fontId="9" fillId="3" borderId="10" xfId="0" applyNumberFormat="1" applyFont="1" applyFill="1" applyBorder="1" applyAlignment="1" applyProtection="1">
      <alignment horizontal="right" indent="1"/>
      <protection locked="0"/>
    </xf>
    <xf numFmtId="3" fontId="9" fillId="0" borderId="10" xfId="0" applyNumberFormat="1" applyFont="1" applyBorder="1" applyAlignment="1" applyProtection="1">
      <alignment horizontal="right" indent="1"/>
      <protection locked="0"/>
    </xf>
    <xf numFmtId="0" fontId="9" fillId="0" borderId="12" xfId="0" applyFont="1" applyBorder="1" applyAlignment="1" applyProtection="1">
      <alignment horizontal="left" indent="1"/>
      <protection locked="0"/>
    </xf>
    <xf numFmtId="0" fontId="9" fillId="0" borderId="13" xfId="0" applyFont="1" applyBorder="1" applyAlignment="1" applyProtection="1">
      <alignment horizontal="left" indent="1"/>
      <protection locked="0"/>
    </xf>
    <xf numFmtId="3" fontId="9" fillId="3" borderId="13" xfId="0" applyNumberFormat="1" applyFont="1" applyFill="1" applyBorder="1" applyAlignment="1" applyProtection="1">
      <alignment horizontal="right" indent="1"/>
      <protection locked="0"/>
    </xf>
    <xf numFmtId="3" fontId="9" fillId="0" borderId="13" xfId="0" applyNumberFormat="1" applyFont="1" applyBorder="1" applyAlignment="1" applyProtection="1">
      <alignment horizontal="right" indent="1"/>
      <protection locked="0"/>
    </xf>
    <xf numFmtId="3" fontId="9" fillId="0" borderId="22" xfId="0" applyNumberFormat="1" applyFont="1" applyBorder="1" applyAlignment="1" applyProtection="1">
      <alignment horizontal="right" indent="1"/>
      <protection locked="0"/>
    </xf>
    <xf numFmtId="0" fontId="9" fillId="0" borderId="0" xfId="0" applyFont="1" applyAlignment="1" applyProtection="1">
      <protection locked="0"/>
    </xf>
    <xf numFmtId="3" fontId="9" fillId="0" borderId="0" xfId="0" applyNumberFormat="1" applyFont="1" applyAlignment="1" applyProtection="1">
      <protection locked="0"/>
    </xf>
    <xf numFmtId="9" fontId="9" fillId="0" borderId="0" xfId="4" applyFont="1" applyAlignment="1" applyProtection="1">
      <protection locked="0"/>
    </xf>
    <xf numFmtId="2" fontId="9" fillId="0" borderId="0" xfId="0" applyNumberFormat="1" applyFont="1" applyAlignment="1" applyProtection="1">
      <alignment vertical="center"/>
      <protection locked="0"/>
    </xf>
    <xf numFmtId="166" fontId="9" fillId="3" borderId="10" xfId="0" applyNumberFormat="1" applyFont="1" applyFill="1" applyBorder="1" applyAlignment="1" applyProtection="1">
      <alignment horizontal="right" indent="1"/>
      <protection locked="0" hidden="1"/>
    </xf>
    <xf numFmtId="166" fontId="9" fillId="0" borderId="10" xfId="0" applyNumberFormat="1" applyFont="1" applyBorder="1" applyAlignment="1" applyProtection="1">
      <alignment horizontal="right" indent="1"/>
      <protection locked="0" hidden="1"/>
    </xf>
    <xf numFmtId="166" fontId="9" fillId="4" borderId="10" xfId="0" applyNumberFormat="1" applyFont="1" applyFill="1" applyBorder="1" applyAlignment="1" applyProtection="1">
      <alignment horizontal="right" indent="1"/>
      <protection locked="0" hidden="1"/>
    </xf>
    <xf numFmtId="166" fontId="9" fillId="0" borderId="23" xfId="0" applyNumberFormat="1" applyFont="1" applyBorder="1" applyAlignment="1" applyProtection="1">
      <alignment horizontal="right" indent="1"/>
      <protection locked="0" hidden="1"/>
    </xf>
    <xf numFmtId="166" fontId="9" fillId="4" borderId="16" xfId="0" applyNumberFormat="1" applyFont="1" applyFill="1" applyBorder="1" applyAlignment="1" applyProtection="1">
      <alignment horizontal="right" indent="1"/>
      <protection locked="0" hidden="1"/>
    </xf>
    <xf numFmtId="166" fontId="9" fillId="3" borderId="13" xfId="0" applyNumberFormat="1" applyFont="1" applyFill="1" applyBorder="1" applyAlignment="1" applyProtection="1">
      <alignment horizontal="right" indent="1"/>
      <protection locked="0" hidden="1"/>
    </xf>
    <xf numFmtId="166" fontId="9" fillId="0" borderId="13" xfId="0" applyNumberFormat="1" applyFont="1" applyBorder="1" applyAlignment="1" applyProtection="1">
      <alignment horizontal="right" indent="1"/>
      <protection locked="0" hidden="1"/>
    </xf>
    <xf numFmtId="166" fontId="9" fillId="4" borderId="13" xfId="0" applyNumberFormat="1" applyFont="1" applyFill="1" applyBorder="1" applyAlignment="1" applyProtection="1">
      <alignment horizontal="right" indent="1"/>
      <protection locked="0" hidden="1"/>
    </xf>
    <xf numFmtId="166" fontId="9" fillId="7" borderId="13" xfId="0" applyNumberFormat="1" applyFont="1" applyFill="1" applyBorder="1" applyAlignment="1" applyProtection="1">
      <alignment horizontal="right" indent="1"/>
      <protection locked="0" hidden="1"/>
    </xf>
    <xf numFmtId="0" fontId="9" fillId="0" borderId="16" xfId="0" applyFont="1" applyBorder="1" applyAlignment="1" applyProtection="1">
      <protection locked="0"/>
    </xf>
    <xf numFmtId="0" fontId="9" fillId="0" borderId="10" xfId="0" applyFont="1" applyBorder="1" applyAlignment="1" applyProtection="1">
      <protection locked="0"/>
    </xf>
    <xf numFmtId="0" fontId="9" fillId="0" borderId="13" xfId="0" applyFont="1" applyBorder="1" applyAlignment="1" applyProtection="1">
      <protection locked="0"/>
    </xf>
    <xf numFmtId="0" fontId="9" fillId="0" borderId="21" xfId="0" applyFont="1" applyBorder="1" applyAlignment="1" applyProtection="1">
      <protection locked="0"/>
    </xf>
    <xf numFmtId="0" fontId="9" fillId="0" borderId="0" xfId="0" applyFont="1"/>
    <xf numFmtId="0" fontId="10" fillId="0" borderId="0" xfId="0" applyFont="1"/>
    <xf numFmtId="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9" fontId="9" fillId="0" borderId="0" xfId="4" applyFont="1" applyAlignment="1">
      <alignment horizontal="center"/>
    </xf>
    <xf numFmtId="14" fontId="9" fillId="0" borderId="0" xfId="0" applyNumberFormat="1" applyFont="1"/>
    <xf numFmtId="2" fontId="17" fillId="5" borderId="19" xfId="0" applyNumberFormat="1" applyFont="1" applyFill="1" applyBorder="1" applyAlignment="1">
      <alignment horizontal="center" vertical="center" wrapText="1"/>
    </xf>
    <xf numFmtId="3" fontId="17" fillId="5" borderId="19" xfId="0" applyNumberFormat="1" applyFont="1" applyFill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right" indent="1"/>
    </xf>
    <xf numFmtId="10" fontId="9" fillId="0" borderId="16" xfId="0" applyNumberFormat="1" applyFont="1" applyBorder="1" applyAlignment="1">
      <alignment horizontal="right" indent="1"/>
    </xf>
    <xf numFmtId="10" fontId="9" fillId="0" borderId="17" xfId="4" applyNumberFormat="1" applyFont="1" applyBorder="1" applyAlignment="1">
      <alignment horizontal="right" indent="1"/>
    </xf>
    <xf numFmtId="3" fontId="9" fillId="0" borderId="10" xfId="0" applyNumberFormat="1" applyFont="1" applyBorder="1" applyAlignment="1">
      <alignment horizontal="right" indent="1"/>
    </xf>
    <xf numFmtId="3" fontId="9" fillId="0" borderId="13" xfId="0" applyNumberFormat="1" applyFont="1" applyBorder="1" applyAlignment="1">
      <alignment horizontal="right" indent="1"/>
    </xf>
    <xf numFmtId="10" fontId="9" fillId="0" borderId="13" xfId="0" applyNumberFormat="1" applyFont="1" applyBorder="1" applyAlignment="1">
      <alignment horizontal="right" indent="1"/>
    </xf>
    <xf numFmtId="10" fontId="9" fillId="0" borderId="14" xfId="4" applyNumberFormat="1" applyFont="1" applyBorder="1" applyAlignment="1">
      <alignment horizontal="right" indent="1"/>
    </xf>
    <xf numFmtId="3" fontId="9" fillId="0" borderId="0" xfId="0" applyNumberFormat="1" applyFont="1" applyAlignment="1"/>
    <xf numFmtId="0" fontId="9" fillId="0" borderId="0" xfId="0" applyFont="1" applyAlignment="1"/>
    <xf numFmtId="9" fontId="9" fillId="0" borderId="0" xfId="4" applyFont="1" applyAlignment="1"/>
    <xf numFmtId="10" fontId="9" fillId="0" borderId="0" xfId="4" applyNumberFormat="1" applyFont="1" applyAlignment="1">
      <alignment horizontal="center"/>
    </xf>
    <xf numFmtId="166" fontId="9" fillId="3" borderId="16" xfId="0" applyNumberFormat="1" applyFont="1" applyFill="1" applyBorder="1" applyAlignment="1" applyProtection="1">
      <alignment horizontal="right" indent="1"/>
      <protection locked="0"/>
    </xf>
    <xf numFmtId="166" fontId="9" fillId="0" borderId="16" xfId="0" applyNumberFormat="1" applyFont="1" applyBorder="1" applyAlignment="1" applyProtection="1">
      <alignment horizontal="right" indent="1"/>
      <protection locked="0"/>
    </xf>
    <xf numFmtId="166" fontId="9" fillId="4" borderId="16" xfId="0" applyNumberFormat="1" applyFont="1" applyFill="1" applyBorder="1" applyAlignment="1" applyProtection="1">
      <alignment horizontal="right" indent="1"/>
      <protection locked="0"/>
    </xf>
    <xf numFmtId="166" fontId="9" fillId="7" borderId="16" xfId="0" applyNumberFormat="1" applyFont="1" applyFill="1" applyBorder="1" applyAlignment="1" applyProtection="1">
      <alignment horizontal="right" indent="1"/>
      <protection locked="0"/>
    </xf>
    <xf numFmtId="166" fontId="9" fillId="3" borderId="10" xfId="0" applyNumberFormat="1" applyFont="1" applyFill="1" applyBorder="1" applyAlignment="1" applyProtection="1">
      <alignment horizontal="right" indent="1"/>
      <protection locked="0"/>
    </xf>
    <xf numFmtId="166" fontId="9" fillId="0" borderId="10" xfId="0" applyNumberFormat="1" applyFont="1" applyBorder="1" applyAlignment="1" applyProtection="1">
      <alignment horizontal="right" indent="1"/>
      <protection locked="0"/>
    </xf>
    <xf numFmtId="166" fontId="9" fillId="4" borderId="10" xfId="0" applyNumberFormat="1" applyFont="1" applyFill="1" applyBorder="1" applyAlignment="1" applyProtection="1">
      <alignment horizontal="right" indent="1"/>
      <protection locked="0"/>
    </xf>
    <xf numFmtId="166" fontId="9" fillId="7" borderId="10" xfId="0" applyNumberFormat="1" applyFont="1" applyFill="1" applyBorder="1" applyAlignment="1" applyProtection="1">
      <alignment horizontal="right" indent="1"/>
      <protection locked="0"/>
    </xf>
    <xf numFmtId="165" fontId="9" fillId="0" borderId="0" xfId="1" applyNumberFormat="1" applyFont="1" applyProtection="1">
      <protection locked="0"/>
    </xf>
    <xf numFmtId="165" fontId="9" fillId="0" borderId="0" xfId="1" applyNumberFormat="1" applyFont="1" applyAlignment="1" applyProtection="1">
      <alignment vertical="center"/>
      <protection locked="0"/>
    </xf>
    <xf numFmtId="2" fontId="17" fillId="5" borderId="20" xfId="0" applyNumberFormat="1" applyFont="1" applyFill="1" applyBorder="1" applyAlignment="1" applyProtection="1">
      <alignment horizontal="center" vertical="center" wrapText="1"/>
      <protection locked="0"/>
    </xf>
    <xf numFmtId="166" fontId="9" fillId="0" borderId="14" xfId="0" applyNumberFormat="1" applyFont="1" applyBorder="1" applyAlignment="1" applyProtection="1">
      <alignment horizontal="right" indent="1"/>
      <protection locked="0" hidden="1"/>
    </xf>
    <xf numFmtId="10" fontId="9" fillId="0" borderId="11" xfId="4" applyNumberFormat="1" applyFont="1" applyBorder="1" applyAlignment="1" applyProtection="1">
      <alignment horizontal="right" indent="1"/>
      <protection locked="0" hidden="1"/>
    </xf>
    <xf numFmtId="3" fontId="9" fillId="0" borderId="16" xfId="0" applyNumberFormat="1" applyFont="1" applyFill="1" applyBorder="1" applyAlignment="1" applyProtection="1">
      <alignment horizontal="right" indent="1"/>
      <protection locked="0"/>
    </xf>
    <xf numFmtId="10" fontId="9" fillId="4" borderId="16" xfId="4" applyNumberFormat="1" applyFont="1" applyFill="1" applyBorder="1" applyAlignment="1" applyProtection="1">
      <alignment horizontal="right" indent="1"/>
      <protection locked="0"/>
    </xf>
    <xf numFmtId="9" fontId="17" fillId="6" borderId="19" xfId="4" applyFont="1" applyFill="1" applyBorder="1" applyAlignment="1" applyProtection="1">
      <alignment horizontal="center" vertical="center" wrapText="1"/>
      <protection locked="0"/>
    </xf>
    <xf numFmtId="10" fontId="9" fillId="4" borderId="24" xfId="4" applyNumberFormat="1" applyFont="1" applyFill="1" applyBorder="1" applyAlignment="1" applyProtection="1">
      <alignment horizontal="right" indent="1"/>
      <protection locked="0"/>
    </xf>
    <xf numFmtId="167" fontId="9" fillId="4" borderId="10" xfId="4" applyNumberFormat="1" applyFont="1" applyFill="1" applyBorder="1" applyAlignment="1" applyProtection="1">
      <alignment horizontal="right" indent="1"/>
      <protection locked="0" hidden="1"/>
    </xf>
    <xf numFmtId="167" fontId="9" fillId="4" borderId="13" xfId="4" applyNumberFormat="1" applyFont="1" applyFill="1" applyBorder="1" applyAlignment="1" applyProtection="1">
      <alignment horizontal="right" indent="1"/>
      <protection locked="0" hidden="1"/>
    </xf>
    <xf numFmtId="165" fontId="6" fillId="5" borderId="19" xfId="1" applyNumberFormat="1" applyFont="1" applyFill="1" applyBorder="1" applyAlignment="1" applyProtection="1">
      <alignment horizontal="center" vertical="center" wrapText="1"/>
      <protection locked="0"/>
    </xf>
    <xf numFmtId="10" fontId="14" fillId="0" borderId="6" xfId="4" applyNumberFormat="1" applyFont="1" applyFill="1" applyBorder="1" applyAlignment="1" applyProtection="1">
      <alignment horizontal="center" vertical="center"/>
      <protection locked="0"/>
    </xf>
    <xf numFmtId="3" fontId="14" fillId="0" borderId="1" xfId="0" applyNumberFormat="1" applyFont="1" applyFill="1" applyBorder="1" applyAlignment="1" applyProtection="1">
      <alignment horizontal="center" vertical="center"/>
      <protection locked="0"/>
    </xf>
    <xf numFmtId="15" fontId="13" fillId="0" borderId="7" xfId="0" applyNumberFormat="1" applyFont="1" applyBorder="1" applyAlignment="1" applyProtection="1">
      <alignment horizontal="right" vertical="center"/>
      <protection locked="0"/>
    </xf>
    <xf numFmtId="15" fontId="11" fillId="0" borderId="5" xfId="0" applyNumberFormat="1" applyFont="1" applyBorder="1" applyAlignment="1" applyProtection="1">
      <alignment vertical="center"/>
      <protection locked="0"/>
    </xf>
    <xf numFmtId="0" fontId="12" fillId="0" borderId="6" xfId="0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3" fontId="12" fillId="0" borderId="0" xfId="0" applyNumberFormat="1" applyFont="1" applyBorder="1" applyAlignment="1" applyProtection="1">
      <alignment horizontal="center" vertical="center"/>
      <protection locked="0"/>
    </xf>
    <xf numFmtId="3" fontId="21" fillId="0" borderId="0" xfId="0" applyNumberFormat="1" applyFont="1" applyFill="1" applyBorder="1" applyAlignment="1" applyProtection="1">
      <alignment horizontal="center" vertical="center"/>
      <protection locked="0"/>
    </xf>
    <xf numFmtId="10" fontId="22" fillId="2" borderId="6" xfId="4" applyNumberFormat="1" applyFont="1" applyFill="1" applyBorder="1" applyAlignment="1" applyProtection="1">
      <alignment horizontal="center" vertical="center"/>
      <protection locked="0"/>
    </xf>
    <xf numFmtId="3" fontId="23" fillId="0" borderId="1" xfId="0" applyNumberFormat="1" applyFont="1" applyFill="1" applyBorder="1" applyAlignment="1" applyProtection="1">
      <alignment horizontal="center" vertical="center"/>
      <protection locked="0"/>
    </xf>
    <xf numFmtId="165" fontId="6" fillId="11" borderId="19" xfId="1" applyNumberFormat="1" applyFont="1" applyFill="1" applyBorder="1" applyAlignment="1" applyProtection="1">
      <alignment horizontal="center" vertical="center" wrapText="1"/>
      <protection locked="0"/>
    </xf>
    <xf numFmtId="10" fontId="9" fillId="0" borderId="0" xfId="4" applyNumberFormat="1" applyFont="1" applyAlignment="1" applyProtection="1">
      <alignment horizontal="center" vertical="center"/>
      <protection locked="0"/>
    </xf>
    <xf numFmtId="165" fontId="6" fillId="5" borderId="47" xfId="1" applyNumberFormat="1" applyFont="1" applyFill="1" applyBorder="1" applyAlignment="1" applyProtection="1">
      <alignment horizontal="center" vertical="center" wrapText="1"/>
      <protection locked="0"/>
    </xf>
    <xf numFmtId="166" fontId="9" fillId="8" borderId="16" xfId="0" applyNumberFormat="1" applyFont="1" applyFill="1" applyBorder="1" applyAlignment="1" applyProtection="1">
      <alignment horizontal="right" indent="1"/>
      <protection locked="0" hidden="1"/>
    </xf>
    <xf numFmtId="166" fontId="9" fillId="8" borderId="16" xfId="0" applyNumberFormat="1" applyFont="1" applyFill="1" applyBorder="1" applyAlignment="1" applyProtection="1">
      <alignment horizontal="right" indent="1"/>
      <protection locked="0"/>
    </xf>
    <xf numFmtId="166" fontId="9" fillId="0" borderId="13" xfId="0" applyNumberFormat="1" applyFont="1" applyBorder="1" applyAlignment="1" applyProtection="1">
      <alignment horizontal="right" indent="1"/>
      <protection locked="0"/>
    </xf>
    <xf numFmtId="166" fontId="9" fillId="7" borderId="13" xfId="0" applyNumberFormat="1" applyFont="1" applyFill="1" applyBorder="1" applyAlignment="1" applyProtection="1">
      <alignment horizontal="right" indent="1"/>
      <protection locked="0"/>
    </xf>
    <xf numFmtId="10" fontId="9" fillId="4" borderId="13" xfId="4" applyNumberFormat="1" applyFont="1" applyFill="1" applyBorder="1" applyAlignment="1" applyProtection="1">
      <alignment horizontal="right" indent="1"/>
      <protection locked="0"/>
    </xf>
    <xf numFmtId="10" fontId="9" fillId="0" borderId="48" xfId="4" applyNumberFormat="1" applyFont="1" applyFill="1" applyBorder="1" applyAlignment="1" applyProtection="1">
      <alignment horizontal="right" indent="1"/>
      <protection locked="0"/>
    </xf>
    <xf numFmtId="10" fontId="9" fillId="0" borderId="17" xfId="4" applyNumberFormat="1" applyFont="1" applyFill="1" applyBorder="1" applyAlignment="1" applyProtection="1">
      <alignment horizontal="right" indent="1"/>
      <protection locked="0"/>
    </xf>
    <xf numFmtId="10" fontId="9" fillId="0" borderId="14" xfId="4" applyNumberFormat="1" applyFont="1" applyFill="1" applyBorder="1" applyAlignment="1" applyProtection="1">
      <alignment horizontal="right" indent="1"/>
      <protection locked="0"/>
    </xf>
    <xf numFmtId="166" fontId="9" fillId="3" borderId="13" xfId="0" applyNumberFormat="1" applyFont="1" applyFill="1" applyBorder="1" applyAlignment="1" applyProtection="1">
      <alignment horizontal="right" indent="1"/>
      <protection locked="0"/>
    </xf>
    <xf numFmtId="10" fontId="23" fillId="0" borderId="8" xfId="4" applyNumberFormat="1" applyFont="1" applyFill="1" applyBorder="1" applyAlignment="1" applyProtection="1">
      <alignment horizontal="center" vertical="center"/>
      <protection locked="0"/>
    </xf>
    <xf numFmtId="165" fontId="9" fillId="0" borderId="0" xfId="1" applyNumberFormat="1" applyFont="1"/>
    <xf numFmtId="165" fontId="5" fillId="0" borderId="0" xfId="1" applyNumberFormat="1" applyFont="1" applyAlignment="1">
      <alignment horizontal="left" indent="1"/>
    </xf>
    <xf numFmtId="0" fontId="0" fillId="0" borderId="0" xfId="0" applyAlignment="1">
      <alignment horizontal="left"/>
    </xf>
    <xf numFmtId="165" fontId="5" fillId="0" borderId="0" xfId="1" applyNumberFormat="1" applyFont="1" applyFill="1"/>
    <xf numFmtId="0" fontId="0" fillId="0" borderId="0" xfId="0" applyNumberFormat="1"/>
    <xf numFmtId="165" fontId="0" fillId="0" borderId="0" xfId="0" applyNumberFormat="1"/>
    <xf numFmtId="165" fontId="6" fillId="87" borderId="19" xfId="1" applyNumberFormat="1" applyFont="1" applyFill="1" applyBorder="1" applyAlignment="1" applyProtection="1">
      <alignment horizontal="center" vertical="center" wrapText="1"/>
      <protection locked="0"/>
    </xf>
    <xf numFmtId="43" fontId="5" fillId="0" borderId="0" xfId="1" applyNumberFormat="1" applyFont="1"/>
    <xf numFmtId="43" fontId="9" fillId="0" borderId="0" xfId="1" applyFont="1" applyAlignment="1" applyProtection="1">
      <alignment vertical="center"/>
      <protection locked="0"/>
    </xf>
    <xf numFmtId="0" fontId="9" fillId="0" borderId="49" xfId="0" applyFont="1" applyBorder="1" applyAlignment="1" applyProtection="1">
      <alignment horizontal="left" indent="1"/>
      <protection locked="0"/>
    </xf>
    <xf numFmtId="166" fontId="9" fillId="3" borderId="49" xfId="0" applyNumberFormat="1" applyFont="1" applyFill="1" applyBorder="1" applyAlignment="1" applyProtection="1">
      <alignment horizontal="right" indent="1"/>
      <protection locked="0" hidden="1"/>
    </xf>
    <xf numFmtId="0" fontId="5" fillId="0" borderId="50" xfId="0" applyFont="1" applyBorder="1" applyAlignment="1" applyProtection="1">
      <alignment horizontal="left" indent="1"/>
      <protection locked="0"/>
    </xf>
    <xf numFmtId="165" fontId="5" fillId="0" borderId="50" xfId="1" applyNumberFormat="1" applyFont="1" applyBorder="1"/>
    <xf numFmtId="0" fontId="68" fillId="0" borderId="0" xfId="1868"/>
    <xf numFmtId="0" fontId="68" fillId="8" borderId="0" xfId="1868" applyFill="1"/>
    <xf numFmtId="0" fontId="68" fillId="88" borderId="0" xfId="1868" applyFill="1"/>
    <xf numFmtId="10" fontId="69" fillId="8" borderId="1" xfId="1868" applyNumberFormat="1" applyFont="1" applyFill="1" applyBorder="1" applyAlignment="1">
      <alignment vertical="center"/>
    </xf>
    <xf numFmtId="10" fontId="71" fillId="8" borderId="1" xfId="1868" applyNumberFormat="1" applyFont="1" applyFill="1" applyBorder="1" applyAlignment="1">
      <alignment vertical="center"/>
    </xf>
    <xf numFmtId="0" fontId="78" fillId="8" borderId="0" xfId="1868" applyFont="1" applyFill="1" applyAlignment="1">
      <alignment vertical="center"/>
    </xf>
    <xf numFmtId="0" fontId="80" fillId="8" borderId="0" xfId="1868" applyFont="1" applyFill="1" applyAlignment="1">
      <alignment horizontal="center" vertical="center"/>
    </xf>
    <xf numFmtId="0" fontId="80" fillId="8" borderId="0" xfId="1868" applyFont="1" applyFill="1" applyBorder="1" applyAlignment="1">
      <alignment horizontal="center" vertical="center"/>
    </xf>
    <xf numFmtId="0" fontId="81" fillId="8" borderId="0" xfId="1868" applyFont="1" applyFill="1" applyBorder="1" applyAlignment="1">
      <alignment horizontal="center" vertical="center"/>
    </xf>
    <xf numFmtId="3" fontId="82" fillId="8" borderId="0" xfId="1868" applyNumberFormat="1" applyFont="1" applyFill="1" applyBorder="1" applyAlignment="1">
      <alignment horizontal="center" vertical="center"/>
    </xf>
    <xf numFmtId="41" fontId="80" fillId="8" borderId="0" xfId="1870" applyFont="1" applyFill="1" applyBorder="1" applyAlignment="1">
      <alignment vertical="center"/>
    </xf>
    <xf numFmtId="0" fontId="74" fillId="8" borderId="0" xfId="1868" applyFont="1" applyFill="1" applyBorder="1" applyAlignment="1">
      <alignment horizontal="center" vertical="center"/>
    </xf>
    <xf numFmtId="0" fontId="72" fillId="8" borderId="1" xfId="1868" applyFont="1" applyFill="1" applyBorder="1" applyAlignment="1">
      <alignment vertical="center"/>
    </xf>
    <xf numFmtId="0" fontId="70" fillId="8" borderId="1" xfId="1868" applyFont="1" applyFill="1" applyBorder="1" applyAlignment="1">
      <alignment vertical="center"/>
    </xf>
    <xf numFmtId="0" fontId="83" fillId="90" borderId="0" xfId="1868" applyFont="1" applyFill="1" applyAlignment="1">
      <alignment horizontal="center"/>
    </xf>
    <xf numFmtId="0" fontId="68" fillId="91" borderId="0" xfId="1868" applyFill="1"/>
    <xf numFmtId="0" fontId="70" fillId="0" borderId="0" xfId="1868" applyFont="1"/>
    <xf numFmtId="0" fontId="70" fillId="8" borderId="0" xfId="1868" applyFont="1" applyFill="1"/>
    <xf numFmtId="0" fontId="73" fillId="91" borderId="0" xfId="1868" applyFont="1" applyFill="1" applyAlignment="1">
      <alignment vertical="center"/>
    </xf>
    <xf numFmtId="0" fontId="68" fillId="8" borderId="0" xfId="1868" applyFill="1" applyBorder="1"/>
    <xf numFmtId="0" fontId="74" fillId="91" borderId="0" xfId="1868" applyFont="1" applyFill="1" applyAlignment="1">
      <alignment vertical="center"/>
    </xf>
    <xf numFmtId="0" fontId="87" fillId="8" borderId="0" xfId="1868" applyFont="1" applyFill="1" applyAlignment="1">
      <alignment horizontal="center" vertical="center"/>
    </xf>
    <xf numFmtId="43" fontId="78" fillId="8" borderId="0" xfId="1" applyFont="1" applyFill="1" applyAlignment="1">
      <alignment vertical="center"/>
    </xf>
    <xf numFmtId="171" fontId="78" fillId="8" borderId="0" xfId="1868" applyNumberFormat="1" applyFont="1" applyFill="1" applyAlignment="1">
      <alignment vertical="center"/>
    </xf>
    <xf numFmtId="0" fontId="80" fillId="8" borderId="0" xfId="1868" applyFont="1" applyFill="1" applyBorder="1" applyAlignment="1">
      <alignment horizontal="center" vertical="center"/>
    </xf>
    <xf numFmtId="0" fontId="81" fillId="8" borderId="0" xfId="1868" applyFont="1" applyFill="1" applyBorder="1" applyAlignment="1">
      <alignment horizontal="center" vertical="center"/>
    </xf>
    <xf numFmtId="0" fontId="86" fillId="89" borderId="0" xfId="1868" applyFont="1" applyFill="1" applyAlignment="1">
      <alignment horizontal="left" vertical="center"/>
    </xf>
    <xf numFmtId="0" fontId="5" fillId="92" borderId="50" xfId="0" applyFont="1" applyFill="1" applyBorder="1" applyAlignment="1" applyProtection="1">
      <alignment horizontal="left" indent="1"/>
      <protection locked="0"/>
    </xf>
    <xf numFmtId="0" fontId="73" fillId="91" borderId="0" xfId="1868" applyFont="1" applyFill="1" applyBorder="1" applyAlignment="1">
      <alignment horizontal="center" vertical="center"/>
    </xf>
    <xf numFmtId="166" fontId="9" fillId="0" borderId="0" xfId="0" applyNumberFormat="1" applyFont="1" applyProtection="1">
      <protection locked="0"/>
    </xf>
    <xf numFmtId="3" fontId="81" fillId="8" borderId="0" xfId="1868" applyNumberFormat="1" applyFont="1" applyFill="1" applyBorder="1" applyAlignment="1">
      <alignment horizontal="center" vertical="center"/>
    </xf>
    <xf numFmtId="0" fontId="9" fillId="0" borderId="51" xfId="0" applyFont="1" applyBorder="1" applyAlignment="1" applyProtection="1">
      <alignment horizontal="left" indent="1"/>
      <protection locked="0"/>
    </xf>
    <xf numFmtId="43" fontId="9" fillId="0" borderId="0" xfId="1" applyFont="1" applyProtection="1">
      <protection locked="0"/>
    </xf>
    <xf numFmtId="14" fontId="0" fillId="0" borderId="0" xfId="0" applyNumberFormat="1"/>
    <xf numFmtId="1" fontId="0" fillId="0" borderId="0" xfId="0" applyNumberFormat="1"/>
    <xf numFmtId="0" fontId="92" fillId="92" borderId="0" xfId="0" applyFont="1" applyFill="1" applyAlignment="1">
      <alignment horizontal="center"/>
    </xf>
    <xf numFmtId="165" fontId="93" fillId="8" borderId="0" xfId="1" applyNumberFormat="1" applyFont="1" applyFill="1" applyAlignment="1">
      <alignment horizontal="center" vertical="center"/>
    </xf>
    <xf numFmtId="165" fontId="93" fillId="8" borderId="0" xfId="1" applyNumberFormat="1" applyFont="1" applyFill="1" applyAlignment="1">
      <alignment vertical="center"/>
    </xf>
    <xf numFmtId="0" fontId="0" fillId="0" borderId="50" xfId="0" applyBorder="1"/>
    <xf numFmtId="165" fontId="0" fillId="0" borderId="50" xfId="1" applyNumberFormat="1" applyFont="1" applyBorder="1"/>
    <xf numFmtId="165" fontId="0" fillId="0" borderId="50" xfId="0" applyNumberFormat="1" applyBorder="1"/>
    <xf numFmtId="43" fontId="0" fillId="0" borderId="50" xfId="0" applyNumberFormat="1" applyBorder="1"/>
    <xf numFmtId="0" fontId="3" fillId="0" borderId="50" xfId="0" applyFont="1" applyBorder="1"/>
    <xf numFmtId="0" fontId="3" fillId="0" borderId="5" xfId="0" applyFont="1" applyFill="1" applyBorder="1"/>
    <xf numFmtId="9" fontId="0" fillId="0" borderId="0" xfId="0" applyNumberFormat="1" applyAlignment="1">
      <alignment horizontal="center"/>
    </xf>
    <xf numFmtId="43" fontId="0" fillId="0" borderId="0" xfId="0" applyNumberFormat="1"/>
    <xf numFmtId="0" fontId="10" fillId="92" borderId="0" xfId="0" applyFont="1" applyFill="1" applyProtection="1">
      <protection locked="0"/>
    </xf>
    <xf numFmtId="0" fontId="8" fillId="92" borderId="0" xfId="0" applyFont="1" applyFill="1"/>
    <xf numFmtId="0" fontId="0" fillId="92" borderId="0" xfId="0" applyFill="1"/>
    <xf numFmtId="165" fontId="0" fillId="0" borderId="0" xfId="1" applyNumberFormat="1" applyFont="1"/>
    <xf numFmtId="165" fontId="0" fillId="92" borderId="50" xfId="1" applyNumberFormat="1" applyFont="1" applyFill="1" applyBorder="1"/>
    <xf numFmtId="165" fontId="0" fillId="92" borderId="0" xfId="1" applyNumberFormat="1" applyFont="1" applyFill="1"/>
    <xf numFmtId="0" fontId="3" fillId="92" borderId="50" xfId="0" applyFont="1" applyFill="1" applyBorder="1"/>
    <xf numFmtId="0" fontId="94" fillId="0" borderId="50" xfId="0" applyFont="1" applyBorder="1"/>
    <xf numFmtId="9" fontId="0" fillId="0" borderId="0" xfId="4" applyFont="1"/>
    <xf numFmtId="9" fontId="0" fillId="0" borderId="0" xfId="4" applyNumberFormat="1" applyFont="1" applyAlignment="1">
      <alignment horizontal="center"/>
    </xf>
    <xf numFmtId="0" fontId="83" fillId="90" borderId="0" xfId="1868" applyFont="1" applyFill="1" applyAlignment="1">
      <alignment horizontal="center"/>
    </xf>
    <xf numFmtId="9" fontId="68" fillId="8" borderId="0" xfId="1868" applyNumberFormat="1" applyFill="1"/>
    <xf numFmtId="9" fontId="95" fillId="0" borderId="0" xfId="1868" applyNumberFormat="1" applyFont="1" applyFill="1"/>
    <xf numFmtId="10" fontId="17" fillId="8" borderId="17" xfId="4" applyNumberFormat="1" applyFont="1" applyFill="1" applyBorder="1" applyAlignment="1" applyProtection="1">
      <alignment horizontal="right" indent="1"/>
      <protection locked="0"/>
    </xf>
    <xf numFmtId="10" fontId="17" fillId="0" borderId="17" xfId="4" applyNumberFormat="1" applyFont="1" applyBorder="1" applyAlignment="1" applyProtection="1">
      <alignment horizontal="right" indent="1"/>
      <protection locked="0" hidden="1"/>
    </xf>
    <xf numFmtId="10" fontId="17" fillId="8" borderId="11" xfId="4" applyNumberFormat="1" applyFont="1" applyFill="1" applyBorder="1" applyAlignment="1" applyProtection="1">
      <alignment horizontal="right" indent="1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5" fillId="11" borderId="5" xfId="0" applyFont="1" applyFill="1" applyBorder="1" applyAlignment="1" applyProtection="1">
      <alignment horizontal="center" vertical="center"/>
      <protection locked="0"/>
    </xf>
    <xf numFmtId="3" fontId="14" fillId="11" borderId="0" xfId="0" applyNumberFormat="1" applyFont="1" applyFill="1" applyBorder="1" applyAlignment="1" applyProtection="1">
      <alignment horizontal="center" vertical="center"/>
      <protection locked="0"/>
    </xf>
    <xf numFmtId="10" fontId="14" fillId="11" borderId="6" xfId="4" applyNumberFormat="1" applyFont="1" applyFill="1" applyBorder="1" applyAlignment="1" applyProtection="1">
      <alignment horizontal="center" vertical="center"/>
      <protection locked="0"/>
    </xf>
    <xf numFmtId="165" fontId="9" fillId="11" borderId="0" xfId="1" applyNumberFormat="1" applyFont="1" applyFill="1" applyBorder="1" applyAlignment="1" applyProtection="1">
      <alignment horizontal="center" vertical="center"/>
      <protection locked="0"/>
    </xf>
    <xf numFmtId="10" fontId="9" fillId="11" borderId="6" xfId="4" applyNumberFormat="1" applyFont="1" applyFill="1" applyBorder="1" applyAlignment="1" applyProtection="1">
      <alignment horizontal="center" vertical="center"/>
      <protection locked="0"/>
    </xf>
    <xf numFmtId="41" fontId="75" fillId="8" borderId="0" xfId="1870" applyFont="1" applyFill="1" applyBorder="1" applyAlignment="1">
      <alignment horizontal="center" vertical="center"/>
    </xf>
    <xf numFmtId="0" fontId="84" fillId="91" borderId="0" xfId="1868" applyFont="1" applyFill="1" applyAlignment="1">
      <alignment vertical="center"/>
    </xf>
    <xf numFmtId="0" fontId="68" fillId="0" borderId="0" xfId="0" applyFont="1"/>
    <xf numFmtId="0" fontId="96" fillId="8" borderId="0" xfId="1868" applyFont="1" applyFill="1" applyBorder="1" applyAlignment="1">
      <alignment vertical="center"/>
    </xf>
    <xf numFmtId="41" fontId="96" fillId="8" borderId="0" xfId="1870" applyFont="1" applyFill="1" applyBorder="1" applyAlignment="1">
      <alignment vertical="center"/>
    </xf>
    <xf numFmtId="0" fontId="96" fillId="8" borderId="3" xfId="1868" applyFont="1" applyFill="1" applyBorder="1" applyAlignment="1">
      <alignment vertical="center"/>
    </xf>
    <xf numFmtId="165" fontId="96" fillId="8" borderId="3" xfId="1" applyNumberFormat="1" applyFont="1" applyFill="1" applyBorder="1" applyAlignment="1">
      <alignment vertical="center"/>
    </xf>
    <xf numFmtId="0" fontId="96" fillId="8" borderId="3" xfId="1868" applyFont="1" applyFill="1" applyBorder="1" applyAlignment="1">
      <alignment vertical="center" wrapText="1"/>
    </xf>
    <xf numFmtId="165" fontId="96" fillId="8" borderId="0" xfId="1" applyNumberFormat="1" applyFont="1" applyFill="1" applyBorder="1" applyAlignment="1">
      <alignment vertical="center"/>
    </xf>
    <xf numFmtId="165" fontId="96" fillId="8" borderId="3" xfId="1" applyNumberFormat="1" applyFont="1" applyFill="1" applyBorder="1" applyAlignment="1">
      <alignment vertical="center" wrapText="1"/>
    </xf>
    <xf numFmtId="41" fontId="68" fillId="0" borderId="0" xfId="0" applyNumberFormat="1" applyFont="1"/>
    <xf numFmtId="165" fontId="68" fillId="0" borderId="0" xfId="1" applyNumberFormat="1" applyFont="1"/>
    <xf numFmtId="0" fontId="83" fillId="89" borderId="0" xfId="1868" applyFont="1" applyFill="1" applyAlignment="1">
      <alignment horizontal="left" vertical="center"/>
    </xf>
    <xf numFmtId="0" fontId="97" fillId="0" borderId="0" xfId="0" applyFont="1"/>
    <xf numFmtId="41" fontId="75" fillId="8" borderId="0" xfId="1870" applyFont="1" applyFill="1" applyBorder="1" applyAlignment="1">
      <alignment vertical="center"/>
    </xf>
    <xf numFmtId="41" fontId="73" fillId="8" borderId="0" xfId="1870" applyFont="1" applyFill="1" applyBorder="1" applyAlignment="1">
      <alignment horizontal="center" vertical="center"/>
    </xf>
    <xf numFmtId="165" fontId="5" fillId="10" borderId="50" xfId="1" applyNumberFormat="1" applyFont="1" applyFill="1" applyBorder="1"/>
    <xf numFmtId="165" fontId="19" fillId="9" borderId="50" xfId="1" applyNumberFormat="1" applyFont="1" applyFill="1" applyBorder="1" applyAlignment="1">
      <alignment horizontal="center" vertical="center" wrapText="1"/>
    </xf>
    <xf numFmtId="0" fontId="5" fillId="0" borderId="50" xfId="0" applyFont="1" applyFill="1" applyBorder="1" applyAlignment="1" applyProtection="1">
      <alignment horizontal="left" indent="1"/>
      <protection locked="0"/>
    </xf>
    <xf numFmtId="0" fontId="9" fillId="0" borderId="16" xfId="0" applyFont="1" applyFill="1" applyBorder="1" applyAlignment="1" applyProtection="1">
      <alignment horizontal="left" indent="1"/>
      <protection locked="0"/>
    </xf>
    <xf numFmtId="0" fontId="98" fillId="0" borderId="0" xfId="1868" applyFont="1"/>
    <xf numFmtId="165" fontId="68" fillId="8" borderId="0" xfId="1" applyNumberFormat="1" applyFont="1" applyFill="1"/>
    <xf numFmtId="166" fontId="9" fillId="0" borderId="0" xfId="0" applyNumberFormat="1" applyFont="1" applyBorder="1" applyAlignment="1" applyProtection="1">
      <alignment horizontal="right" indent="1"/>
      <protection locked="0" hidden="1"/>
    </xf>
    <xf numFmtId="10" fontId="9" fillId="8" borderId="0" xfId="4" applyNumberFormat="1" applyFont="1" applyFill="1" applyBorder="1" applyAlignment="1" applyProtection="1">
      <alignment horizontal="right" indent="1"/>
      <protection locked="0"/>
    </xf>
    <xf numFmtId="3" fontId="15" fillId="0" borderId="0" xfId="0" applyNumberFormat="1" applyFont="1" applyBorder="1" applyAlignment="1" applyProtection="1">
      <alignment horizontal="center"/>
      <protection locked="0"/>
    </xf>
    <xf numFmtId="10" fontId="15" fillId="0" borderId="0" xfId="4" applyNumberFormat="1" applyFont="1" applyBorder="1" applyAlignment="1" applyProtection="1">
      <alignment horizontal="center"/>
      <protection locked="0"/>
    </xf>
    <xf numFmtId="166" fontId="9" fillId="8" borderId="0" xfId="0" applyNumberFormat="1" applyFont="1" applyFill="1" applyBorder="1" applyAlignment="1" applyProtection="1">
      <alignment horizontal="right" indent="1"/>
      <protection locked="0"/>
    </xf>
    <xf numFmtId="2" fontId="17" fillId="8" borderId="0" xfId="0" applyNumberFormat="1" applyFont="1" applyFill="1" applyBorder="1" applyAlignment="1" applyProtection="1">
      <alignment horizontal="center" vertical="center" wrapText="1"/>
      <protection locked="0"/>
    </xf>
    <xf numFmtId="10" fontId="17" fillId="8" borderId="0" xfId="4" applyNumberFormat="1" applyFont="1" applyFill="1" applyBorder="1" applyAlignment="1">
      <alignment horizontal="center" vertical="center"/>
    </xf>
    <xf numFmtId="3" fontId="15" fillId="8" borderId="0" xfId="0" applyNumberFormat="1" applyFont="1" applyFill="1" applyBorder="1" applyAlignment="1" applyProtection="1">
      <alignment horizontal="center"/>
      <protection locked="0"/>
    </xf>
    <xf numFmtId="10" fontId="15" fillId="8" borderId="0" xfId="4" applyNumberFormat="1" applyFont="1" applyFill="1" applyBorder="1" applyAlignment="1" applyProtection="1">
      <alignment horizontal="center"/>
      <protection locked="0"/>
    </xf>
    <xf numFmtId="3" fontId="9" fillId="8" borderId="0" xfId="0" applyNumberFormat="1" applyFont="1" applyFill="1" applyBorder="1" applyAlignment="1" applyProtection="1">
      <alignment horizontal="right" indent="1"/>
      <protection locked="0"/>
    </xf>
    <xf numFmtId="166" fontId="9" fillId="8" borderId="0" xfId="0" applyNumberFormat="1" applyFont="1" applyFill="1" applyBorder="1" applyAlignment="1" applyProtection="1">
      <alignment horizontal="right" indent="1"/>
      <protection locked="0" hidden="1"/>
    </xf>
    <xf numFmtId="9" fontId="70" fillId="8" borderId="0" xfId="1868" applyNumberFormat="1" applyFont="1" applyFill="1"/>
    <xf numFmtId="2" fontId="17" fillId="93" borderId="19" xfId="0" applyNumberFormat="1" applyFont="1" applyFill="1" applyBorder="1" applyAlignment="1" applyProtection="1">
      <alignment horizontal="center" vertical="center" wrapText="1"/>
      <protection locked="0"/>
    </xf>
    <xf numFmtId="166" fontId="9" fillId="93" borderId="16" xfId="0" applyNumberFormat="1" applyFont="1" applyFill="1" applyBorder="1" applyAlignment="1" applyProtection="1">
      <alignment horizontal="right" indent="1"/>
      <protection locked="0"/>
    </xf>
    <xf numFmtId="166" fontId="9" fillId="93" borderId="13" xfId="0" applyNumberFormat="1" applyFont="1" applyFill="1" applyBorder="1" applyAlignment="1" applyProtection="1">
      <alignment horizontal="right" indent="1"/>
      <protection locked="0" hidden="1"/>
    </xf>
    <xf numFmtId="3" fontId="17" fillId="93" borderId="19" xfId="0" applyNumberFormat="1" applyFont="1" applyFill="1" applyBorder="1" applyAlignment="1" applyProtection="1">
      <alignment horizontal="center" vertical="center" wrapText="1"/>
      <protection locked="0"/>
    </xf>
    <xf numFmtId="166" fontId="9" fillId="93" borderId="23" xfId="0" applyNumberFormat="1" applyFont="1" applyFill="1" applyBorder="1" applyAlignment="1" applyProtection="1">
      <alignment horizontal="right" indent="1"/>
      <protection locked="0"/>
    </xf>
    <xf numFmtId="3" fontId="9" fillId="93" borderId="13" xfId="0" applyNumberFormat="1" applyFont="1" applyFill="1" applyBorder="1" applyAlignment="1" applyProtection="1">
      <alignment horizontal="right" indent="1"/>
      <protection locked="0"/>
    </xf>
    <xf numFmtId="165" fontId="6" fillId="5" borderId="52" xfId="1" applyNumberFormat="1" applyFont="1" applyFill="1" applyBorder="1" applyAlignment="1" applyProtection="1">
      <alignment horizontal="center" vertical="center" wrapText="1"/>
      <protection locked="0"/>
    </xf>
    <xf numFmtId="165" fontId="5" fillId="0" borderId="53" xfId="1" applyNumberFormat="1" applyFont="1" applyBorder="1"/>
    <xf numFmtId="165" fontId="6" fillId="11" borderId="52" xfId="1" applyNumberFormat="1" applyFont="1" applyFill="1" applyBorder="1" applyAlignment="1" applyProtection="1">
      <alignment horizontal="center" vertical="center" wrapText="1"/>
      <protection locked="0"/>
    </xf>
    <xf numFmtId="165" fontId="6" fillId="87" borderId="52" xfId="1" applyNumberFormat="1" applyFont="1" applyFill="1" applyBorder="1" applyAlignment="1" applyProtection="1">
      <alignment horizontal="center" vertical="center" wrapText="1"/>
      <protection locked="0"/>
    </xf>
    <xf numFmtId="165" fontId="5" fillId="93" borderId="50" xfId="1" applyNumberFormat="1" applyFont="1" applyFill="1" applyBorder="1"/>
    <xf numFmtId="165" fontId="5" fillId="93" borderId="50" xfId="1" applyNumberFormat="1" applyFont="1" applyFill="1" applyBorder="1" applyAlignment="1">
      <alignment horizontal="center" vertical="center"/>
    </xf>
    <xf numFmtId="49" fontId="17" fillId="5" borderId="19" xfId="0" applyNumberFormat="1" applyFont="1" applyFill="1" applyBorder="1" applyAlignment="1" applyProtection="1">
      <alignment horizontal="center" vertical="center" wrapText="1"/>
      <protection locked="0"/>
    </xf>
    <xf numFmtId="165" fontId="5" fillId="0" borderId="50" xfId="1" applyNumberFormat="1" applyFont="1" applyFill="1" applyBorder="1"/>
    <xf numFmtId="166" fontId="9" fillId="93" borderId="10" xfId="0" applyNumberFormat="1" applyFont="1" applyFill="1" applyBorder="1" applyAlignment="1" applyProtection="1">
      <alignment horizontal="right" indent="1"/>
      <protection locked="0"/>
    </xf>
    <xf numFmtId="3" fontId="15" fillId="92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15" fillId="0" borderId="0" xfId="0" applyFont="1" applyAlignment="1" applyProtection="1">
      <alignment horizontal="right"/>
      <protection locked="0"/>
    </xf>
    <xf numFmtId="166" fontId="9" fillId="0" borderId="10" xfId="0" applyNumberFormat="1" applyFont="1" applyBorder="1" applyAlignment="1" applyProtection="1">
      <alignment horizontal="right"/>
      <protection locked="0"/>
    </xf>
    <xf numFmtId="166" fontId="9" fillId="0" borderId="13" xfId="0" applyNumberFormat="1" applyFont="1" applyBorder="1" applyAlignment="1" applyProtection="1">
      <alignment horizontal="right"/>
      <protection locked="0"/>
    </xf>
    <xf numFmtId="166" fontId="9" fillId="0" borderId="16" xfId="0" applyNumberFormat="1" applyFont="1" applyBorder="1" applyAlignment="1" applyProtection="1">
      <alignment horizontal="right"/>
      <protection locked="0"/>
    </xf>
    <xf numFmtId="0" fontId="9" fillId="0" borderId="13" xfId="0" applyFont="1" applyBorder="1" applyAlignment="1" applyProtection="1">
      <alignment horizontal="right"/>
      <protection locked="0"/>
    </xf>
    <xf numFmtId="0" fontId="0" fillId="0" borderId="0" xfId="0" applyAlignment="1">
      <alignment horizontal="right"/>
    </xf>
    <xf numFmtId="14" fontId="5" fillId="0" borderId="0" xfId="0" applyNumberFormat="1" applyFont="1" applyAlignment="1" applyProtection="1">
      <alignment horizontal="center"/>
      <protection locked="0"/>
    </xf>
    <xf numFmtId="0" fontId="74" fillId="91" borderId="0" xfId="1868" applyFont="1" applyFill="1" applyBorder="1" applyAlignment="1">
      <alignment horizontal="center" vertical="center"/>
    </xf>
    <xf numFmtId="0" fontId="73" fillId="91" borderId="0" xfId="1868" applyFont="1" applyFill="1" applyBorder="1" applyAlignment="1">
      <alignment horizontal="center" vertical="center" wrapText="1"/>
    </xf>
    <xf numFmtId="2" fontId="105" fillId="8" borderId="1" xfId="1868" applyNumberFormat="1" applyFont="1" applyFill="1" applyBorder="1" applyAlignment="1" applyProtection="1">
      <alignment horizontal="center" vertical="center"/>
      <protection locked="0"/>
    </xf>
    <xf numFmtId="0" fontId="106" fillId="8" borderId="1" xfId="1868" applyFont="1" applyFill="1" applyBorder="1" applyAlignment="1">
      <alignment vertical="center"/>
    </xf>
    <xf numFmtId="0" fontId="107" fillId="8" borderId="1" xfId="1868" applyFont="1" applyFill="1" applyBorder="1" applyAlignment="1">
      <alignment horizontal="center" vertical="center"/>
    </xf>
    <xf numFmtId="0" fontId="108" fillId="8" borderId="1" xfId="1868" applyFont="1" applyFill="1" applyBorder="1" applyAlignment="1">
      <alignment vertical="center"/>
    </xf>
    <xf numFmtId="0" fontId="107" fillId="8" borderId="1" xfId="1868" applyFont="1" applyFill="1" applyBorder="1" applyAlignment="1">
      <alignment horizontal="center"/>
    </xf>
    <xf numFmtId="0" fontId="74" fillId="91" borderId="0" xfId="1868" applyFont="1" applyFill="1" applyAlignment="1">
      <alignment horizontal="center" vertical="center"/>
    </xf>
    <xf numFmtId="0" fontId="73" fillId="91" borderId="0" xfId="1868" applyFont="1" applyFill="1" applyAlignment="1">
      <alignment vertical="center" wrapText="1"/>
    </xf>
    <xf numFmtId="0" fontId="9" fillId="0" borderId="54" xfId="0" applyFont="1" applyBorder="1" applyAlignment="1" applyProtection="1">
      <alignment horizontal="left" indent="1"/>
      <protection locked="0"/>
    </xf>
    <xf numFmtId="166" fontId="9" fillId="3" borderId="49" xfId="0" applyNumberFormat="1" applyFont="1" applyFill="1" applyBorder="1" applyAlignment="1" applyProtection="1">
      <alignment horizontal="right" indent="1"/>
      <protection locked="0"/>
    </xf>
    <xf numFmtId="166" fontId="9" fillId="0" borderId="49" xfId="0" applyNumberFormat="1" applyFont="1" applyBorder="1" applyAlignment="1" applyProtection="1">
      <alignment horizontal="right" indent="1"/>
      <protection locked="0"/>
    </xf>
    <xf numFmtId="2" fontId="17" fillId="93" borderId="20" xfId="0" applyNumberFormat="1" applyFont="1" applyFill="1" applyBorder="1" applyAlignment="1" applyProtection="1">
      <alignment horizontal="center" vertical="center" wrapText="1"/>
      <protection locked="0"/>
    </xf>
    <xf numFmtId="166" fontId="9" fillId="93" borderId="17" xfId="0" applyNumberFormat="1" applyFont="1" applyFill="1" applyBorder="1" applyAlignment="1" applyProtection="1">
      <alignment horizontal="right" indent="1"/>
      <protection locked="0"/>
    </xf>
    <xf numFmtId="166" fontId="9" fillId="93" borderId="14" xfId="0" applyNumberFormat="1" applyFont="1" applyFill="1" applyBorder="1" applyAlignment="1" applyProtection="1">
      <alignment horizontal="right" indent="1"/>
      <protection locked="0" hidden="1"/>
    </xf>
    <xf numFmtId="2" fontId="17" fillId="5" borderId="18" xfId="0" applyNumberFormat="1" applyFont="1" applyFill="1" applyBorder="1" applyAlignment="1" applyProtection="1">
      <alignment horizontal="center" vertical="center" wrapText="1"/>
      <protection locked="0"/>
    </xf>
    <xf numFmtId="166" fontId="9" fillId="0" borderId="9" xfId="0" applyNumberFormat="1" applyFont="1" applyBorder="1" applyAlignment="1" applyProtection="1">
      <alignment horizontal="right" indent="1"/>
      <protection locked="0" hidden="1"/>
    </xf>
    <xf numFmtId="166" fontId="9" fillId="0" borderId="12" xfId="0" applyNumberFormat="1" applyFont="1" applyBorder="1" applyAlignment="1" applyProtection="1">
      <alignment horizontal="right" indent="1"/>
      <protection locked="0" hidden="1"/>
    </xf>
    <xf numFmtId="3" fontId="17" fillId="93" borderId="20" xfId="0" applyNumberFormat="1" applyFont="1" applyFill="1" applyBorder="1" applyAlignment="1" applyProtection="1">
      <alignment horizontal="center" vertical="center" wrapText="1"/>
      <protection locked="0"/>
    </xf>
    <xf numFmtId="166" fontId="9" fillId="0" borderId="15" xfId="0" applyNumberFormat="1" applyFont="1" applyBorder="1" applyAlignment="1" applyProtection="1">
      <alignment horizontal="right" indent="1"/>
      <protection locked="0"/>
    </xf>
    <xf numFmtId="3" fontId="9" fillId="0" borderId="9" xfId="0" applyNumberFormat="1" applyFont="1" applyBorder="1" applyAlignment="1" applyProtection="1">
      <alignment horizontal="right" indent="1"/>
      <protection locked="0"/>
    </xf>
    <xf numFmtId="3" fontId="9" fillId="0" borderId="56" xfId="0" applyNumberFormat="1" applyFont="1" applyBorder="1" applyAlignment="1" applyProtection="1">
      <alignment horizontal="right" indent="1"/>
      <protection locked="0"/>
    </xf>
    <xf numFmtId="166" fontId="9" fillId="93" borderId="11" xfId="0" applyNumberFormat="1" applyFont="1" applyFill="1" applyBorder="1" applyAlignment="1" applyProtection="1">
      <alignment horizontal="right" indent="1"/>
      <protection locked="0"/>
    </xf>
    <xf numFmtId="166" fontId="9" fillId="93" borderId="57" xfId="0" applyNumberFormat="1" applyFont="1" applyFill="1" applyBorder="1" applyAlignment="1" applyProtection="1">
      <alignment horizontal="right" indent="1"/>
      <protection locked="0"/>
    </xf>
    <xf numFmtId="166" fontId="9" fillId="0" borderId="9" xfId="0" applyNumberFormat="1" applyFont="1" applyBorder="1" applyAlignment="1" applyProtection="1">
      <alignment horizontal="right" indent="1"/>
      <protection locked="0"/>
    </xf>
    <xf numFmtId="166" fontId="9" fillId="0" borderId="54" xfId="0" applyNumberFormat="1" applyFont="1" applyBorder="1" applyAlignment="1" applyProtection="1">
      <alignment horizontal="right" indent="1"/>
      <protection locked="0"/>
    </xf>
    <xf numFmtId="3" fontId="9" fillId="0" borderId="12" xfId="0" applyNumberFormat="1" applyFont="1" applyBorder="1" applyAlignment="1" applyProtection="1">
      <alignment horizontal="right" indent="1"/>
      <protection locked="0"/>
    </xf>
    <xf numFmtId="3" fontId="17" fillId="95" borderId="19" xfId="0" applyNumberFormat="1" applyFont="1" applyFill="1" applyBorder="1" applyAlignment="1" applyProtection="1">
      <alignment horizontal="center" vertical="center" wrapText="1"/>
      <protection locked="0"/>
    </xf>
    <xf numFmtId="3" fontId="9" fillId="95" borderId="13" xfId="0" applyNumberFormat="1" applyFont="1" applyFill="1" applyBorder="1" applyAlignment="1" applyProtection="1">
      <alignment horizontal="right" indent="1"/>
      <protection locked="0"/>
    </xf>
    <xf numFmtId="9" fontId="68" fillId="0" borderId="0" xfId="4" applyFont="1"/>
    <xf numFmtId="0" fontId="9" fillId="92" borderId="10" xfId="0" applyFont="1" applyFill="1" applyBorder="1" applyAlignment="1" applyProtection="1">
      <alignment horizontal="left" indent="1"/>
      <protection locked="0"/>
    </xf>
    <xf numFmtId="166" fontId="109" fillId="92" borderId="49" xfId="0" applyNumberFormat="1" applyFont="1" applyFill="1" applyBorder="1" applyAlignment="1" applyProtection="1">
      <alignment horizontal="right" indent="1"/>
      <protection locked="0"/>
    </xf>
    <xf numFmtId="0" fontId="110" fillId="8" borderId="0" xfId="1868" applyFont="1" applyFill="1"/>
    <xf numFmtId="166" fontId="9" fillId="8" borderId="10" xfId="0" applyNumberFormat="1" applyFont="1" applyFill="1" applyBorder="1" applyAlignment="1" applyProtection="1">
      <alignment horizontal="right" indent="1"/>
      <protection locked="0" hidden="1"/>
    </xf>
    <xf numFmtId="166" fontId="9" fillId="0" borderId="16" xfId="0" applyNumberFormat="1" applyFont="1" applyBorder="1" applyAlignment="1" applyProtection="1">
      <alignment horizontal="right" indent="1"/>
      <protection locked="0" hidden="1"/>
    </xf>
    <xf numFmtId="166" fontId="9" fillId="0" borderId="55" xfId="0" applyNumberFormat="1" applyFont="1" applyBorder="1" applyAlignment="1" applyProtection="1">
      <alignment horizontal="right" indent="1"/>
      <protection locked="0" hidden="1"/>
    </xf>
    <xf numFmtId="166" fontId="17" fillId="0" borderId="49" xfId="0" applyNumberFormat="1" applyFont="1" applyFill="1" applyBorder="1" applyAlignment="1" applyProtection="1">
      <alignment horizontal="right" indent="1"/>
      <protection locked="0"/>
    </xf>
    <xf numFmtId="0" fontId="73" fillId="8" borderId="0" xfId="1868" applyFont="1" applyFill="1" applyBorder="1" applyAlignment="1">
      <alignment vertical="center"/>
    </xf>
    <xf numFmtId="0" fontId="68" fillId="91" borderId="0" xfId="1868" applyFill="1" applyAlignment="1">
      <alignment vertical="center"/>
    </xf>
    <xf numFmtId="9" fontId="98" fillId="8" borderId="0" xfId="1868" applyNumberFormat="1" applyFont="1" applyFill="1"/>
    <xf numFmtId="0" fontId="1" fillId="8" borderId="0" xfId="1868" applyFont="1" applyFill="1"/>
    <xf numFmtId="0" fontId="113" fillId="8" borderId="0" xfId="1868" applyFont="1" applyFill="1"/>
    <xf numFmtId="41" fontId="112" fillId="8" borderId="0" xfId="1870" applyFont="1" applyFill="1" applyBorder="1" applyAlignment="1">
      <alignment vertical="center"/>
    </xf>
    <xf numFmtId="0" fontId="113" fillId="0" borderId="0" xfId="1868" applyFont="1"/>
    <xf numFmtId="3" fontId="114" fillId="0" borderId="0" xfId="0" applyNumberFormat="1" applyFont="1" applyAlignment="1" applyProtection="1">
      <alignment horizontal="center"/>
      <protection locked="0"/>
    </xf>
    <xf numFmtId="0" fontId="110" fillId="0" borderId="0" xfId="0" applyFont="1"/>
    <xf numFmtId="0" fontId="115" fillId="92" borderId="0" xfId="0" applyFont="1" applyFill="1"/>
    <xf numFmtId="165" fontId="115" fillId="92" borderId="0" xfId="0" applyNumberFormat="1" applyFont="1" applyFill="1"/>
    <xf numFmtId="0" fontId="115" fillId="0" borderId="0" xfId="0" applyFont="1"/>
    <xf numFmtId="170" fontId="115" fillId="92" borderId="0" xfId="4" applyNumberFormat="1" applyFont="1" applyFill="1"/>
    <xf numFmtId="165" fontId="6" fillId="96" borderId="19" xfId="1" applyNumberFormat="1" applyFont="1" applyFill="1" applyBorder="1" applyAlignment="1" applyProtection="1">
      <alignment horizontal="center" vertical="center" wrapText="1"/>
      <protection locked="0"/>
    </xf>
    <xf numFmtId="165" fontId="6" fillId="96" borderId="52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55" xfId="0" applyFont="1" applyFill="1" applyBorder="1" applyAlignment="1" applyProtection="1">
      <alignment horizontal="left" indent="1"/>
      <protection locked="0"/>
    </xf>
    <xf numFmtId="9" fontId="9" fillId="0" borderId="9" xfId="4" applyFont="1" applyBorder="1" applyAlignment="1" applyProtection="1">
      <alignment horizontal="right" indent="1"/>
      <protection locked="0"/>
    </xf>
    <xf numFmtId="9" fontId="9" fillId="95" borderId="10" xfId="4" applyFont="1" applyFill="1" applyBorder="1" applyAlignment="1" applyProtection="1">
      <alignment horizontal="right" indent="1"/>
      <protection locked="0"/>
    </xf>
    <xf numFmtId="9" fontId="9" fillId="0" borderId="12" xfId="4" applyFont="1" applyBorder="1" applyAlignment="1" applyProtection="1">
      <alignment horizontal="right" indent="1"/>
      <protection locked="0"/>
    </xf>
    <xf numFmtId="166" fontId="9" fillId="93" borderId="13" xfId="0" applyNumberFormat="1" applyFont="1" applyFill="1" applyBorder="1" applyAlignment="1" applyProtection="1">
      <alignment horizontal="right" indent="1"/>
      <protection locked="0"/>
    </xf>
    <xf numFmtId="9" fontId="9" fillId="95" borderId="13" xfId="4" applyFont="1" applyFill="1" applyBorder="1" applyAlignment="1" applyProtection="1">
      <alignment horizontal="right" indent="1"/>
      <protection locked="0"/>
    </xf>
    <xf numFmtId="3" fontId="9" fillId="0" borderId="14" xfId="0" applyNumberFormat="1" applyFont="1" applyBorder="1" applyAlignment="1" applyProtection="1">
      <alignment horizontal="right" indent="1"/>
      <protection locked="0"/>
    </xf>
    <xf numFmtId="3" fontId="0" fillId="0" borderId="0" xfId="0" applyNumberFormat="1"/>
    <xf numFmtId="9" fontId="15" fillId="0" borderId="0" xfId="4" applyFont="1" applyAlignment="1" applyProtection="1">
      <alignment horizontal="center"/>
      <protection locked="0"/>
    </xf>
    <xf numFmtId="166" fontId="0" fillId="0" borderId="0" xfId="0" applyNumberFormat="1"/>
    <xf numFmtId="9" fontId="96" fillId="8" borderId="0" xfId="1869" applyNumberFormat="1" applyFont="1" applyFill="1" applyBorder="1" applyAlignment="1">
      <alignment vertical="center"/>
    </xf>
    <xf numFmtId="165" fontId="5" fillId="97" borderId="50" xfId="1" applyNumberFormat="1" applyFont="1" applyFill="1" applyBorder="1"/>
    <xf numFmtId="166" fontId="9" fillId="93" borderId="14" xfId="0" applyNumberFormat="1" applyFont="1" applyFill="1" applyBorder="1" applyAlignment="1" applyProtection="1">
      <alignment horizontal="right" indent="1"/>
      <protection locked="0"/>
    </xf>
    <xf numFmtId="0" fontId="9" fillId="0" borderId="10" xfId="0" applyFont="1" applyFill="1" applyBorder="1" applyAlignment="1" applyProtection="1">
      <alignment horizontal="left" indent="1"/>
      <protection locked="0"/>
    </xf>
    <xf numFmtId="0" fontId="9" fillId="92" borderId="55" xfId="0" applyFont="1" applyFill="1" applyBorder="1" applyAlignment="1" applyProtection="1">
      <alignment horizontal="left" indent="1"/>
      <protection locked="0"/>
    </xf>
    <xf numFmtId="165" fontId="68" fillId="0" borderId="0" xfId="0" applyNumberFormat="1" applyFont="1"/>
    <xf numFmtId="0" fontId="117" fillId="0" borderId="0" xfId="0" applyFont="1"/>
    <xf numFmtId="0" fontId="88" fillId="8" borderId="0" xfId="1868" applyFont="1" applyFill="1" applyAlignment="1">
      <alignment vertical="center"/>
    </xf>
    <xf numFmtId="0" fontId="9" fillId="0" borderId="55" xfId="0" applyFont="1" applyBorder="1" applyAlignment="1" applyProtection="1">
      <alignment horizontal="left" indent="1"/>
      <protection locked="0"/>
    </xf>
    <xf numFmtId="3" fontId="9" fillId="92" borderId="22" xfId="0" applyNumberFormat="1" applyFont="1" applyFill="1" applyBorder="1" applyAlignment="1" applyProtection="1">
      <alignment horizontal="right" indent="1"/>
      <protection locked="0"/>
    </xf>
    <xf numFmtId="166" fontId="9" fillId="92" borderId="13" xfId="0" applyNumberFormat="1" applyFont="1" applyFill="1" applyBorder="1" applyAlignment="1" applyProtection="1">
      <alignment horizontal="right" indent="1"/>
      <protection locked="0"/>
    </xf>
    <xf numFmtId="3" fontId="9" fillId="92" borderId="56" xfId="0" applyNumberFormat="1" applyFont="1" applyFill="1" applyBorder="1" applyAlignment="1" applyProtection="1">
      <alignment horizontal="right" indent="1"/>
      <protection locked="0"/>
    </xf>
    <xf numFmtId="0" fontId="9" fillId="92" borderId="13" xfId="0" applyFont="1" applyFill="1" applyBorder="1" applyAlignment="1" applyProtection="1">
      <alignment horizontal="left" indent="1"/>
      <protection locked="0"/>
    </xf>
    <xf numFmtId="165" fontId="6" fillId="92" borderId="19" xfId="1" applyNumberFormat="1" applyFont="1" applyFill="1" applyBorder="1" applyAlignment="1" applyProtection="1">
      <alignment horizontal="center" vertical="center" wrapText="1"/>
      <protection locked="0"/>
    </xf>
    <xf numFmtId="165" fontId="6" fillId="92" borderId="52" xfId="1" applyNumberFormat="1" applyFont="1" applyFill="1" applyBorder="1" applyAlignment="1" applyProtection="1">
      <alignment horizontal="center" vertical="center" wrapText="1"/>
      <protection locked="0"/>
    </xf>
    <xf numFmtId="0" fontId="68" fillId="8" borderId="3" xfId="1868" applyFill="1" applyBorder="1"/>
    <xf numFmtId="0" fontId="68" fillId="8" borderId="1" xfId="1868" applyFill="1" applyBorder="1"/>
    <xf numFmtId="166" fontId="9" fillId="4" borderId="13" xfId="0" applyNumberFormat="1" applyFont="1" applyFill="1" applyBorder="1" applyAlignment="1" applyProtection="1">
      <alignment horizontal="right" indent="1"/>
      <protection locked="0"/>
    </xf>
    <xf numFmtId="166" fontId="9" fillId="0" borderId="12" xfId="0" applyNumberFormat="1" applyFont="1" applyBorder="1" applyAlignment="1" applyProtection="1">
      <alignment horizontal="right" indent="1"/>
      <protection locked="0"/>
    </xf>
    <xf numFmtId="166" fontId="15" fillId="0" borderId="0" xfId="0" applyNumberFormat="1" applyFont="1" applyProtection="1">
      <protection locked="0"/>
    </xf>
    <xf numFmtId="0" fontId="9" fillId="92" borderId="16" xfId="0" applyFont="1" applyFill="1" applyBorder="1" applyAlignment="1" applyProtection="1">
      <alignment horizontal="left" indent="1"/>
      <protection locked="0"/>
    </xf>
    <xf numFmtId="10" fontId="17" fillId="8" borderId="48" xfId="4" applyNumberFormat="1" applyFont="1" applyFill="1" applyBorder="1" applyAlignment="1" applyProtection="1">
      <alignment horizontal="right" indent="1"/>
      <protection locked="0"/>
    </xf>
    <xf numFmtId="3" fontId="9" fillId="0" borderId="58" xfId="0" applyNumberFormat="1" applyFont="1" applyBorder="1" applyAlignment="1" applyProtection="1">
      <alignment horizontal="right" indent="1"/>
      <protection locked="0"/>
    </xf>
    <xf numFmtId="3" fontId="9" fillId="0" borderId="13" xfId="0" applyNumberFormat="1" applyFont="1" applyFill="1" applyBorder="1" applyAlignment="1" applyProtection="1">
      <alignment horizontal="right" indent="1"/>
      <protection locked="0"/>
    </xf>
    <xf numFmtId="0" fontId="9" fillId="0" borderId="49" xfId="0" applyFont="1" applyFill="1" applyBorder="1" applyAlignment="1" applyProtection="1">
      <alignment horizontal="left" indent="1"/>
      <protection locked="0"/>
    </xf>
    <xf numFmtId="3" fontId="9" fillId="0" borderId="21" xfId="0" applyNumberFormat="1" applyFont="1" applyBorder="1" applyAlignment="1" applyProtection="1">
      <alignment horizontal="right" indent="1"/>
      <protection locked="0"/>
    </xf>
    <xf numFmtId="166" fontId="9" fillId="8" borderId="13" xfId="0" applyNumberFormat="1" applyFont="1" applyFill="1" applyBorder="1" applyAlignment="1" applyProtection="1">
      <alignment horizontal="right" indent="1"/>
      <protection locked="0" hidden="1"/>
    </xf>
    <xf numFmtId="166" fontId="9" fillId="0" borderId="21" xfId="0" applyNumberFormat="1" applyFont="1" applyBorder="1" applyAlignment="1" applyProtection="1">
      <alignment horizontal="right" indent="1"/>
      <protection locked="0"/>
    </xf>
    <xf numFmtId="10" fontId="9" fillId="0" borderId="57" xfId="4" applyNumberFormat="1" applyFont="1" applyBorder="1" applyAlignment="1" applyProtection="1">
      <alignment horizontal="right" indent="1"/>
      <protection locked="0" hidden="1"/>
    </xf>
    <xf numFmtId="166" fontId="9" fillId="92" borderId="23" xfId="0" applyNumberFormat="1" applyFont="1" applyFill="1" applyBorder="1" applyAlignment="1" applyProtection="1">
      <alignment horizontal="right" indent="1"/>
      <protection locked="0"/>
    </xf>
    <xf numFmtId="10" fontId="17" fillId="0" borderId="11" xfId="4" applyNumberFormat="1" applyFont="1" applyBorder="1" applyAlignment="1" applyProtection="1">
      <alignment horizontal="right" indent="1"/>
      <protection locked="0" hidden="1"/>
    </xf>
    <xf numFmtId="166" fontId="9" fillId="0" borderId="49" xfId="0" applyNumberFormat="1" applyFont="1" applyBorder="1" applyAlignment="1" applyProtection="1">
      <alignment horizontal="right" indent="1"/>
      <protection locked="0" hidden="1"/>
    </xf>
    <xf numFmtId="166" fontId="9" fillId="8" borderId="59" xfId="0" applyNumberFormat="1" applyFont="1" applyFill="1" applyBorder="1" applyAlignment="1" applyProtection="1">
      <alignment horizontal="right" indent="1"/>
      <protection locked="0" hidden="1"/>
    </xf>
    <xf numFmtId="166" fontId="9" fillId="0" borderId="24" xfId="0" applyNumberFormat="1" applyFont="1" applyBorder="1" applyAlignment="1" applyProtection="1">
      <alignment horizontal="right" indent="1"/>
      <protection locked="0"/>
    </xf>
    <xf numFmtId="166" fontId="9" fillId="4" borderId="24" xfId="0" applyNumberFormat="1" applyFont="1" applyFill="1" applyBorder="1" applyAlignment="1" applyProtection="1">
      <alignment horizontal="right" indent="1"/>
      <protection locked="0"/>
    </xf>
    <xf numFmtId="166" fontId="9" fillId="0" borderId="59" xfId="0" applyNumberFormat="1" applyFont="1" applyBorder="1" applyAlignment="1" applyProtection="1">
      <alignment horizontal="right"/>
      <protection locked="0"/>
    </xf>
    <xf numFmtId="166" fontId="9" fillId="0" borderId="54" xfId="0" applyNumberFormat="1" applyFont="1" applyBorder="1" applyAlignment="1" applyProtection="1">
      <alignment horizontal="right" indent="1"/>
      <protection locked="0" hidden="1"/>
    </xf>
    <xf numFmtId="166" fontId="9" fillId="93" borderId="60" xfId="0" applyNumberFormat="1" applyFont="1" applyFill="1" applyBorder="1" applyAlignment="1" applyProtection="1">
      <alignment horizontal="right" indent="1"/>
      <protection locked="0"/>
    </xf>
    <xf numFmtId="9" fontId="9" fillId="0" borderId="54" xfId="4" applyFont="1" applyBorder="1" applyAlignment="1" applyProtection="1">
      <alignment horizontal="right" indent="1"/>
      <protection locked="0"/>
    </xf>
    <xf numFmtId="166" fontId="9" fillId="93" borderId="49" xfId="0" applyNumberFormat="1" applyFont="1" applyFill="1" applyBorder="1" applyAlignment="1" applyProtection="1">
      <alignment horizontal="right" indent="1"/>
      <protection locked="0"/>
    </xf>
    <xf numFmtId="9" fontId="9" fillId="95" borderId="49" xfId="4" applyFont="1" applyFill="1" applyBorder="1" applyAlignment="1" applyProtection="1">
      <alignment horizontal="right" indent="1"/>
      <protection locked="0"/>
    </xf>
    <xf numFmtId="3" fontId="9" fillId="0" borderId="55" xfId="0" applyNumberFormat="1" applyFont="1" applyBorder="1" applyAlignment="1" applyProtection="1">
      <alignment horizontal="right" indent="1"/>
      <protection locked="0"/>
    </xf>
    <xf numFmtId="166" fontId="9" fillId="0" borderId="61" xfId="0" applyNumberFormat="1" applyFont="1" applyBorder="1" applyAlignment="1" applyProtection="1">
      <alignment horizontal="right" indent="1"/>
      <protection locked="0" hidden="1"/>
    </xf>
    <xf numFmtId="166" fontId="9" fillId="8" borderId="62" xfId="0" applyNumberFormat="1" applyFont="1" applyFill="1" applyBorder="1" applyAlignment="1" applyProtection="1">
      <alignment horizontal="right" indent="1"/>
      <protection locked="0" hidden="1"/>
    </xf>
    <xf numFmtId="166" fontId="9" fillId="93" borderId="0" xfId="0" applyNumberFormat="1" applyFont="1" applyFill="1" applyBorder="1" applyAlignment="1" applyProtection="1">
      <alignment horizontal="right" indent="1"/>
      <protection locked="0"/>
    </xf>
    <xf numFmtId="0" fontId="17" fillId="0" borderId="10" xfId="0" applyFont="1" applyFill="1" applyBorder="1" applyAlignment="1" applyProtection="1">
      <alignment horizontal="left" indent="1"/>
      <protection locked="0"/>
    </xf>
    <xf numFmtId="3" fontId="119" fillId="8" borderId="0" xfId="1868" applyNumberFormat="1" applyFont="1" applyFill="1" applyAlignment="1">
      <alignment horizontal="center" vertical="center"/>
    </xf>
    <xf numFmtId="10" fontId="118" fillId="8" borderId="0" xfId="1868" applyNumberFormat="1" applyFont="1" applyFill="1" applyAlignment="1">
      <alignment horizontal="center" vertical="center"/>
    </xf>
    <xf numFmtId="0" fontId="75" fillId="8" borderId="0" xfId="1868" applyFont="1" applyFill="1" applyBorder="1" applyAlignment="1">
      <alignment horizontal="center" vertical="center"/>
    </xf>
    <xf numFmtId="0" fontId="73" fillId="8" borderId="0" xfId="1868" applyFont="1" applyFill="1" applyBorder="1" applyAlignment="1">
      <alignment horizontal="center" vertical="center"/>
    </xf>
    <xf numFmtId="41" fontId="75" fillId="8" borderId="0" xfId="1870" applyFont="1" applyFill="1" applyBorder="1" applyAlignment="1">
      <alignment horizontal="center" vertical="center"/>
    </xf>
    <xf numFmtId="0" fontId="83" fillId="90" borderId="0" xfId="1868" applyFont="1" applyFill="1" applyAlignment="1">
      <alignment horizontal="center"/>
    </xf>
    <xf numFmtId="0" fontId="74" fillId="8" borderId="0" xfId="1868" applyFont="1" applyFill="1" applyBorder="1" applyAlignment="1">
      <alignment horizontal="center" vertical="center"/>
    </xf>
    <xf numFmtId="3" fontId="82" fillId="8" borderId="0" xfId="1868" applyNumberFormat="1" applyFont="1" applyFill="1" applyBorder="1" applyAlignment="1">
      <alignment horizontal="center" vertical="center"/>
    </xf>
    <xf numFmtId="0" fontId="80" fillId="8" borderId="0" xfId="1868" applyFont="1" applyFill="1" applyBorder="1" applyAlignment="1">
      <alignment horizontal="center" vertical="center"/>
    </xf>
    <xf numFmtId="0" fontId="81" fillId="8" borderId="0" xfId="1868" applyFont="1" applyFill="1" applyBorder="1" applyAlignment="1">
      <alignment horizontal="center" vertical="center"/>
    </xf>
    <xf numFmtId="0" fontId="84" fillId="91" borderId="0" xfId="1868" applyFont="1" applyFill="1" applyAlignment="1">
      <alignment horizontal="center" vertical="center"/>
    </xf>
    <xf numFmtId="0" fontId="85" fillId="91" borderId="0" xfId="1868" applyFont="1" applyFill="1" applyBorder="1" applyAlignment="1">
      <alignment horizontal="center" vertical="center"/>
    </xf>
    <xf numFmtId="37" fontId="101" fillId="8" borderId="0" xfId="1" applyNumberFormat="1" applyFont="1" applyFill="1" applyBorder="1" applyAlignment="1">
      <alignment horizontal="center" vertical="center"/>
    </xf>
    <xf numFmtId="37" fontId="101" fillId="8" borderId="1" xfId="1" applyNumberFormat="1" applyFont="1" applyFill="1" applyBorder="1" applyAlignment="1">
      <alignment horizontal="center" vertical="center"/>
    </xf>
    <xf numFmtId="37" fontId="112" fillId="8" borderId="3" xfId="1" applyNumberFormat="1" applyFont="1" applyFill="1" applyBorder="1" applyAlignment="1">
      <alignment horizontal="center" vertical="center"/>
    </xf>
    <xf numFmtId="37" fontId="112" fillId="8" borderId="1" xfId="1" applyNumberFormat="1" applyFont="1" applyFill="1" applyBorder="1" applyAlignment="1">
      <alignment horizontal="center" vertical="center"/>
    </xf>
    <xf numFmtId="170" fontId="69" fillId="8" borderId="0" xfId="1869" applyNumberFormat="1" applyFont="1" applyFill="1" applyBorder="1" applyAlignment="1">
      <alignment horizontal="center" vertical="center"/>
    </xf>
    <xf numFmtId="170" fontId="69" fillId="8" borderId="0" xfId="4" applyNumberFormat="1" applyFont="1" applyFill="1" applyBorder="1" applyAlignment="1">
      <alignment horizontal="center" vertical="center"/>
    </xf>
    <xf numFmtId="41" fontId="73" fillId="8" borderId="0" xfId="1870" applyFont="1" applyFill="1" applyBorder="1" applyAlignment="1">
      <alignment horizontal="center" vertical="center"/>
    </xf>
    <xf numFmtId="0" fontId="112" fillId="8" borderId="0" xfId="1868" applyFont="1" applyFill="1" applyBorder="1" applyAlignment="1">
      <alignment horizontal="center" vertical="center"/>
    </xf>
    <xf numFmtId="41" fontId="112" fillId="8" borderId="0" xfId="1870" applyFont="1" applyFill="1" applyBorder="1" applyAlignment="1">
      <alignment horizontal="center" vertical="center"/>
    </xf>
    <xf numFmtId="170" fontId="76" fillId="8" borderId="0" xfId="1869" applyNumberFormat="1" applyFont="1" applyFill="1" applyBorder="1" applyAlignment="1">
      <alignment horizontal="center" vertical="center"/>
    </xf>
    <xf numFmtId="170" fontId="112" fillId="8" borderId="0" xfId="1869" applyNumberFormat="1" applyFont="1" applyFill="1" applyBorder="1" applyAlignment="1">
      <alignment horizontal="center" vertical="center"/>
    </xf>
    <xf numFmtId="0" fontId="73" fillId="91" borderId="0" xfId="1868" applyFont="1" applyFill="1" applyAlignment="1">
      <alignment horizontal="center" vertical="center" wrapText="1"/>
    </xf>
    <xf numFmtId="0" fontId="73" fillId="91" borderId="0" xfId="1868" applyFont="1" applyFill="1" applyAlignment="1">
      <alignment horizontal="center" vertical="center"/>
    </xf>
    <xf numFmtId="170" fontId="116" fillId="8" borderId="0" xfId="1869" applyNumberFormat="1" applyFont="1" applyFill="1" applyBorder="1" applyAlignment="1">
      <alignment horizontal="center" vertical="center"/>
    </xf>
    <xf numFmtId="170" fontId="116" fillId="8" borderId="1" xfId="1869" applyNumberFormat="1" applyFont="1" applyFill="1" applyBorder="1" applyAlignment="1">
      <alignment horizontal="center" vertical="center"/>
    </xf>
    <xf numFmtId="170" fontId="76" fillId="8" borderId="0" xfId="4" applyNumberFormat="1" applyFont="1" applyFill="1" applyBorder="1" applyAlignment="1">
      <alignment horizontal="center" vertical="center"/>
    </xf>
    <xf numFmtId="0" fontId="68" fillId="8" borderId="0" xfId="1868" applyFill="1" applyBorder="1" applyAlignment="1">
      <alignment horizontal="center"/>
    </xf>
    <xf numFmtId="10" fontId="79" fillId="8" borderId="0" xfId="1869" applyNumberFormat="1" applyFont="1" applyFill="1" applyBorder="1" applyAlignment="1">
      <alignment horizontal="center" vertical="center"/>
    </xf>
    <xf numFmtId="0" fontId="80" fillId="8" borderId="0" xfId="1868" applyFont="1" applyFill="1" applyBorder="1" applyAlignment="1">
      <alignment horizontal="left" vertical="center"/>
    </xf>
    <xf numFmtId="165" fontId="80" fillId="8" borderId="0" xfId="1" applyNumberFormat="1" applyFont="1" applyFill="1" applyBorder="1" applyAlignment="1">
      <alignment horizontal="center" vertical="center"/>
    </xf>
    <xf numFmtId="170" fontId="79" fillId="8" borderId="0" xfId="4" applyNumberFormat="1" applyFont="1" applyFill="1" applyBorder="1" applyAlignment="1">
      <alignment horizontal="center" vertical="center"/>
    </xf>
    <xf numFmtId="41" fontId="80" fillId="8" borderId="0" xfId="1870" applyFont="1" applyFill="1" applyBorder="1" applyAlignment="1">
      <alignment horizontal="center" vertical="center"/>
    </xf>
    <xf numFmtId="10" fontId="102" fillId="8" borderId="3" xfId="4" applyNumberFormat="1" applyFont="1" applyFill="1" applyBorder="1" applyAlignment="1">
      <alignment horizontal="center" vertical="center"/>
    </xf>
    <xf numFmtId="10" fontId="102" fillId="8" borderId="1" xfId="4" applyNumberFormat="1" applyFont="1" applyFill="1" applyBorder="1" applyAlignment="1">
      <alignment horizontal="center" vertical="center"/>
    </xf>
    <xf numFmtId="37" fontId="89" fillId="8" borderId="3" xfId="1" applyNumberFormat="1" applyFont="1" applyFill="1" applyBorder="1" applyAlignment="1">
      <alignment horizontal="center" vertical="center"/>
    </xf>
    <xf numFmtId="37" fontId="89" fillId="8" borderId="1" xfId="1" applyNumberFormat="1" applyFont="1" applyFill="1" applyBorder="1" applyAlignment="1">
      <alignment horizontal="center" vertical="center"/>
    </xf>
    <xf numFmtId="0" fontId="79" fillId="8" borderId="0" xfId="1868" applyFont="1" applyFill="1" applyBorder="1" applyAlignment="1">
      <alignment horizontal="center" vertical="center"/>
    </xf>
    <xf numFmtId="0" fontId="77" fillId="8" borderId="0" xfId="1868" applyFont="1" applyFill="1" applyBorder="1" applyAlignment="1">
      <alignment horizontal="center" vertical="center" wrapText="1"/>
    </xf>
    <xf numFmtId="0" fontId="100" fillId="8" borderId="0" xfId="1868" applyFont="1" applyFill="1" applyBorder="1" applyAlignment="1">
      <alignment horizontal="center" vertical="center"/>
    </xf>
    <xf numFmtId="0" fontId="100" fillId="8" borderId="1" xfId="1868" applyFont="1" applyFill="1" applyBorder="1" applyAlignment="1">
      <alignment horizontal="center" vertical="center"/>
    </xf>
    <xf numFmtId="0" fontId="100" fillId="8" borderId="3" xfId="1868" applyFont="1" applyFill="1" applyBorder="1" applyAlignment="1">
      <alignment horizontal="center" vertical="center"/>
    </xf>
    <xf numFmtId="0" fontId="99" fillId="8" borderId="3" xfId="1868" applyFont="1" applyFill="1" applyBorder="1" applyAlignment="1">
      <alignment horizontal="center" vertical="center" wrapText="1"/>
    </xf>
    <xf numFmtId="0" fontId="99" fillId="8" borderId="1" xfId="1868" applyFont="1" applyFill="1" applyBorder="1" applyAlignment="1">
      <alignment horizontal="center" vertical="center" wrapText="1"/>
    </xf>
    <xf numFmtId="0" fontId="85" fillId="91" borderId="0" xfId="1868" applyFont="1" applyFill="1" applyAlignment="1">
      <alignment horizontal="center" vertical="center"/>
    </xf>
    <xf numFmtId="41" fontId="79" fillId="8" borderId="0" xfId="1870" applyFont="1" applyFill="1" applyBorder="1" applyAlignment="1">
      <alignment horizontal="center" vertical="center"/>
    </xf>
    <xf numFmtId="41" fontId="79" fillId="8" borderId="1" xfId="1870" applyFont="1" applyFill="1" applyBorder="1" applyAlignment="1">
      <alignment horizontal="center" vertical="center"/>
    </xf>
    <xf numFmtId="165" fontId="79" fillId="8" borderId="3" xfId="1" applyNumberFormat="1" applyFont="1" applyFill="1" applyBorder="1" applyAlignment="1">
      <alignment horizontal="center" vertical="center"/>
    </xf>
    <xf numFmtId="165" fontId="79" fillId="8" borderId="1" xfId="1" applyNumberFormat="1" applyFont="1" applyFill="1" applyBorder="1" applyAlignment="1">
      <alignment horizontal="center" vertical="center"/>
    </xf>
    <xf numFmtId="170" fontId="116" fillId="8" borderId="3" xfId="4" applyNumberFormat="1" applyFont="1" applyFill="1" applyBorder="1" applyAlignment="1">
      <alignment horizontal="center" vertical="center"/>
    </xf>
    <xf numFmtId="170" fontId="116" fillId="8" borderId="1" xfId="4" applyNumberFormat="1" applyFont="1" applyFill="1" applyBorder="1" applyAlignment="1">
      <alignment horizontal="center" vertical="center"/>
    </xf>
    <xf numFmtId="41" fontId="78" fillId="8" borderId="0" xfId="1869" applyNumberFormat="1" applyFont="1" applyFill="1" applyBorder="1" applyAlignment="1">
      <alignment horizontal="center" vertical="center"/>
    </xf>
    <xf numFmtId="10" fontId="78" fillId="8" borderId="1" xfId="1869" applyNumberFormat="1" applyFont="1" applyFill="1" applyBorder="1" applyAlignment="1">
      <alignment horizontal="center" vertical="center"/>
    </xf>
    <xf numFmtId="165" fontId="78" fillId="8" borderId="3" xfId="1" applyNumberFormat="1" applyFont="1" applyFill="1" applyBorder="1" applyAlignment="1">
      <alignment horizontal="center" vertical="center"/>
    </xf>
    <xf numFmtId="165" fontId="78" fillId="8" borderId="1" xfId="1" applyNumberFormat="1" applyFont="1" applyFill="1" applyBorder="1" applyAlignment="1">
      <alignment horizontal="center" vertical="center"/>
    </xf>
    <xf numFmtId="37" fontId="103" fillId="93" borderId="3" xfId="1" applyNumberFormat="1" applyFont="1" applyFill="1" applyBorder="1" applyAlignment="1">
      <alignment horizontal="center" vertical="center"/>
    </xf>
    <xf numFmtId="37" fontId="103" fillId="93" borderId="1" xfId="1" applyNumberFormat="1" applyFont="1" applyFill="1" applyBorder="1" applyAlignment="1">
      <alignment horizontal="center" vertical="center"/>
    </xf>
    <xf numFmtId="3" fontId="89" fillId="8" borderId="3" xfId="1868" applyNumberFormat="1" applyFont="1" applyFill="1" applyBorder="1" applyAlignment="1">
      <alignment horizontal="center" vertical="center"/>
    </xf>
    <xf numFmtId="3" fontId="89" fillId="8" borderId="1" xfId="1868" applyNumberFormat="1" applyFont="1" applyFill="1" applyBorder="1" applyAlignment="1">
      <alignment horizontal="center" vertical="center"/>
    </xf>
    <xf numFmtId="0" fontId="89" fillId="8" borderId="3" xfId="1868" applyFont="1" applyFill="1" applyBorder="1" applyAlignment="1">
      <alignment horizontal="center" vertical="center"/>
    </xf>
    <xf numFmtId="0" fontId="89" fillId="8" borderId="1" xfId="1868" applyFont="1" applyFill="1" applyBorder="1" applyAlignment="1">
      <alignment horizontal="center" vertical="center"/>
    </xf>
    <xf numFmtId="0" fontId="77" fillId="91" borderId="0" xfId="1868" applyFont="1" applyFill="1" applyBorder="1" applyAlignment="1">
      <alignment horizontal="center" vertical="center"/>
    </xf>
    <xf numFmtId="0" fontId="77" fillId="91" borderId="0" xfId="1868" applyFont="1" applyFill="1" applyBorder="1" applyAlignment="1">
      <alignment horizontal="center" vertical="center" wrapText="1"/>
    </xf>
    <xf numFmtId="0" fontId="111" fillId="91" borderId="0" xfId="1868" applyFont="1" applyFill="1" applyBorder="1" applyAlignment="1">
      <alignment horizontal="center" vertical="center"/>
    </xf>
    <xf numFmtId="0" fontId="124" fillId="91" borderId="0" xfId="1868" applyFont="1" applyFill="1" applyBorder="1" applyAlignment="1">
      <alignment horizontal="center" vertical="center"/>
    </xf>
    <xf numFmtId="0" fontId="104" fillId="93" borderId="0" xfId="1868" applyFont="1" applyFill="1" applyBorder="1" applyAlignment="1">
      <alignment horizontal="center" vertical="center"/>
    </xf>
    <xf numFmtId="3" fontId="15" fillId="94" borderId="50" xfId="0" applyNumberFormat="1" applyFont="1" applyFill="1" applyBorder="1" applyAlignment="1" applyProtection="1">
      <alignment horizontal="center"/>
      <protection locked="0"/>
    </xf>
    <xf numFmtId="3" fontId="15" fillId="92" borderId="50" xfId="0" applyNumberFormat="1" applyFont="1" applyFill="1" applyBorder="1" applyAlignment="1" applyProtection="1">
      <alignment horizontal="center"/>
      <protection locked="0"/>
    </xf>
  </cellXfs>
  <cellStyles count="1879">
    <cellStyle name="20% - Accent1 10" xfId="39"/>
    <cellStyle name="20% - Accent1 11" xfId="40"/>
    <cellStyle name="20% - Accent1 12" xfId="41"/>
    <cellStyle name="20% - Accent1 13" xfId="42"/>
    <cellStyle name="20% - Accent1 14" xfId="43"/>
    <cellStyle name="20% - Accent1 15" xfId="44"/>
    <cellStyle name="20% - Accent1 16" xfId="45"/>
    <cellStyle name="20% - Accent1 17" xfId="46"/>
    <cellStyle name="20% - Accent1 18" xfId="47"/>
    <cellStyle name="20% - Accent1 19" xfId="48"/>
    <cellStyle name="20% - Accent1 2" xfId="49"/>
    <cellStyle name="20% - Accent1 2 2" xfId="50"/>
    <cellStyle name="20% - Accent1 2 2 2" xfId="51"/>
    <cellStyle name="20% - Accent1 2 2 3" xfId="52"/>
    <cellStyle name="20% - Accent1 2 3" xfId="53"/>
    <cellStyle name="20% - Accent1 2 3 2" xfId="54"/>
    <cellStyle name="20% - Accent1 2 4" xfId="55"/>
    <cellStyle name="20% - Accent1 2 5" xfId="56"/>
    <cellStyle name="20% - Accent1 20" xfId="38"/>
    <cellStyle name="20% - Accent1 3" xfId="57"/>
    <cellStyle name="20% - Accent1 3 2" xfId="58"/>
    <cellStyle name="20% - Accent1 3 2 2" xfId="59"/>
    <cellStyle name="20% - Accent1 3 3" xfId="60"/>
    <cellStyle name="20% - Accent1 3 4" xfId="61"/>
    <cellStyle name="20% - Accent1 3 5" xfId="62"/>
    <cellStyle name="20% - Accent1 3 6" xfId="63"/>
    <cellStyle name="20% - Accent1 4" xfId="64"/>
    <cellStyle name="20% - Accent1 4 2" xfId="65"/>
    <cellStyle name="20% - Accent1 4 3" xfId="66"/>
    <cellStyle name="20% - Accent1 4 4" xfId="67"/>
    <cellStyle name="20% - Accent1 4 5" xfId="68"/>
    <cellStyle name="20% - Accent1 4 6" xfId="69"/>
    <cellStyle name="20% - Accent1 5" xfId="70"/>
    <cellStyle name="20% - Accent1 6" xfId="71"/>
    <cellStyle name="20% - Accent1 6 2" xfId="72"/>
    <cellStyle name="20% - Accent1 7" xfId="73"/>
    <cellStyle name="20% - Accent1 8" xfId="74"/>
    <cellStyle name="20% - Accent1 9" xfId="75"/>
    <cellStyle name="20% - Accent2 10" xfId="77"/>
    <cellStyle name="20% - Accent2 11" xfId="78"/>
    <cellStyle name="20% - Accent2 12" xfId="79"/>
    <cellStyle name="20% - Accent2 13" xfId="80"/>
    <cellStyle name="20% - Accent2 14" xfId="81"/>
    <cellStyle name="20% - Accent2 15" xfId="82"/>
    <cellStyle name="20% - Accent2 16" xfId="83"/>
    <cellStyle name="20% - Accent2 17" xfId="84"/>
    <cellStyle name="20% - Accent2 18" xfId="85"/>
    <cellStyle name="20% - Accent2 19" xfId="86"/>
    <cellStyle name="20% - Accent2 2" xfId="87"/>
    <cellStyle name="20% - Accent2 2 2" xfId="88"/>
    <cellStyle name="20% - Accent2 2 2 2" xfId="89"/>
    <cellStyle name="20% - Accent2 2 2 3" xfId="90"/>
    <cellStyle name="20% - Accent2 2 3" xfId="91"/>
    <cellStyle name="20% - Accent2 2 3 2" xfId="92"/>
    <cellStyle name="20% - Accent2 2 4" xfId="93"/>
    <cellStyle name="20% - Accent2 2 5" xfId="94"/>
    <cellStyle name="20% - Accent2 20" xfId="76"/>
    <cellStyle name="20% - Accent2 3" xfId="95"/>
    <cellStyle name="20% - Accent2 3 2" xfId="96"/>
    <cellStyle name="20% - Accent2 3 2 2" xfId="97"/>
    <cellStyle name="20% - Accent2 3 3" xfId="98"/>
    <cellStyle name="20% - Accent2 3 4" xfId="99"/>
    <cellStyle name="20% - Accent2 3 5" xfId="100"/>
    <cellStyle name="20% - Accent2 3 6" xfId="101"/>
    <cellStyle name="20% - Accent2 4" xfId="102"/>
    <cellStyle name="20% - Accent2 4 2" xfId="103"/>
    <cellStyle name="20% - Accent2 4 3" xfId="104"/>
    <cellStyle name="20% - Accent2 4 4" xfId="105"/>
    <cellStyle name="20% - Accent2 4 5" xfId="106"/>
    <cellStyle name="20% - Accent2 4 6" xfId="107"/>
    <cellStyle name="20% - Accent2 5" xfId="108"/>
    <cellStyle name="20% - Accent2 6" xfId="109"/>
    <cellStyle name="20% - Accent2 6 2" xfId="110"/>
    <cellStyle name="20% - Accent2 7" xfId="111"/>
    <cellStyle name="20% - Accent2 8" xfId="112"/>
    <cellStyle name="20% - Accent2 9" xfId="113"/>
    <cellStyle name="20% - Accent3 10" xfId="115"/>
    <cellStyle name="20% - Accent3 11" xfId="116"/>
    <cellStyle name="20% - Accent3 12" xfId="117"/>
    <cellStyle name="20% - Accent3 13" xfId="118"/>
    <cellStyle name="20% - Accent3 14" xfId="119"/>
    <cellStyle name="20% - Accent3 15" xfId="120"/>
    <cellStyle name="20% - Accent3 16" xfId="121"/>
    <cellStyle name="20% - Accent3 17" xfId="122"/>
    <cellStyle name="20% - Accent3 18" xfId="123"/>
    <cellStyle name="20% - Accent3 19" xfId="124"/>
    <cellStyle name="20% - Accent3 2" xfId="125"/>
    <cellStyle name="20% - Accent3 2 2" xfId="126"/>
    <cellStyle name="20% - Accent3 2 2 2" xfId="127"/>
    <cellStyle name="20% - Accent3 2 2 3" xfId="128"/>
    <cellStyle name="20% - Accent3 2 3" xfId="129"/>
    <cellStyle name="20% - Accent3 2 3 2" xfId="130"/>
    <cellStyle name="20% - Accent3 2 4" xfId="131"/>
    <cellStyle name="20% - Accent3 2 5" xfId="132"/>
    <cellStyle name="20% - Accent3 20" xfId="114"/>
    <cellStyle name="20% - Accent3 3" xfId="133"/>
    <cellStyle name="20% - Accent3 3 2" xfId="134"/>
    <cellStyle name="20% - Accent3 3 2 2" xfId="135"/>
    <cellStyle name="20% - Accent3 3 3" xfId="136"/>
    <cellStyle name="20% - Accent3 3 4" xfId="137"/>
    <cellStyle name="20% - Accent3 3 5" xfId="138"/>
    <cellStyle name="20% - Accent3 3 6" xfId="139"/>
    <cellStyle name="20% - Accent3 4" xfId="140"/>
    <cellStyle name="20% - Accent3 4 2" xfId="141"/>
    <cellStyle name="20% - Accent3 4 3" xfId="142"/>
    <cellStyle name="20% - Accent3 4 4" xfId="143"/>
    <cellStyle name="20% - Accent3 4 5" xfId="144"/>
    <cellStyle name="20% - Accent3 4 6" xfId="145"/>
    <cellStyle name="20% - Accent3 5" xfId="146"/>
    <cellStyle name="20% - Accent3 6" xfId="147"/>
    <cellStyle name="20% - Accent3 6 2" xfId="148"/>
    <cellStyle name="20% - Accent3 7" xfId="149"/>
    <cellStyle name="20% - Accent3 8" xfId="150"/>
    <cellStyle name="20% - Accent3 9" xfId="151"/>
    <cellStyle name="20% - Accent4 10" xfId="153"/>
    <cellStyle name="20% - Accent4 11" xfId="154"/>
    <cellStyle name="20% - Accent4 12" xfId="155"/>
    <cellStyle name="20% - Accent4 13" xfId="156"/>
    <cellStyle name="20% - Accent4 14" xfId="157"/>
    <cellStyle name="20% - Accent4 15" xfId="158"/>
    <cellStyle name="20% - Accent4 16" xfId="159"/>
    <cellStyle name="20% - Accent4 17" xfId="160"/>
    <cellStyle name="20% - Accent4 18" xfId="161"/>
    <cellStyle name="20% - Accent4 19" xfId="162"/>
    <cellStyle name="20% - Accent4 2" xfId="163"/>
    <cellStyle name="20% - Accent4 2 2" xfId="164"/>
    <cellStyle name="20% - Accent4 2 2 2" xfId="165"/>
    <cellStyle name="20% - Accent4 2 2 3" xfId="166"/>
    <cellStyle name="20% - Accent4 2 3" xfId="167"/>
    <cellStyle name="20% - Accent4 2 3 2" xfId="168"/>
    <cellStyle name="20% - Accent4 2 4" xfId="169"/>
    <cellStyle name="20% - Accent4 2 5" xfId="170"/>
    <cellStyle name="20% - Accent4 20" xfId="152"/>
    <cellStyle name="20% - Accent4 3" xfId="171"/>
    <cellStyle name="20% - Accent4 3 2" xfId="172"/>
    <cellStyle name="20% - Accent4 3 2 2" xfId="173"/>
    <cellStyle name="20% - Accent4 3 3" xfId="174"/>
    <cellStyle name="20% - Accent4 3 4" xfId="175"/>
    <cellStyle name="20% - Accent4 3 5" xfId="176"/>
    <cellStyle name="20% - Accent4 3 6" xfId="177"/>
    <cellStyle name="20% - Accent4 4" xfId="178"/>
    <cellStyle name="20% - Accent4 4 2" xfId="179"/>
    <cellStyle name="20% - Accent4 4 3" xfId="180"/>
    <cellStyle name="20% - Accent4 4 4" xfId="181"/>
    <cellStyle name="20% - Accent4 4 5" xfId="182"/>
    <cellStyle name="20% - Accent4 4 6" xfId="183"/>
    <cellStyle name="20% - Accent4 5" xfId="184"/>
    <cellStyle name="20% - Accent4 6" xfId="185"/>
    <cellStyle name="20% - Accent4 6 2" xfId="186"/>
    <cellStyle name="20% - Accent4 7" xfId="187"/>
    <cellStyle name="20% - Accent4 8" xfId="188"/>
    <cellStyle name="20% - Accent4 9" xfId="189"/>
    <cellStyle name="20% - Accent5" xfId="31" builtinId="46" customBuiltin="1"/>
    <cellStyle name="20% - Accent5 10" xfId="190"/>
    <cellStyle name="20% - Accent5 11" xfId="191"/>
    <cellStyle name="20% - Accent5 12" xfId="192"/>
    <cellStyle name="20% - Accent5 13" xfId="193"/>
    <cellStyle name="20% - Accent5 14" xfId="194"/>
    <cellStyle name="20% - Accent5 15" xfId="195"/>
    <cellStyle name="20% - Accent5 16" xfId="196"/>
    <cellStyle name="20% - Accent5 17" xfId="197"/>
    <cellStyle name="20% - Accent5 18" xfId="198"/>
    <cellStyle name="20% - Accent5 19" xfId="199"/>
    <cellStyle name="20% - Accent5 2" xfId="200"/>
    <cellStyle name="20% - Accent5 2 2" xfId="201"/>
    <cellStyle name="20% - Accent5 2 2 2" xfId="202"/>
    <cellStyle name="20% - Accent5 2 3" xfId="203"/>
    <cellStyle name="20% - Accent5 2 4" xfId="204"/>
    <cellStyle name="20% - Accent5 2 5" xfId="205"/>
    <cellStyle name="20% - Accent5 3" xfId="206"/>
    <cellStyle name="20% - Accent5 3 2" xfId="207"/>
    <cellStyle name="20% - Accent5 3 3" xfId="208"/>
    <cellStyle name="20% - Accent5 3 4" xfId="209"/>
    <cellStyle name="20% - Accent5 3 5" xfId="210"/>
    <cellStyle name="20% - Accent5 3 6" xfId="211"/>
    <cellStyle name="20% - Accent5 4" xfId="212"/>
    <cellStyle name="20% - Accent5 4 2" xfId="213"/>
    <cellStyle name="20% - Accent5 4 3" xfId="214"/>
    <cellStyle name="20% - Accent5 4 4" xfId="215"/>
    <cellStyle name="20% - Accent5 4 5" xfId="216"/>
    <cellStyle name="20% - Accent5 5" xfId="217"/>
    <cellStyle name="20% - Accent5 5 2" xfId="218"/>
    <cellStyle name="20% - Accent5 6" xfId="219"/>
    <cellStyle name="20% - Accent5 7" xfId="220"/>
    <cellStyle name="20% - Accent5 8" xfId="221"/>
    <cellStyle name="20% - Accent5 9" xfId="222"/>
    <cellStyle name="20% - Accent6" xfId="35" builtinId="50" customBuiltin="1"/>
    <cellStyle name="20% - Accent6 10" xfId="223"/>
    <cellStyle name="20% - Accent6 11" xfId="224"/>
    <cellStyle name="20% - Accent6 12" xfId="225"/>
    <cellStyle name="20% - Accent6 13" xfId="226"/>
    <cellStyle name="20% - Accent6 14" xfId="227"/>
    <cellStyle name="20% - Accent6 15" xfId="228"/>
    <cellStyle name="20% - Accent6 16" xfId="229"/>
    <cellStyle name="20% - Accent6 17" xfId="230"/>
    <cellStyle name="20% - Accent6 18" xfId="231"/>
    <cellStyle name="20% - Accent6 19" xfId="232"/>
    <cellStyle name="20% - Accent6 2" xfId="233"/>
    <cellStyle name="20% - Accent6 2 2" xfId="234"/>
    <cellStyle name="20% - Accent6 2 2 2" xfId="235"/>
    <cellStyle name="20% - Accent6 2 3" xfId="236"/>
    <cellStyle name="20% - Accent6 2 4" xfId="237"/>
    <cellStyle name="20% - Accent6 2 5" xfId="238"/>
    <cellStyle name="20% - Accent6 3" xfId="239"/>
    <cellStyle name="20% - Accent6 3 2" xfId="240"/>
    <cellStyle name="20% - Accent6 3 3" xfId="241"/>
    <cellStyle name="20% - Accent6 3 4" xfId="242"/>
    <cellStyle name="20% - Accent6 3 5" xfId="243"/>
    <cellStyle name="20% - Accent6 3 6" xfId="244"/>
    <cellStyle name="20% - Accent6 4" xfId="245"/>
    <cellStyle name="20% - Accent6 4 2" xfId="246"/>
    <cellStyle name="20% - Accent6 4 3" xfId="247"/>
    <cellStyle name="20% - Accent6 4 4" xfId="248"/>
    <cellStyle name="20% - Accent6 4 5" xfId="249"/>
    <cellStyle name="20% - Accent6 5" xfId="250"/>
    <cellStyle name="20% - Accent6 5 2" xfId="251"/>
    <cellStyle name="20% - Accent6 6" xfId="252"/>
    <cellStyle name="20% - Accent6 7" xfId="253"/>
    <cellStyle name="20% - Accent6 8" xfId="254"/>
    <cellStyle name="20% - Accent6 9" xfId="255"/>
    <cellStyle name="40% - Accent1" xfId="22" builtinId="31" customBuiltin="1"/>
    <cellStyle name="40% - Accent1 10" xfId="256"/>
    <cellStyle name="40% - Accent1 11" xfId="257"/>
    <cellStyle name="40% - Accent1 12" xfId="258"/>
    <cellStyle name="40% - Accent1 13" xfId="259"/>
    <cellStyle name="40% - Accent1 14" xfId="260"/>
    <cellStyle name="40% - Accent1 15" xfId="261"/>
    <cellStyle name="40% - Accent1 16" xfId="262"/>
    <cellStyle name="40% - Accent1 17" xfId="263"/>
    <cellStyle name="40% - Accent1 18" xfId="264"/>
    <cellStyle name="40% - Accent1 19" xfId="265"/>
    <cellStyle name="40% - Accent1 2" xfId="266"/>
    <cellStyle name="40% - Accent1 2 2" xfId="267"/>
    <cellStyle name="40% - Accent1 2 2 2" xfId="268"/>
    <cellStyle name="40% - Accent1 2 3" xfId="269"/>
    <cellStyle name="40% - Accent1 2 4" xfId="270"/>
    <cellStyle name="40% - Accent1 2 5" xfId="271"/>
    <cellStyle name="40% - Accent1 3" xfId="272"/>
    <cellStyle name="40% - Accent1 3 2" xfId="273"/>
    <cellStyle name="40% - Accent1 3 3" xfId="274"/>
    <cellStyle name="40% - Accent1 3 4" xfId="275"/>
    <cellStyle name="40% - Accent1 3 5" xfId="276"/>
    <cellStyle name="40% - Accent1 3 6" xfId="277"/>
    <cellStyle name="40% - Accent1 4" xfId="278"/>
    <cellStyle name="40% - Accent1 4 2" xfId="279"/>
    <cellStyle name="40% - Accent1 4 3" xfId="280"/>
    <cellStyle name="40% - Accent1 4 4" xfId="281"/>
    <cellStyle name="40% - Accent1 4 5" xfId="282"/>
    <cellStyle name="40% - Accent1 5" xfId="283"/>
    <cellStyle name="40% - Accent1 5 2" xfId="284"/>
    <cellStyle name="40% - Accent1 6" xfId="285"/>
    <cellStyle name="40% - Accent1 7" xfId="286"/>
    <cellStyle name="40% - Accent1 8" xfId="287"/>
    <cellStyle name="40% - Accent1 9" xfId="288"/>
    <cellStyle name="40% - Accent2" xfId="25" builtinId="35" customBuiltin="1"/>
    <cellStyle name="40% - Accent2 10" xfId="289"/>
    <cellStyle name="40% - Accent2 11" xfId="290"/>
    <cellStyle name="40% - Accent2 12" xfId="291"/>
    <cellStyle name="40% - Accent2 13" xfId="292"/>
    <cellStyle name="40% - Accent2 14" xfId="293"/>
    <cellStyle name="40% - Accent2 15" xfId="294"/>
    <cellStyle name="40% - Accent2 16" xfId="295"/>
    <cellStyle name="40% - Accent2 17" xfId="296"/>
    <cellStyle name="40% - Accent2 18" xfId="297"/>
    <cellStyle name="40% - Accent2 19" xfId="298"/>
    <cellStyle name="40% - Accent2 2" xfId="299"/>
    <cellStyle name="40% - Accent2 2 2" xfId="300"/>
    <cellStyle name="40% - Accent2 2 2 2" xfId="301"/>
    <cellStyle name="40% - Accent2 2 3" xfId="302"/>
    <cellStyle name="40% - Accent2 2 4" xfId="303"/>
    <cellStyle name="40% - Accent2 2 5" xfId="304"/>
    <cellStyle name="40% - Accent2 3" xfId="305"/>
    <cellStyle name="40% - Accent2 3 2" xfId="306"/>
    <cellStyle name="40% - Accent2 3 3" xfId="307"/>
    <cellStyle name="40% - Accent2 3 4" xfId="308"/>
    <cellStyle name="40% - Accent2 3 5" xfId="309"/>
    <cellStyle name="40% - Accent2 3 6" xfId="310"/>
    <cellStyle name="40% - Accent2 4" xfId="311"/>
    <cellStyle name="40% - Accent2 4 2" xfId="312"/>
    <cellStyle name="40% - Accent2 4 3" xfId="313"/>
    <cellStyle name="40% - Accent2 4 4" xfId="314"/>
    <cellStyle name="40% - Accent2 4 5" xfId="315"/>
    <cellStyle name="40% - Accent2 5" xfId="316"/>
    <cellStyle name="40% - Accent2 5 2" xfId="317"/>
    <cellStyle name="40% - Accent2 6" xfId="318"/>
    <cellStyle name="40% - Accent2 7" xfId="319"/>
    <cellStyle name="40% - Accent2 8" xfId="320"/>
    <cellStyle name="40% - Accent2 9" xfId="321"/>
    <cellStyle name="40% - Accent3 10" xfId="323"/>
    <cellStyle name="40% - Accent3 11" xfId="324"/>
    <cellStyle name="40% - Accent3 12" xfId="325"/>
    <cellStyle name="40% - Accent3 13" xfId="326"/>
    <cellStyle name="40% - Accent3 14" xfId="327"/>
    <cellStyle name="40% - Accent3 15" xfId="328"/>
    <cellStyle name="40% - Accent3 16" xfId="329"/>
    <cellStyle name="40% - Accent3 17" xfId="330"/>
    <cellStyle name="40% - Accent3 18" xfId="331"/>
    <cellStyle name="40% - Accent3 19" xfId="332"/>
    <cellStyle name="40% - Accent3 2" xfId="333"/>
    <cellStyle name="40% - Accent3 2 2" xfId="334"/>
    <cellStyle name="40% - Accent3 2 2 2" xfId="335"/>
    <cellStyle name="40% - Accent3 2 2 3" xfId="336"/>
    <cellStyle name="40% - Accent3 2 3" xfId="337"/>
    <cellStyle name="40% - Accent3 2 3 2" xfId="338"/>
    <cellStyle name="40% - Accent3 2 4" xfId="339"/>
    <cellStyle name="40% - Accent3 2 5" xfId="340"/>
    <cellStyle name="40% - Accent3 20" xfId="322"/>
    <cellStyle name="40% - Accent3 3" xfId="341"/>
    <cellStyle name="40% - Accent3 3 2" xfId="342"/>
    <cellStyle name="40% - Accent3 3 2 2" xfId="343"/>
    <cellStyle name="40% - Accent3 3 3" xfId="344"/>
    <cellStyle name="40% - Accent3 3 4" xfId="345"/>
    <cellStyle name="40% - Accent3 3 5" xfId="346"/>
    <cellStyle name="40% - Accent3 3 6" xfId="347"/>
    <cellStyle name="40% - Accent3 4" xfId="348"/>
    <cellStyle name="40% - Accent3 4 2" xfId="349"/>
    <cellStyle name="40% - Accent3 4 3" xfId="350"/>
    <cellStyle name="40% - Accent3 4 4" xfId="351"/>
    <cellStyle name="40% - Accent3 4 5" xfId="352"/>
    <cellStyle name="40% - Accent3 4 6" xfId="353"/>
    <cellStyle name="40% - Accent3 5" xfId="354"/>
    <cellStyle name="40% - Accent3 6" xfId="355"/>
    <cellStyle name="40% - Accent3 6 2" xfId="356"/>
    <cellStyle name="40% - Accent3 7" xfId="357"/>
    <cellStyle name="40% - Accent3 8" xfId="358"/>
    <cellStyle name="40% - Accent3 9" xfId="359"/>
    <cellStyle name="40% - Accent4" xfId="29" builtinId="43" customBuiltin="1"/>
    <cellStyle name="40% - Accent4 10" xfId="360"/>
    <cellStyle name="40% - Accent4 11" xfId="361"/>
    <cellStyle name="40% - Accent4 12" xfId="362"/>
    <cellStyle name="40% - Accent4 13" xfId="363"/>
    <cellStyle name="40% - Accent4 14" xfId="364"/>
    <cellStyle name="40% - Accent4 15" xfId="365"/>
    <cellStyle name="40% - Accent4 16" xfId="366"/>
    <cellStyle name="40% - Accent4 17" xfId="367"/>
    <cellStyle name="40% - Accent4 18" xfId="368"/>
    <cellStyle name="40% - Accent4 19" xfId="369"/>
    <cellStyle name="40% - Accent4 2" xfId="370"/>
    <cellStyle name="40% - Accent4 2 2" xfId="371"/>
    <cellStyle name="40% - Accent4 2 2 2" xfId="372"/>
    <cellStyle name="40% - Accent4 2 3" xfId="373"/>
    <cellStyle name="40% - Accent4 2 4" xfId="374"/>
    <cellStyle name="40% - Accent4 2 5" xfId="375"/>
    <cellStyle name="40% - Accent4 3" xfId="376"/>
    <cellStyle name="40% - Accent4 3 2" xfId="377"/>
    <cellStyle name="40% - Accent4 3 3" xfId="378"/>
    <cellStyle name="40% - Accent4 3 4" xfId="379"/>
    <cellStyle name="40% - Accent4 3 5" xfId="380"/>
    <cellStyle name="40% - Accent4 3 6" xfId="381"/>
    <cellStyle name="40% - Accent4 4" xfId="382"/>
    <cellStyle name="40% - Accent4 4 2" xfId="383"/>
    <cellStyle name="40% - Accent4 4 3" xfId="384"/>
    <cellStyle name="40% - Accent4 4 4" xfId="385"/>
    <cellStyle name="40% - Accent4 4 5" xfId="386"/>
    <cellStyle name="40% - Accent4 5" xfId="387"/>
    <cellStyle name="40% - Accent4 5 2" xfId="388"/>
    <cellStyle name="40% - Accent4 6" xfId="389"/>
    <cellStyle name="40% - Accent4 7" xfId="390"/>
    <cellStyle name="40% - Accent4 8" xfId="391"/>
    <cellStyle name="40% - Accent4 9" xfId="392"/>
    <cellStyle name="40% - Accent5" xfId="32" builtinId="47" customBuiltin="1"/>
    <cellStyle name="40% - Accent5 10" xfId="393"/>
    <cellStyle name="40% - Accent5 11" xfId="394"/>
    <cellStyle name="40% - Accent5 12" xfId="395"/>
    <cellStyle name="40% - Accent5 13" xfId="396"/>
    <cellStyle name="40% - Accent5 14" xfId="397"/>
    <cellStyle name="40% - Accent5 15" xfId="398"/>
    <cellStyle name="40% - Accent5 16" xfId="399"/>
    <cellStyle name="40% - Accent5 17" xfId="400"/>
    <cellStyle name="40% - Accent5 18" xfId="401"/>
    <cellStyle name="40% - Accent5 19" xfId="402"/>
    <cellStyle name="40% - Accent5 2" xfId="403"/>
    <cellStyle name="40% - Accent5 2 2" xfId="404"/>
    <cellStyle name="40% - Accent5 2 2 2" xfId="405"/>
    <cellStyle name="40% - Accent5 2 3" xfId="406"/>
    <cellStyle name="40% - Accent5 2 4" xfId="407"/>
    <cellStyle name="40% - Accent5 2 5" xfId="408"/>
    <cellStyle name="40% - Accent5 3" xfId="409"/>
    <cellStyle name="40% - Accent5 3 2" xfId="410"/>
    <cellStyle name="40% - Accent5 3 3" xfId="411"/>
    <cellStyle name="40% - Accent5 3 4" xfId="412"/>
    <cellStyle name="40% - Accent5 3 5" xfId="413"/>
    <cellStyle name="40% - Accent5 3 6" xfId="414"/>
    <cellStyle name="40% - Accent5 4" xfId="415"/>
    <cellStyle name="40% - Accent5 4 2" xfId="416"/>
    <cellStyle name="40% - Accent5 4 3" xfId="417"/>
    <cellStyle name="40% - Accent5 4 4" xfId="418"/>
    <cellStyle name="40% - Accent5 4 5" xfId="419"/>
    <cellStyle name="40% - Accent5 5" xfId="420"/>
    <cellStyle name="40% - Accent5 5 2" xfId="421"/>
    <cellStyle name="40% - Accent5 6" xfId="422"/>
    <cellStyle name="40% - Accent5 7" xfId="423"/>
    <cellStyle name="40% - Accent5 8" xfId="424"/>
    <cellStyle name="40% - Accent5 9" xfId="425"/>
    <cellStyle name="40% - Accent6" xfId="36" builtinId="51" customBuiltin="1"/>
    <cellStyle name="40% - Accent6 10" xfId="426"/>
    <cellStyle name="40% - Accent6 11" xfId="427"/>
    <cellStyle name="40% - Accent6 12" xfId="428"/>
    <cellStyle name="40% - Accent6 13" xfId="429"/>
    <cellStyle name="40% - Accent6 14" xfId="430"/>
    <cellStyle name="40% - Accent6 15" xfId="431"/>
    <cellStyle name="40% - Accent6 16" xfId="432"/>
    <cellStyle name="40% - Accent6 17" xfId="433"/>
    <cellStyle name="40% - Accent6 18" xfId="434"/>
    <cellStyle name="40% - Accent6 19" xfId="435"/>
    <cellStyle name="40% - Accent6 2" xfId="436"/>
    <cellStyle name="40% - Accent6 2 2" xfId="437"/>
    <cellStyle name="40% - Accent6 2 2 2" xfId="438"/>
    <cellStyle name="40% - Accent6 2 3" xfId="439"/>
    <cellStyle name="40% - Accent6 2 4" xfId="440"/>
    <cellStyle name="40% - Accent6 2 5" xfId="441"/>
    <cellStyle name="40% - Accent6 3" xfId="442"/>
    <cellStyle name="40% - Accent6 3 2" xfId="443"/>
    <cellStyle name="40% - Accent6 3 3" xfId="444"/>
    <cellStyle name="40% - Accent6 3 4" xfId="445"/>
    <cellStyle name="40% - Accent6 3 5" xfId="446"/>
    <cellStyle name="40% - Accent6 3 6" xfId="447"/>
    <cellStyle name="40% - Accent6 4" xfId="448"/>
    <cellStyle name="40% - Accent6 4 2" xfId="449"/>
    <cellStyle name="40% - Accent6 4 3" xfId="450"/>
    <cellStyle name="40% - Accent6 4 4" xfId="451"/>
    <cellStyle name="40% - Accent6 4 5" xfId="452"/>
    <cellStyle name="40% - Accent6 5" xfId="453"/>
    <cellStyle name="40% - Accent6 5 2" xfId="454"/>
    <cellStyle name="40% - Accent6 6" xfId="455"/>
    <cellStyle name="40% - Accent6 7" xfId="456"/>
    <cellStyle name="40% - Accent6 8" xfId="457"/>
    <cellStyle name="40% - Accent6 9" xfId="458"/>
    <cellStyle name="60% - Accent1" xfId="23" builtinId="32" customBuiltin="1"/>
    <cellStyle name="60% - Accent1 10" xfId="459"/>
    <cellStyle name="60% - Accent1 11" xfId="460"/>
    <cellStyle name="60% - Accent1 12" xfId="461"/>
    <cellStyle name="60% - Accent1 13" xfId="462"/>
    <cellStyle name="60% - Accent1 14" xfId="463"/>
    <cellStyle name="60% - Accent1 15" xfId="464"/>
    <cellStyle name="60% - Accent1 16" xfId="465"/>
    <cellStyle name="60% - Accent1 17" xfId="466"/>
    <cellStyle name="60% - Accent1 18" xfId="467"/>
    <cellStyle name="60% - Accent1 19" xfId="468"/>
    <cellStyle name="60% - Accent1 2" xfId="469"/>
    <cellStyle name="60% - Accent1 2 2" xfId="470"/>
    <cellStyle name="60% - Accent1 2 2 2" xfId="471"/>
    <cellStyle name="60% - Accent1 2 3" xfId="472"/>
    <cellStyle name="60% - Accent1 2 4" xfId="473"/>
    <cellStyle name="60% - Accent1 2 5" xfId="474"/>
    <cellStyle name="60% - Accent1 3" xfId="475"/>
    <cellStyle name="60% - Accent1 3 2" xfId="476"/>
    <cellStyle name="60% - Accent1 3 3" xfId="477"/>
    <cellStyle name="60% - Accent1 3 4" xfId="478"/>
    <cellStyle name="60% - Accent1 3 5" xfId="479"/>
    <cellStyle name="60% - Accent1 3 6" xfId="480"/>
    <cellStyle name="60% - Accent1 4" xfId="481"/>
    <cellStyle name="60% - Accent1 4 2" xfId="482"/>
    <cellStyle name="60% - Accent1 4 3" xfId="483"/>
    <cellStyle name="60% - Accent1 4 4" xfId="484"/>
    <cellStyle name="60% - Accent1 4 5" xfId="485"/>
    <cellStyle name="60% - Accent1 5" xfId="486"/>
    <cellStyle name="60% - Accent1 6" xfId="487"/>
    <cellStyle name="60% - Accent1 7" xfId="488"/>
    <cellStyle name="60% - Accent1 8" xfId="489"/>
    <cellStyle name="60% - Accent1 9" xfId="490"/>
    <cellStyle name="60% - Accent2" xfId="26" builtinId="36" customBuiltin="1"/>
    <cellStyle name="60% - Accent2 10" xfId="491"/>
    <cellStyle name="60% - Accent2 11" xfId="492"/>
    <cellStyle name="60% - Accent2 12" xfId="493"/>
    <cellStyle name="60% - Accent2 13" xfId="494"/>
    <cellStyle name="60% - Accent2 14" xfId="495"/>
    <cellStyle name="60% - Accent2 15" xfId="496"/>
    <cellStyle name="60% - Accent2 16" xfId="497"/>
    <cellStyle name="60% - Accent2 17" xfId="498"/>
    <cellStyle name="60% - Accent2 18" xfId="499"/>
    <cellStyle name="60% - Accent2 19" xfId="500"/>
    <cellStyle name="60% - Accent2 2" xfId="501"/>
    <cellStyle name="60% - Accent2 2 2" xfId="502"/>
    <cellStyle name="60% - Accent2 2 2 2" xfId="503"/>
    <cellStyle name="60% - Accent2 2 3" xfId="504"/>
    <cellStyle name="60% - Accent2 2 4" xfId="505"/>
    <cellStyle name="60% - Accent2 2 5" xfId="506"/>
    <cellStyle name="60% - Accent2 3" xfId="507"/>
    <cellStyle name="60% - Accent2 3 2" xfId="508"/>
    <cellStyle name="60% - Accent2 3 3" xfId="509"/>
    <cellStyle name="60% - Accent2 3 4" xfId="510"/>
    <cellStyle name="60% - Accent2 3 5" xfId="511"/>
    <cellStyle name="60% - Accent2 3 6" xfId="512"/>
    <cellStyle name="60% - Accent2 4" xfId="513"/>
    <cellStyle name="60% - Accent2 4 2" xfId="514"/>
    <cellStyle name="60% - Accent2 4 3" xfId="515"/>
    <cellStyle name="60% - Accent2 4 4" xfId="516"/>
    <cellStyle name="60% - Accent2 4 5" xfId="517"/>
    <cellStyle name="60% - Accent2 5" xfId="518"/>
    <cellStyle name="60% - Accent2 6" xfId="519"/>
    <cellStyle name="60% - Accent2 7" xfId="520"/>
    <cellStyle name="60% - Accent2 8" xfId="521"/>
    <cellStyle name="60% - Accent2 9" xfId="522"/>
    <cellStyle name="60% - Accent3 10" xfId="524"/>
    <cellStyle name="60% - Accent3 11" xfId="525"/>
    <cellStyle name="60% - Accent3 12" xfId="526"/>
    <cellStyle name="60% - Accent3 13" xfId="527"/>
    <cellStyle name="60% - Accent3 14" xfId="528"/>
    <cellStyle name="60% - Accent3 15" xfId="529"/>
    <cellStyle name="60% - Accent3 16" xfId="530"/>
    <cellStyle name="60% - Accent3 17" xfId="531"/>
    <cellStyle name="60% - Accent3 18" xfId="532"/>
    <cellStyle name="60% - Accent3 19" xfId="533"/>
    <cellStyle name="60% - Accent3 2" xfId="534"/>
    <cellStyle name="60% - Accent3 2 2" xfId="535"/>
    <cellStyle name="60% - Accent3 2 2 2" xfId="536"/>
    <cellStyle name="60% - Accent3 2 3" xfId="537"/>
    <cellStyle name="60% - Accent3 2 3 2" xfId="538"/>
    <cellStyle name="60% - Accent3 2 4" xfId="539"/>
    <cellStyle name="60% - Accent3 2 5" xfId="540"/>
    <cellStyle name="60% - Accent3 20" xfId="523"/>
    <cellStyle name="60% - Accent3 3" xfId="541"/>
    <cellStyle name="60% - Accent3 3 2" xfId="542"/>
    <cellStyle name="60% - Accent3 3 3" xfId="543"/>
    <cellStyle name="60% - Accent3 3 4" xfId="544"/>
    <cellStyle name="60% - Accent3 3 5" xfId="545"/>
    <cellStyle name="60% - Accent3 3 6" xfId="546"/>
    <cellStyle name="60% - Accent3 4" xfId="547"/>
    <cellStyle name="60% - Accent3 4 2" xfId="548"/>
    <cellStyle name="60% - Accent3 4 3" xfId="549"/>
    <cellStyle name="60% - Accent3 4 4" xfId="550"/>
    <cellStyle name="60% - Accent3 4 5" xfId="551"/>
    <cellStyle name="60% - Accent3 4 6" xfId="552"/>
    <cellStyle name="60% - Accent3 5" xfId="553"/>
    <cellStyle name="60% - Accent3 6" xfId="554"/>
    <cellStyle name="60% - Accent3 7" xfId="555"/>
    <cellStyle name="60% - Accent3 8" xfId="556"/>
    <cellStyle name="60% - Accent3 9" xfId="557"/>
    <cellStyle name="60% - Accent4 10" xfId="559"/>
    <cellStyle name="60% - Accent4 11" xfId="560"/>
    <cellStyle name="60% - Accent4 12" xfId="561"/>
    <cellStyle name="60% - Accent4 13" xfId="562"/>
    <cellStyle name="60% - Accent4 14" xfId="563"/>
    <cellStyle name="60% - Accent4 15" xfId="564"/>
    <cellStyle name="60% - Accent4 16" xfId="565"/>
    <cellStyle name="60% - Accent4 17" xfId="566"/>
    <cellStyle name="60% - Accent4 18" xfId="567"/>
    <cellStyle name="60% - Accent4 19" xfId="568"/>
    <cellStyle name="60% - Accent4 2" xfId="569"/>
    <cellStyle name="60% - Accent4 2 2" xfId="570"/>
    <cellStyle name="60% - Accent4 2 2 2" xfId="571"/>
    <cellStyle name="60% - Accent4 2 3" xfId="572"/>
    <cellStyle name="60% - Accent4 2 3 2" xfId="573"/>
    <cellStyle name="60% - Accent4 2 4" xfId="574"/>
    <cellStyle name="60% - Accent4 2 5" xfId="575"/>
    <cellStyle name="60% - Accent4 20" xfId="558"/>
    <cellStyle name="60% - Accent4 3" xfId="576"/>
    <cellStyle name="60% - Accent4 3 2" xfId="577"/>
    <cellStyle name="60% - Accent4 3 3" xfId="578"/>
    <cellStyle name="60% - Accent4 3 4" xfId="579"/>
    <cellStyle name="60% - Accent4 3 5" xfId="580"/>
    <cellStyle name="60% - Accent4 3 6" xfId="581"/>
    <cellStyle name="60% - Accent4 4" xfId="582"/>
    <cellStyle name="60% - Accent4 4 2" xfId="583"/>
    <cellStyle name="60% - Accent4 4 3" xfId="584"/>
    <cellStyle name="60% - Accent4 4 4" xfId="585"/>
    <cellStyle name="60% - Accent4 4 5" xfId="586"/>
    <cellStyle name="60% - Accent4 4 6" xfId="587"/>
    <cellStyle name="60% - Accent4 5" xfId="588"/>
    <cellStyle name="60% - Accent4 6" xfId="589"/>
    <cellStyle name="60% - Accent4 7" xfId="590"/>
    <cellStyle name="60% - Accent4 8" xfId="591"/>
    <cellStyle name="60% - Accent4 9" xfId="592"/>
    <cellStyle name="60% - Accent5" xfId="33" builtinId="48" customBuiltin="1"/>
    <cellStyle name="60% - Accent5 10" xfId="593"/>
    <cellStyle name="60% - Accent5 11" xfId="594"/>
    <cellStyle name="60% - Accent5 12" xfId="595"/>
    <cellStyle name="60% - Accent5 13" xfId="596"/>
    <cellStyle name="60% - Accent5 14" xfId="597"/>
    <cellStyle name="60% - Accent5 15" xfId="598"/>
    <cellStyle name="60% - Accent5 16" xfId="599"/>
    <cellStyle name="60% - Accent5 17" xfId="600"/>
    <cellStyle name="60% - Accent5 18" xfId="601"/>
    <cellStyle name="60% - Accent5 19" xfId="602"/>
    <cellStyle name="60% - Accent5 2" xfId="603"/>
    <cellStyle name="60% - Accent5 2 2" xfId="604"/>
    <cellStyle name="60% - Accent5 2 2 2" xfId="605"/>
    <cellStyle name="60% - Accent5 2 3" xfId="606"/>
    <cellStyle name="60% - Accent5 2 4" xfId="607"/>
    <cellStyle name="60% - Accent5 2 5" xfId="608"/>
    <cellStyle name="60% - Accent5 3" xfId="609"/>
    <cellStyle name="60% - Accent5 3 2" xfId="610"/>
    <cellStyle name="60% - Accent5 3 3" xfId="611"/>
    <cellStyle name="60% - Accent5 3 4" xfId="612"/>
    <cellStyle name="60% - Accent5 3 5" xfId="613"/>
    <cellStyle name="60% - Accent5 3 6" xfId="614"/>
    <cellStyle name="60% - Accent5 4" xfId="615"/>
    <cellStyle name="60% - Accent5 4 2" xfId="616"/>
    <cellStyle name="60% - Accent5 4 3" xfId="617"/>
    <cellStyle name="60% - Accent5 4 4" xfId="618"/>
    <cellStyle name="60% - Accent5 4 5" xfId="619"/>
    <cellStyle name="60% - Accent5 5" xfId="620"/>
    <cellStyle name="60% - Accent5 6" xfId="621"/>
    <cellStyle name="60% - Accent5 7" xfId="622"/>
    <cellStyle name="60% - Accent5 8" xfId="623"/>
    <cellStyle name="60% - Accent5 9" xfId="624"/>
    <cellStyle name="60% - Accent6 10" xfId="626"/>
    <cellStyle name="60% - Accent6 11" xfId="627"/>
    <cellStyle name="60% - Accent6 12" xfId="628"/>
    <cellStyle name="60% - Accent6 13" xfId="629"/>
    <cellStyle name="60% - Accent6 14" xfId="630"/>
    <cellStyle name="60% - Accent6 15" xfId="631"/>
    <cellStyle name="60% - Accent6 16" xfId="632"/>
    <cellStyle name="60% - Accent6 17" xfId="633"/>
    <cellStyle name="60% - Accent6 18" xfId="634"/>
    <cellStyle name="60% - Accent6 19" xfId="635"/>
    <cellStyle name="60% - Accent6 2" xfId="636"/>
    <cellStyle name="60% - Accent6 2 2" xfId="637"/>
    <cellStyle name="60% - Accent6 2 2 2" xfId="638"/>
    <cellStyle name="60% - Accent6 2 3" xfId="639"/>
    <cellStyle name="60% - Accent6 2 3 2" xfId="640"/>
    <cellStyle name="60% - Accent6 2 4" xfId="641"/>
    <cellStyle name="60% - Accent6 2 5" xfId="642"/>
    <cellStyle name="60% - Accent6 20" xfId="625"/>
    <cellStyle name="60% - Accent6 3" xfId="643"/>
    <cellStyle name="60% - Accent6 3 2" xfId="644"/>
    <cellStyle name="60% - Accent6 3 3" xfId="645"/>
    <cellStyle name="60% - Accent6 3 4" xfId="646"/>
    <cellStyle name="60% - Accent6 3 5" xfId="647"/>
    <cellStyle name="60% - Accent6 3 6" xfId="648"/>
    <cellStyle name="60% - Accent6 4" xfId="649"/>
    <cellStyle name="60% - Accent6 4 2" xfId="650"/>
    <cellStyle name="60% - Accent6 4 3" xfId="651"/>
    <cellStyle name="60% - Accent6 4 4" xfId="652"/>
    <cellStyle name="60% - Accent6 4 5" xfId="653"/>
    <cellStyle name="60% - Accent6 4 6" xfId="654"/>
    <cellStyle name="60% - Accent6 5" xfId="655"/>
    <cellStyle name="60% - Accent6 6" xfId="656"/>
    <cellStyle name="60% - Accent6 7" xfId="657"/>
    <cellStyle name="60% - Accent6 8" xfId="658"/>
    <cellStyle name="60% - Accent6 9" xfId="659"/>
    <cellStyle name="Accent1" xfId="21" builtinId="29" customBuiltin="1"/>
    <cellStyle name="Accent1 10" xfId="660"/>
    <cellStyle name="Accent1 11" xfId="661"/>
    <cellStyle name="Accent1 12" xfId="662"/>
    <cellStyle name="Accent1 13" xfId="663"/>
    <cellStyle name="Accent1 14" xfId="664"/>
    <cellStyle name="Accent1 15" xfId="665"/>
    <cellStyle name="Accent1 16" xfId="666"/>
    <cellStyle name="Accent1 17" xfId="667"/>
    <cellStyle name="Accent1 18" xfId="668"/>
    <cellStyle name="Accent1 19" xfId="669"/>
    <cellStyle name="Accent1 2" xfId="670"/>
    <cellStyle name="Accent1 2 2" xfId="671"/>
    <cellStyle name="Accent1 2 2 2" xfId="672"/>
    <cellStyle name="Accent1 2 3" xfId="673"/>
    <cellStyle name="Accent1 2 4" xfId="674"/>
    <cellStyle name="Accent1 2 5" xfId="675"/>
    <cellStyle name="Accent1 3" xfId="676"/>
    <cellStyle name="Accent1 3 2" xfId="677"/>
    <cellStyle name="Accent1 3 3" xfId="678"/>
    <cellStyle name="Accent1 3 4" xfId="679"/>
    <cellStyle name="Accent1 3 5" xfId="680"/>
    <cellStyle name="Accent1 3 6" xfId="681"/>
    <cellStyle name="Accent1 4" xfId="682"/>
    <cellStyle name="Accent1 4 2" xfId="683"/>
    <cellStyle name="Accent1 4 3" xfId="684"/>
    <cellStyle name="Accent1 4 4" xfId="685"/>
    <cellStyle name="Accent1 4 5" xfId="686"/>
    <cellStyle name="Accent1 5" xfId="687"/>
    <cellStyle name="Accent1 6" xfId="688"/>
    <cellStyle name="Accent1 7" xfId="689"/>
    <cellStyle name="Accent1 8" xfId="690"/>
    <cellStyle name="Accent1 9" xfId="691"/>
    <cellStyle name="Accent2" xfId="24" builtinId="33" customBuiltin="1"/>
    <cellStyle name="Accent2 10" xfId="692"/>
    <cellStyle name="Accent2 11" xfId="693"/>
    <cellStyle name="Accent2 12" xfId="694"/>
    <cellStyle name="Accent2 13" xfId="695"/>
    <cellStyle name="Accent2 14" xfId="696"/>
    <cellStyle name="Accent2 15" xfId="697"/>
    <cellStyle name="Accent2 16" xfId="698"/>
    <cellStyle name="Accent2 17" xfId="699"/>
    <cellStyle name="Accent2 18" xfId="700"/>
    <cellStyle name="Accent2 19" xfId="701"/>
    <cellStyle name="Accent2 2" xfId="702"/>
    <cellStyle name="Accent2 2 2" xfId="703"/>
    <cellStyle name="Accent2 2 2 2" xfId="704"/>
    <cellStyle name="Accent2 2 3" xfId="705"/>
    <cellStyle name="Accent2 2 4" xfId="706"/>
    <cellStyle name="Accent2 2 5" xfId="707"/>
    <cellStyle name="Accent2 3" xfId="708"/>
    <cellStyle name="Accent2 3 2" xfId="709"/>
    <cellStyle name="Accent2 3 3" xfId="710"/>
    <cellStyle name="Accent2 3 4" xfId="711"/>
    <cellStyle name="Accent2 3 5" xfId="712"/>
    <cellStyle name="Accent2 3 6" xfId="713"/>
    <cellStyle name="Accent2 4" xfId="714"/>
    <cellStyle name="Accent2 4 2" xfId="715"/>
    <cellStyle name="Accent2 4 3" xfId="716"/>
    <cellStyle name="Accent2 4 4" xfId="717"/>
    <cellStyle name="Accent2 4 5" xfId="718"/>
    <cellStyle name="Accent2 5" xfId="719"/>
    <cellStyle name="Accent2 6" xfId="720"/>
    <cellStyle name="Accent2 7" xfId="721"/>
    <cellStyle name="Accent2 8" xfId="722"/>
    <cellStyle name="Accent2 9" xfId="723"/>
    <cellStyle name="Accent3" xfId="27" builtinId="37" customBuiltin="1"/>
    <cellStyle name="Accent3 10" xfId="724"/>
    <cellStyle name="Accent3 11" xfId="725"/>
    <cellStyle name="Accent3 12" xfId="726"/>
    <cellStyle name="Accent3 13" xfId="727"/>
    <cellStyle name="Accent3 14" xfId="728"/>
    <cellStyle name="Accent3 15" xfId="729"/>
    <cellStyle name="Accent3 16" xfId="730"/>
    <cellStyle name="Accent3 17" xfId="731"/>
    <cellStyle name="Accent3 18" xfId="732"/>
    <cellStyle name="Accent3 19" xfId="733"/>
    <cellStyle name="Accent3 2" xfId="734"/>
    <cellStyle name="Accent3 2 2" xfId="735"/>
    <cellStyle name="Accent3 2 2 2" xfId="736"/>
    <cellStyle name="Accent3 2 3" xfId="737"/>
    <cellStyle name="Accent3 2 4" xfId="738"/>
    <cellStyle name="Accent3 2 5" xfId="739"/>
    <cellStyle name="Accent3 3" xfId="740"/>
    <cellStyle name="Accent3 3 2" xfId="741"/>
    <cellStyle name="Accent3 3 3" xfId="742"/>
    <cellStyle name="Accent3 3 4" xfId="743"/>
    <cellStyle name="Accent3 3 5" xfId="744"/>
    <cellStyle name="Accent3 3 6" xfId="745"/>
    <cellStyle name="Accent3 4" xfId="746"/>
    <cellStyle name="Accent3 4 2" xfId="747"/>
    <cellStyle name="Accent3 4 3" xfId="748"/>
    <cellStyle name="Accent3 4 4" xfId="749"/>
    <cellStyle name="Accent3 4 5" xfId="750"/>
    <cellStyle name="Accent3 5" xfId="751"/>
    <cellStyle name="Accent3 6" xfId="752"/>
    <cellStyle name="Accent3 7" xfId="753"/>
    <cellStyle name="Accent3 8" xfId="754"/>
    <cellStyle name="Accent3 9" xfId="755"/>
    <cellStyle name="Accent4" xfId="28" builtinId="41" customBuiltin="1"/>
    <cellStyle name="Accent4 10" xfId="756"/>
    <cellStyle name="Accent4 11" xfId="757"/>
    <cellStyle name="Accent4 12" xfId="758"/>
    <cellStyle name="Accent4 13" xfId="759"/>
    <cellStyle name="Accent4 14" xfId="760"/>
    <cellStyle name="Accent4 15" xfId="761"/>
    <cellStyle name="Accent4 16" xfId="762"/>
    <cellStyle name="Accent4 17" xfId="763"/>
    <cellStyle name="Accent4 18" xfId="764"/>
    <cellStyle name="Accent4 19" xfId="765"/>
    <cellStyle name="Accent4 2" xfId="766"/>
    <cellStyle name="Accent4 2 2" xfId="767"/>
    <cellStyle name="Accent4 2 2 2" xfId="768"/>
    <cellStyle name="Accent4 2 3" xfId="769"/>
    <cellStyle name="Accent4 2 4" xfId="770"/>
    <cellStyle name="Accent4 2 5" xfId="771"/>
    <cellStyle name="Accent4 3" xfId="772"/>
    <cellStyle name="Accent4 3 2" xfId="773"/>
    <cellStyle name="Accent4 3 3" xfId="774"/>
    <cellStyle name="Accent4 3 4" xfId="775"/>
    <cellStyle name="Accent4 3 5" xfId="776"/>
    <cellStyle name="Accent4 3 6" xfId="777"/>
    <cellStyle name="Accent4 4" xfId="778"/>
    <cellStyle name="Accent4 4 2" xfId="779"/>
    <cellStyle name="Accent4 4 3" xfId="780"/>
    <cellStyle name="Accent4 4 4" xfId="781"/>
    <cellStyle name="Accent4 4 5" xfId="782"/>
    <cellStyle name="Accent4 5" xfId="783"/>
    <cellStyle name="Accent4 6" xfId="784"/>
    <cellStyle name="Accent4 7" xfId="785"/>
    <cellStyle name="Accent4 8" xfId="786"/>
    <cellStyle name="Accent4 9" xfId="787"/>
    <cellStyle name="Accent5" xfId="30" builtinId="45" customBuiltin="1"/>
    <cellStyle name="Accent5 10" xfId="788"/>
    <cellStyle name="Accent5 11" xfId="789"/>
    <cellStyle name="Accent5 12" xfId="790"/>
    <cellStyle name="Accent5 13" xfId="791"/>
    <cellStyle name="Accent5 14" xfId="792"/>
    <cellStyle name="Accent5 15" xfId="793"/>
    <cellStyle name="Accent5 16" xfId="794"/>
    <cellStyle name="Accent5 17" xfId="795"/>
    <cellStyle name="Accent5 18" xfId="796"/>
    <cellStyle name="Accent5 19" xfId="797"/>
    <cellStyle name="Accent5 2" xfId="798"/>
    <cellStyle name="Accent5 2 2" xfId="799"/>
    <cellStyle name="Accent5 2 2 2" xfId="800"/>
    <cellStyle name="Accent5 2 3" xfId="801"/>
    <cellStyle name="Accent5 2 4" xfId="802"/>
    <cellStyle name="Accent5 2 5" xfId="803"/>
    <cellStyle name="Accent5 3" xfId="804"/>
    <cellStyle name="Accent5 3 2" xfId="805"/>
    <cellStyle name="Accent5 3 3" xfId="806"/>
    <cellStyle name="Accent5 3 4" xfId="807"/>
    <cellStyle name="Accent5 3 5" xfId="808"/>
    <cellStyle name="Accent5 3 6" xfId="809"/>
    <cellStyle name="Accent5 4" xfId="810"/>
    <cellStyle name="Accent5 4 2" xfId="811"/>
    <cellStyle name="Accent5 4 3" xfId="812"/>
    <cellStyle name="Accent5 4 4" xfId="813"/>
    <cellStyle name="Accent5 4 5" xfId="814"/>
    <cellStyle name="Accent5 5" xfId="815"/>
    <cellStyle name="Accent5 6" xfId="816"/>
    <cellStyle name="Accent5 7" xfId="817"/>
    <cellStyle name="Accent5 8" xfId="818"/>
    <cellStyle name="Accent5 9" xfId="819"/>
    <cellStyle name="Accent6" xfId="34" builtinId="49" customBuiltin="1"/>
    <cellStyle name="Accent6 10" xfId="820"/>
    <cellStyle name="Accent6 11" xfId="821"/>
    <cellStyle name="Accent6 12" xfId="822"/>
    <cellStyle name="Accent6 13" xfId="823"/>
    <cellStyle name="Accent6 14" xfId="824"/>
    <cellStyle name="Accent6 15" xfId="825"/>
    <cellStyle name="Accent6 16" xfId="826"/>
    <cellStyle name="Accent6 17" xfId="827"/>
    <cellStyle name="Accent6 18" xfId="828"/>
    <cellStyle name="Accent6 19" xfId="829"/>
    <cellStyle name="Accent6 2" xfId="830"/>
    <cellStyle name="Accent6 2 2" xfId="831"/>
    <cellStyle name="Accent6 2 2 2" xfId="832"/>
    <cellStyle name="Accent6 2 3" xfId="833"/>
    <cellStyle name="Accent6 2 4" xfId="834"/>
    <cellStyle name="Accent6 2 5" xfId="835"/>
    <cellStyle name="Accent6 3" xfId="836"/>
    <cellStyle name="Accent6 3 2" xfId="837"/>
    <cellStyle name="Accent6 3 3" xfId="838"/>
    <cellStyle name="Accent6 3 4" xfId="839"/>
    <cellStyle name="Accent6 3 5" xfId="840"/>
    <cellStyle name="Accent6 3 6" xfId="841"/>
    <cellStyle name="Accent6 4" xfId="842"/>
    <cellStyle name="Accent6 4 2" xfId="843"/>
    <cellStyle name="Accent6 4 3" xfId="844"/>
    <cellStyle name="Accent6 4 4" xfId="845"/>
    <cellStyle name="Accent6 4 5" xfId="846"/>
    <cellStyle name="Accent6 5" xfId="847"/>
    <cellStyle name="Accent6 6" xfId="848"/>
    <cellStyle name="Accent6 7" xfId="849"/>
    <cellStyle name="Accent6 8" xfId="850"/>
    <cellStyle name="Accent6 9" xfId="851"/>
    <cellStyle name="Bad" xfId="11" builtinId="27" customBuiltin="1"/>
    <cellStyle name="Bad 10" xfId="852"/>
    <cellStyle name="Bad 11" xfId="853"/>
    <cellStyle name="Bad 12" xfId="854"/>
    <cellStyle name="Bad 13" xfId="855"/>
    <cellStyle name="Bad 14" xfId="856"/>
    <cellStyle name="Bad 15" xfId="857"/>
    <cellStyle name="Bad 16" xfId="858"/>
    <cellStyle name="Bad 17" xfId="859"/>
    <cellStyle name="Bad 18" xfId="860"/>
    <cellStyle name="Bad 19" xfId="861"/>
    <cellStyle name="Bad 2" xfId="862"/>
    <cellStyle name="Bad 2 2" xfId="863"/>
    <cellStyle name="Bad 2 2 2" xfId="864"/>
    <cellStyle name="Bad 2 3" xfId="865"/>
    <cellStyle name="Bad 2 4" xfId="866"/>
    <cellStyle name="Bad 2 5" xfId="867"/>
    <cellStyle name="Bad 3" xfId="868"/>
    <cellStyle name="Bad 3 2" xfId="869"/>
    <cellStyle name="Bad 3 3" xfId="870"/>
    <cellStyle name="Bad 3 4" xfId="871"/>
    <cellStyle name="Bad 3 5" xfId="872"/>
    <cellStyle name="Bad 3 6" xfId="873"/>
    <cellStyle name="Bad 4" xfId="874"/>
    <cellStyle name="Bad 4 2" xfId="875"/>
    <cellStyle name="Bad 4 3" xfId="876"/>
    <cellStyle name="Bad 4 4" xfId="877"/>
    <cellStyle name="Bad 4 5" xfId="878"/>
    <cellStyle name="Bad 5" xfId="879"/>
    <cellStyle name="Bad 6" xfId="880"/>
    <cellStyle name="Bad 7" xfId="881"/>
    <cellStyle name="Bad 8" xfId="882"/>
    <cellStyle name="Bad 9" xfId="883"/>
    <cellStyle name="Calculation" xfId="15" builtinId="22" customBuiltin="1"/>
    <cellStyle name="Calculation 10" xfId="884"/>
    <cellStyle name="Calculation 10 2" xfId="1688"/>
    <cellStyle name="Calculation 11" xfId="885"/>
    <cellStyle name="Calculation 11 2" xfId="1689"/>
    <cellStyle name="Calculation 12" xfId="886"/>
    <cellStyle name="Calculation 12 2" xfId="1690"/>
    <cellStyle name="Calculation 13" xfId="887"/>
    <cellStyle name="Calculation 13 2" xfId="1691"/>
    <cellStyle name="Calculation 14" xfId="888"/>
    <cellStyle name="Calculation 14 2" xfId="1692"/>
    <cellStyle name="Calculation 15" xfId="889"/>
    <cellStyle name="Calculation 15 2" xfId="1693"/>
    <cellStyle name="Calculation 16" xfId="890"/>
    <cellStyle name="Calculation 16 2" xfId="1694"/>
    <cellStyle name="Calculation 17" xfId="891"/>
    <cellStyle name="Calculation 17 2" xfId="1695"/>
    <cellStyle name="Calculation 18" xfId="892"/>
    <cellStyle name="Calculation 18 2" xfId="1696"/>
    <cellStyle name="Calculation 19" xfId="893"/>
    <cellStyle name="Calculation 19 2" xfId="1697"/>
    <cellStyle name="Calculation 2" xfId="894"/>
    <cellStyle name="Calculation 2 2" xfId="895"/>
    <cellStyle name="Calculation 2 2 2" xfId="896"/>
    <cellStyle name="Calculation 2 2 2 2" xfId="1700"/>
    <cellStyle name="Calculation 2 2 3" xfId="1699"/>
    <cellStyle name="Calculation 2 3" xfId="897"/>
    <cellStyle name="Calculation 2 3 2" xfId="1701"/>
    <cellStyle name="Calculation 2 4" xfId="898"/>
    <cellStyle name="Calculation 2 4 2" xfId="1702"/>
    <cellStyle name="Calculation 2 5" xfId="899"/>
    <cellStyle name="Calculation 2 5 2" xfId="1703"/>
    <cellStyle name="Calculation 2 6" xfId="1698"/>
    <cellStyle name="Calculation 3" xfId="900"/>
    <cellStyle name="Calculation 3 2" xfId="901"/>
    <cellStyle name="Calculation 3 2 2" xfId="1704"/>
    <cellStyle name="Calculation 3 3" xfId="902"/>
    <cellStyle name="Calculation 3 3 2" xfId="1705"/>
    <cellStyle name="Calculation 3 4" xfId="903"/>
    <cellStyle name="Calculation 3 4 2" xfId="1706"/>
    <cellStyle name="Calculation 3 5" xfId="904"/>
    <cellStyle name="Calculation 3 5 2" xfId="1707"/>
    <cellStyle name="Calculation 3 6" xfId="905"/>
    <cellStyle name="Calculation 3 6 2" xfId="1708"/>
    <cellStyle name="Calculation 4" xfId="906"/>
    <cellStyle name="Calculation 4 2" xfId="907"/>
    <cellStyle name="Calculation 4 2 2" xfId="1710"/>
    <cellStyle name="Calculation 4 3" xfId="908"/>
    <cellStyle name="Calculation 4 3 2" xfId="1711"/>
    <cellStyle name="Calculation 4 4" xfId="909"/>
    <cellStyle name="Calculation 4 4 2" xfId="1712"/>
    <cellStyle name="Calculation 4 5" xfId="910"/>
    <cellStyle name="Calculation 4 5 2" xfId="1713"/>
    <cellStyle name="Calculation 4 6" xfId="1709"/>
    <cellStyle name="Calculation 5" xfId="911"/>
    <cellStyle name="Calculation 5 2" xfId="1714"/>
    <cellStyle name="Calculation 6" xfId="912"/>
    <cellStyle name="Calculation 6 2" xfId="1715"/>
    <cellStyle name="Calculation 7" xfId="913"/>
    <cellStyle name="Calculation 7 2" xfId="1716"/>
    <cellStyle name="Calculation 8" xfId="914"/>
    <cellStyle name="Calculation 8 2" xfId="1717"/>
    <cellStyle name="Calculation 9" xfId="915"/>
    <cellStyle name="Calculation 9 2" xfId="1718"/>
    <cellStyle name="Check Cell" xfId="17" builtinId="23" customBuiltin="1"/>
    <cellStyle name="Check Cell 10" xfId="916"/>
    <cellStyle name="Check Cell 11" xfId="917"/>
    <cellStyle name="Check Cell 12" xfId="918"/>
    <cellStyle name="Check Cell 13" xfId="919"/>
    <cellStyle name="Check Cell 14" xfId="920"/>
    <cellStyle name="Check Cell 15" xfId="921"/>
    <cellStyle name="Check Cell 16" xfId="922"/>
    <cellStyle name="Check Cell 17" xfId="923"/>
    <cellStyle name="Check Cell 18" xfId="924"/>
    <cellStyle name="Check Cell 19" xfId="925"/>
    <cellStyle name="Check Cell 2" xfId="926"/>
    <cellStyle name="Check Cell 2 2" xfId="927"/>
    <cellStyle name="Check Cell 2 2 2" xfId="928"/>
    <cellStyle name="Check Cell 2 3" xfId="929"/>
    <cellStyle name="Check Cell 2 4" xfId="930"/>
    <cellStyle name="Check Cell 2 5" xfId="931"/>
    <cellStyle name="Check Cell 3" xfId="932"/>
    <cellStyle name="Check Cell 3 2" xfId="933"/>
    <cellStyle name="Check Cell 3 3" xfId="934"/>
    <cellStyle name="Check Cell 3 4" xfId="935"/>
    <cellStyle name="Check Cell 3 5" xfId="936"/>
    <cellStyle name="Check Cell 3 6" xfId="937"/>
    <cellStyle name="Check Cell 4" xfId="938"/>
    <cellStyle name="Check Cell 4 2" xfId="939"/>
    <cellStyle name="Check Cell 4 3" xfId="940"/>
    <cellStyle name="Check Cell 4 4" xfId="941"/>
    <cellStyle name="Check Cell 4 5" xfId="942"/>
    <cellStyle name="Check Cell 5" xfId="943"/>
    <cellStyle name="Check Cell 6" xfId="944"/>
    <cellStyle name="Check Cell 7" xfId="945"/>
    <cellStyle name="Check Cell 8" xfId="946"/>
    <cellStyle name="Check Cell 9" xfId="947"/>
    <cellStyle name="Comma" xfId="1" builtinId="3"/>
    <cellStyle name="Comma [0] 2" xfId="949"/>
    <cellStyle name="Comma [0] 3" xfId="1870"/>
    <cellStyle name="Comma 10" xfId="950"/>
    <cellStyle name="Comma 10 2" xfId="951"/>
    <cellStyle name="Comma 11" xfId="952"/>
    <cellStyle name="Comma 12" xfId="953"/>
    <cellStyle name="Comma 13" xfId="954"/>
    <cellStyle name="Comma 14" xfId="955"/>
    <cellStyle name="Comma 15" xfId="956"/>
    <cellStyle name="Comma 16" xfId="957"/>
    <cellStyle name="Comma 17" xfId="958"/>
    <cellStyle name="Comma 18" xfId="959"/>
    <cellStyle name="Comma 19" xfId="960"/>
    <cellStyle name="Comma 2" xfId="3"/>
    <cellStyle name="Comma 2 10" xfId="962"/>
    <cellStyle name="Comma 2 11" xfId="963"/>
    <cellStyle name="Comma 2 12" xfId="964"/>
    <cellStyle name="Comma 2 13" xfId="965"/>
    <cellStyle name="Comma 2 14" xfId="966"/>
    <cellStyle name="Comma 2 15" xfId="967"/>
    <cellStyle name="Comma 2 16" xfId="968"/>
    <cellStyle name="Comma 2 17" xfId="969"/>
    <cellStyle name="Comma 2 18" xfId="970"/>
    <cellStyle name="Comma 2 19" xfId="971"/>
    <cellStyle name="Comma 2 2" xfId="972"/>
    <cellStyle name="Comma 2 2 2" xfId="973"/>
    <cellStyle name="Comma 2 2 3" xfId="974"/>
    <cellStyle name="Comma 2 20" xfId="975"/>
    <cellStyle name="Comma 2 21" xfId="976"/>
    <cellStyle name="Comma 2 22" xfId="977"/>
    <cellStyle name="Comma 2 23" xfId="978"/>
    <cellStyle name="Comma 2 24" xfId="979"/>
    <cellStyle name="Comma 2 25" xfId="961"/>
    <cellStyle name="Comma 2 3" xfId="980"/>
    <cellStyle name="Comma 2 3 2" xfId="981"/>
    <cellStyle name="Comma 2 3 3" xfId="982"/>
    <cellStyle name="Comma 2 3 4" xfId="983"/>
    <cellStyle name="Comma 2 4" xfId="984"/>
    <cellStyle name="Comma 2 4 2" xfId="985"/>
    <cellStyle name="Comma 2 4 3" xfId="986"/>
    <cellStyle name="Comma 2 4 4" xfId="987"/>
    <cellStyle name="Comma 2 5" xfId="988"/>
    <cellStyle name="Comma 2 6" xfId="989"/>
    <cellStyle name="Comma 2 6 10" xfId="990"/>
    <cellStyle name="Comma 2 6 11" xfId="991"/>
    <cellStyle name="Comma 2 6 12" xfId="992"/>
    <cellStyle name="Comma 2 6 2" xfId="993"/>
    <cellStyle name="Comma 2 6 2 2" xfId="994"/>
    <cellStyle name="Comma 2 6 2 3" xfId="995"/>
    <cellStyle name="Comma 2 6 3" xfId="996"/>
    <cellStyle name="Comma 2 6 3 2" xfId="997"/>
    <cellStyle name="Comma 2 6 3 3" xfId="998"/>
    <cellStyle name="Comma 2 6 3 4" xfId="999"/>
    <cellStyle name="Comma 2 6 4" xfId="1000"/>
    <cellStyle name="Comma 2 6 5" xfId="1001"/>
    <cellStyle name="Comma 2 6 6" xfId="1002"/>
    <cellStyle name="Comma 2 6 7" xfId="1003"/>
    <cellStyle name="Comma 2 6 8" xfId="1004"/>
    <cellStyle name="Comma 2 6 9" xfId="1005"/>
    <cellStyle name="Comma 2 7" xfId="1006"/>
    <cellStyle name="Comma 2 8" xfId="1007"/>
    <cellStyle name="Comma 2 9" xfId="1008"/>
    <cellStyle name="Comma 20" xfId="1009"/>
    <cellStyle name="Comma 20 2" xfId="1010"/>
    <cellStyle name="Comma 21" xfId="1011"/>
    <cellStyle name="Comma 22" xfId="1012"/>
    <cellStyle name="Comma 23" xfId="1013"/>
    <cellStyle name="Comma 24" xfId="1014"/>
    <cellStyle name="Comma 25" xfId="1015"/>
    <cellStyle name="Comma 26" xfId="1016"/>
    <cellStyle name="Comma 27" xfId="1017"/>
    <cellStyle name="Comma 28" xfId="1018"/>
    <cellStyle name="Comma 29" xfId="1019"/>
    <cellStyle name="Comma 3" xfId="1020"/>
    <cellStyle name="Comma 3 2" xfId="1021"/>
    <cellStyle name="Comma 3 2 2" xfId="1022"/>
    <cellStyle name="Comma 3 2 3" xfId="1023"/>
    <cellStyle name="Comma 3 3" xfId="1024"/>
    <cellStyle name="Comma 3 4" xfId="1025"/>
    <cellStyle name="Comma 3 5" xfId="1026"/>
    <cellStyle name="Comma 3 6" xfId="1027"/>
    <cellStyle name="Comma 30" xfId="1028"/>
    <cellStyle name="Comma 31" xfId="1029"/>
    <cellStyle name="Comma 32" xfId="1030"/>
    <cellStyle name="Comma 33" xfId="1031"/>
    <cellStyle name="Comma 34" xfId="1032"/>
    <cellStyle name="Comma 35" xfId="1033"/>
    <cellStyle name="Comma 36" xfId="948"/>
    <cellStyle name="Comma 4" xfId="1034"/>
    <cellStyle name="Comma 4 2" xfId="1035"/>
    <cellStyle name="Comma 4 2 2" xfId="1036"/>
    <cellStyle name="Comma 4 2 3" xfId="1037"/>
    <cellStyle name="Comma 4 3" xfId="1038"/>
    <cellStyle name="Comma 4 4" xfId="1039"/>
    <cellStyle name="Comma 4 5" xfId="1040"/>
    <cellStyle name="Comma 4 6" xfId="1041"/>
    <cellStyle name="Comma 5" xfId="1042"/>
    <cellStyle name="Comma 5 2" xfId="1043"/>
    <cellStyle name="Comma 5 2 2" xfId="1044"/>
    <cellStyle name="Comma 5 2 3" xfId="1045"/>
    <cellStyle name="Comma 5 2 4" xfId="1046"/>
    <cellStyle name="Comma 5 3" xfId="1047"/>
    <cellStyle name="Comma 6" xfId="1048"/>
    <cellStyle name="Comma 6 2" xfId="1049"/>
    <cellStyle name="Comma 6 2 2" xfId="1050"/>
    <cellStyle name="Comma 6 2 3" xfId="1051"/>
    <cellStyle name="Comma 6 2 4" xfId="1052"/>
    <cellStyle name="Comma 6 3" xfId="1053"/>
    <cellStyle name="Comma 7" xfId="1054"/>
    <cellStyle name="Comma 7 2" xfId="1055"/>
    <cellStyle name="Comma 8" xfId="1056"/>
    <cellStyle name="Comma 9" xfId="1057"/>
    <cellStyle name="Currency [0] 2" xfId="1058"/>
    <cellStyle name="Currency 2" xfId="1059"/>
    <cellStyle name="Explanatory Text" xfId="19" builtinId="53" customBuiltin="1"/>
    <cellStyle name="Explanatory Text 10" xfId="1060"/>
    <cellStyle name="Explanatory Text 11" xfId="1061"/>
    <cellStyle name="Explanatory Text 12" xfId="1062"/>
    <cellStyle name="Explanatory Text 13" xfId="1063"/>
    <cellStyle name="Explanatory Text 14" xfId="1064"/>
    <cellStyle name="Explanatory Text 15" xfId="1065"/>
    <cellStyle name="Explanatory Text 16" xfId="1066"/>
    <cellStyle name="Explanatory Text 17" xfId="1067"/>
    <cellStyle name="Explanatory Text 18" xfId="1068"/>
    <cellStyle name="Explanatory Text 19" xfId="1069"/>
    <cellStyle name="Explanatory Text 2" xfId="1070"/>
    <cellStyle name="Explanatory Text 2 2" xfId="1071"/>
    <cellStyle name="Explanatory Text 2 3" xfId="1072"/>
    <cellStyle name="Explanatory Text 2 4" xfId="1073"/>
    <cellStyle name="Explanatory Text 2 5" xfId="1074"/>
    <cellStyle name="Explanatory Text 3" xfId="1075"/>
    <cellStyle name="Explanatory Text 3 2" xfId="1076"/>
    <cellStyle name="Explanatory Text 3 3" xfId="1077"/>
    <cellStyle name="Explanatory Text 3 4" xfId="1078"/>
    <cellStyle name="Explanatory Text 3 5" xfId="1079"/>
    <cellStyle name="Explanatory Text 3 6" xfId="1080"/>
    <cellStyle name="Explanatory Text 4" xfId="1081"/>
    <cellStyle name="Explanatory Text 4 2" xfId="1082"/>
    <cellStyle name="Explanatory Text 4 3" xfId="1083"/>
    <cellStyle name="Explanatory Text 4 4" xfId="1084"/>
    <cellStyle name="Explanatory Text 4 5" xfId="1085"/>
    <cellStyle name="Explanatory Text 5" xfId="1086"/>
    <cellStyle name="Explanatory Text 6" xfId="1087"/>
    <cellStyle name="Explanatory Text 7" xfId="1088"/>
    <cellStyle name="Explanatory Text 8" xfId="1089"/>
    <cellStyle name="Explanatory Text 9" xfId="1090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Good" xfId="10" builtinId="26" customBuiltin="1"/>
    <cellStyle name="Good 10" xfId="1091"/>
    <cellStyle name="Good 11" xfId="1092"/>
    <cellStyle name="Good 12" xfId="1093"/>
    <cellStyle name="Good 13" xfId="1094"/>
    <cellStyle name="Good 14" xfId="1095"/>
    <cellStyle name="Good 15" xfId="1096"/>
    <cellStyle name="Good 16" xfId="1097"/>
    <cellStyle name="Good 17" xfId="1098"/>
    <cellStyle name="Good 18" xfId="1099"/>
    <cellStyle name="Good 19" xfId="1100"/>
    <cellStyle name="Good 2" xfId="1101"/>
    <cellStyle name="Good 2 2" xfId="1102"/>
    <cellStyle name="Good 2 2 2" xfId="1103"/>
    <cellStyle name="Good 2 3" xfId="1104"/>
    <cellStyle name="Good 2 4" xfId="1105"/>
    <cellStyle name="Good 2 5" xfId="1106"/>
    <cellStyle name="Good 3" xfId="1107"/>
    <cellStyle name="Good 3 2" xfId="1108"/>
    <cellStyle name="Good 3 3" xfId="1109"/>
    <cellStyle name="Good 3 4" xfId="1110"/>
    <cellStyle name="Good 3 5" xfId="1111"/>
    <cellStyle name="Good 3 6" xfId="1112"/>
    <cellStyle name="Good 4" xfId="1113"/>
    <cellStyle name="Good 4 2" xfId="1114"/>
    <cellStyle name="Good 4 3" xfId="1115"/>
    <cellStyle name="Good 4 4" xfId="1116"/>
    <cellStyle name="Good 4 5" xfId="1117"/>
    <cellStyle name="Good 5" xfId="1118"/>
    <cellStyle name="Good 6" xfId="1119"/>
    <cellStyle name="Good 7" xfId="1120"/>
    <cellStyle name="Good 8" xfId="1121"/>
    <cellStyle name="Good 9" xfId="1122"/>
    <cellStyle name="Heading 1" xfId="6" builtinId="16" customBuiltin="1"/>
    <cellStyle name="Heading 1 10" xfId="1123"/>
    <cellStyle name="Heading 1 11" xfId="1124"/>
    <cellStyle name="Heading 1 12" xfId="1125"/>
    <cellStyle name="Heading 1 13" xfId="1126"/>
    <cellStyle name="Heading 1 14" xfId="1127"/>
    <cellStyle name="Heading 1 15" xfId="1128"/>
    <cellStyle name="Heading 1 16" xfId="1129"/>
    <cellStyle name="Heading 1 17" xfId="1130"/>
    <cellStyle name="Heading 1 18" xfId="1131"/>
    <cellStyle name="Heading 1 19" xfId="1132"/>
    <cellStyle name="Heading 1 2" xfId="1133"/>
    <cellStyle name="Heading 1 2 2" xfId="1134"/>
    <cellStyle name="Heading 1 2 3" xfId="1135"/>
    <cellStyle name="Heading 1 2 4" xfId="1136"/>
    <cellStyle name="Heading 1 2 5" xfId="1137"/>
    <cellStyle name="Heading 1 3" xfId="1138"/>
    <cellStyle name="Heading 1 3 2" xfId="1139"/>
    <cellStyle name="Heading 1 3 3" xfId="1140"/>
    <cellStyle name="Heading 1 3 4" xfId="1141"/>
    <cellStyle name="Heading 1 3 5" xfId="1142"/>
    <cellStyle name="Heading 1 3 6" xfId="1143"/>
    <cellStyle name="Heading 1 4" xfId="1144"/>
    <cellStyle name="Heading 1 4 2" xfId="1145"/>
    <cellStyle name="Heading 1 4 3" xfId="1146"/>
    <cellStyle name="Heading 1 4 4" xfId="1147"/>
    <cellStyle name="Heading 1 4 5" xfId="1148"/>
    <cellStyle name="Heading 1 5" xfId="1149"/>
    <cellStyle name="Heading 1 6" xfId="1150"/>
    <cellStyle name="Heading 1 7" xfId="1151"/>
    <cellStyle name="Heading 1 8" xfId="1152"/>
    <cellStyle name="Heading 1 9" xfId="1153"/>
    <cellStyle name="Heading 2" xfId="7" builtinId="17" customBuiltin="1"/>
    <cellStyle name="Heading 2 10" xfId="1154"/>
    <cellStyle name="Heading 2 11" xfId="1155"/>
    <cellStyle name="Heading 2 12" xfId="1156"/>
    <cellStyle name="Heading 2 13" xfId="1157"/>
    <cellStyle name="Heading 2 14" xfId="1158"/>
    <cellStyle name="Heading 2 15" xfId="1159"/>
    <cellStyle name="Heading 2 16" xfId="1160"/>
    <cellStyle name="Heading 2 17" xfId="1161"/>
    <cellStyle name="Heading 2 18" xfId="1162"/>
    <cellStyle name="Heading 2 19" xfId="1163"/>
    <cellStyle name="Heading 2 2" xfId="1164"/>
    <cellStyle name="Heading 2 2 2" xfId="1165"/>
    <cellStyle name="Heading 2 2 3" xfId="1166"/>
    <cellStyle name="Heading 2 2 4" xfId="1167"/>
    <cellStyle name="Heading 2 2 5" xfId="1168"/>
    <cellStyle name="Heading 2 3" xfId="1169"/>
    <cellStyle name="Heading 2 3 2" xfId="1170"/>
    <cellStyle name="Heading 2 3 3" xfId="1171"/>
    <cellStyle name="Heading 2 3 4" xfId="1172"/>
    <cellStyle name="Heading 2 3 5" xfId="1173"/>
    <cellStyle name="Heading 2 3 6" xfId="1174"/>
    <cellStyle name="Heading 2 4" xfId="1175"/>
    <cellStyle name="Heading 2 4 2" xfId="1176"/>
    <cellStyle name="Heading 2 4 3" xfId="1177"/>
    <cellStyle name="Heading 2 4 4" xfId="1178"/>
    <cellStyle name="Heading 2 4 5" xfId="1179"/>
    <cellStyle name="Heading 2 5" xfId="1180"/>
    <cellStyle name="Heading 2 6" xfId="1181"/>
    <cellStyle name="Heading 2 7" xfId="1182"/>
    <cellStyle name="Heading 2 8" xfId="1183"/>
    <cellStyle name="Heading 2 9" xfId="1184"/>
    <cellStyle name="Heading 3" xfId="8" builtinId="18" customBuiltin="1"/>
    <cellStyle name="Heading 3 10" xfId="1185"/>
    <cellStyle name="Heading 3 11" xfId="1186"/>
    <cellStyle name="Heading 3 12" xfId="1187"/>
    <cellStyle name="Heading 3 13" xfId="1188"/>
    <cellStyle name="Heading 3 14" xfId="1189"/>
    <cellStyle name="Heading 3 15" xfId="1190"/>
    <cellStyle name="Heading 3 16" xfId="1191"/>
    <cellStyle name="Heading 3 17" xfId="1192"/>
    <cellStyle name="Heading 3 18" xfId="1193"/>
    <cellStyle name="Heading 3 19" xfId="1194"/>
    <cellStyle name="Heading 3 2" xfId="1195"/>
    <cellStyle name="Heading 3 2 2" xfId="1196"/>
    <cellStyle name="Heading 3 2 3" xfId="1197"/>
    <cellStyle name="Heading 3 2 4" xfId="1198"/>
    <cellStyle name="Heading 3 2 5" xfId="1199"/>
    <cellStyle name="Heading 3 3" xfId="1200"/>
    <cellStyle name="Heading 3 3 2" xfId="1201"/>
    <cellStyle name="Heading 3 3 3" xfId="1202"/>
    <cellStyle name="Heading 3 3 4" xfId="1203"/>
    <cellStyle name="Heading 3 3 5" xfId="1204"/>
    <cellStyle name="Heading 3 3 6" xfId="1205"/>
    <cellStyle name="Heading 3 4" xfId="1206"/>
    <cellStyle name="Heading 3 4 2" xfId="1207"/>
    <cellStyle name="Heading 3 4 3" xfId="1208"/>
    <cellStyle name="Heading 3 4 4" xfId="1209"/>
    <cellStyle name="Heading 3 4 5" xfId="1210"/>
    <cellStyle name="Heading 3 5" xfId="1211"/>
    <cellStyle name="Heading 3 6" xfId="1212"/>
    <cellStyle name="Heading 3 7" xfId="1213"/>
    <cellStyle name="Heading 3 8" xfId="1214"/>
    <cellStyle name="Heading 3 9" xfId="1215"/>
    <cellStyle name="Heading 4" xfId="9" builtinId="19" customBuiltin="1"/>
    <cellStyle name="Heading 4 10" xfId="1216"/>
    <cellStyle name="Heading 4 11" xfId="1217"/>
    <cellStyle name="Heading 4 12" xfId="1218"/>
    <cellStyle name="Heading 4 13" xfId="1219"/>
    <cellStyle name="Heading 4 14" xfId="1220"/>
    <cellStyle name="Heading 4 15" xfId="1221"/>
    <cellStyle name="Heading 4 16" xfId="1222"/>
    <cellStyle name="Heading 4 17" xfId="1223"/>
    <cellStyle name="Heading 4 18" xfId="1224"/>
    <cellStyle name="Heading 4 19" xfId="1225"/>
    <cellStyle name="Heading 4 2" xfId="1226"/>
    <cellStyle name="Heading 4 2 2" xfId="1227"/>
    <cellStyle name="Heading 4 2 3" xfId="1228"/>
    <cellStyle name="Heading 4 2 4" xfId="1229"/>
    <cellStyle name="Heading 4 2 5" xfId="1230"/>
    <cellStyle name="Heading 4 3" xfId="1231"/>
    <cellStyle name="Heading 4 3 2" xfId="1232"/>
    <cellStyle name="Heading 4 3 3" xfId="1233"/>
    <cellStyle name="Heading 4 3 4" xfId="1234"/>
    <cellStyle name="Heading 4 3 5" xfId="1235"/>
    <cellStyle name="Heading 4 3 6" xfId="1236"/>
    <cellStyle name="Heading 4 4" xfId="1237"/>
    <cellStyle name="Heading 4 4 2" xfId="1238"/>
    <cellStyle name="Heading 4 4 3" xfId="1239"/>
    <cellStyle name="Heading 4 4 4" xfId="1240"/>
    <cellStyle name="Heading 4 4 5" xfId="1241"/>
    <cellStyle name="Heading 4 5" xfId="1242"/>
    <cellStyle name="Heading 4 6" xfId="1243"/>
    <cellStyle name="Heading 4 7" xfId="1244"/>
    <cellStyle name="Heading 4 8" xfId="1245"/>
    <cellStyle name="Heading 4 9" xfId="1246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 2" xfId="1247"/>
    <cellStyle name="Input" xfId="13" builtinId="20" customBuiltin="1"/>
    <cellStyle name="Input 10" xfId="1248"/>
    <cellStyle name="Input 10 2" xfId="1719"/>
    <cellStyle name="Input 11" xfId="1249"/>
    <cellStyle name="Input 11 2" xfId="1720"/>
    <cellStyle name="Input 12" xfId="1250"/>
    <cellStyle name="Input 12 2" xfId="1721"/>
    <cellStyle name="Input 13" xfId="1251"/>
    <cellStyle name="Input 13 2" xfId="1722"/>
    <cellStyle name="Input 14" xfId="1252"/>
    <cellStyle name="Input 14 2" xfId="1723"/>
    <cellStyle name="Input 15" xfId="1253"/>
    <cellStyle name="Input 15 2" xfId="1724"/>
    <cellStyle name="Input 16" xfId="1254"/>
    <cellStyle name="Input 16 2" xfId="1725"/>
    <cellStyle name="Input 17" xfId="1255"/>
    <cellStyle name="Input 17 2" xfId="1726"/>
    <cellStyle name="Input 18" xfId="1256"/>
    <cellStyle name="Input 18 2" xfId="1727"/>
    <cellStyle name="Input 19" xfId="1257"/>
    <cellStyle name="Input 19 2" xfId="1728"/>
    <cellStyle name="Input 2" xfId="1258"/>
    <cellStyle name="Input 2 2" xfId="1259"/>
    <cellStyle name="Input 2 2 2" xfId="1260"/>
    <cellStyle name="Input 2 2 2 2" xfId="1731"/>
    <cellStyle name="Input 2 2 3" xfId="1730"/>
    <cellStyle name="Input 2 3" xfId="1261"/>
    <cellStyle name="Input 2 3 2" xfId="1732"/>
    <cellStyle name="Input 2 4" xfId="1262"/>
    <cellStyle name="Input 2 4 2" xfId="1733"/>
    <cellStyle name="Input 2 5" xfId="1263"/>
    <cellStyle name="Input 2 5 2" xfId="1734"/>
    <cellStyle name="Input 2 6" xfId="1729"/>
    <cellStyle name="Input 3" xfId="1264"/>
    <cellStyle name="Input 3 2" xfId="1265"/>
    <cellStyle name="Input 3 2 2" xfId="1735"/>
    <cellStyle name="Input 3 3" xfId="1266"/>
    <cellStyle name="Input 3 3 2" xfId="1736"/>
    <cellStyle name="Input 3 4" xfId="1267"/>
    <cellStyle name="Input 3 4 2" xfId="1737"/>
    <cellStyle name="Input 3 5" xfId="1268"/>
    <cellStyle name="Input 3 5 2" xfId="1738"/>
    <cellStyle name="Input 3 6" xfId="1269"/>
    <cellStyle name="Input 3 6 2" xfId="1739"/>
    <cellStyle name="Input 4" xfId="1270"/>
    <cellStyle name="Input 4 2" xfId="1271"/>
    <cellStyle name="Input 4 2 2" xfId="1741"/>
    <cellStyle name="Input 4 3" xfId="1272"/>
    <cellStyle name="Input 4 3 2" xfId="1742"/>
    <cellStyle name="Input 4 4" xfId="1273"/>
    <cellStyle name="Input 4 4 2" xfId="1743"/>
    <cellStyle name="Input 4 5" xfId="1274"/>
    <cellStyle name="Input 4 5 2" xfId="1744"/>
    <cellStyle name="Input 4 6" xfId="1740"/>
    <cellStyle name="Input 5" xfId="1275"/>
    <cellStyle name="Input 5 2" xfId="1745"/>
    <cellStyle name="Input 6" xfId="1276"/>
    <cellStyle name="Input 6 2" xfId="1746"/>
    <cellStyle name="Input 7" xfId="1277"/>
    <cellStyle name="Input 7 2" xfId="1747"/>
    <cellStyle name="Input 8" xfId="1278"/>
    <cellStyle name="Input 8 2" xfId="1748"/>
    <cellStyle name="Input 9" xfId="1279"/>
    <cellStyle name="Input 9 2" xfId="1749"/>
    <cellStyle name="Linked Cell" xfId="16" builtinId="24" customBuiltin="1"/>
    <cellStyle name="Linked Cell 10" xfId="1280"/>
    <cellStyle name="Linked Cell 11" xfId="1281"/>
    <cellStyle name="Linked Cell 12" xfId="1282"/>
    <cellStyle name="Linked Cell 13" xfId="1283"/>
    <cellStyle name="Linked Cell 14" xfId="1284"/>
    <cellStyle name="Linked Cell 15" xfId="1285"/>
    <cellStyle name="Linked Cell 16" xfId="1286"/>
    <cellStyle name="Linked Cell 17" xfId="1287"/>
    <cellStyle name="Linked Cell 18" xfId="1288"/>
    <cellStyle name="Linked Cell 19" xfId="1289"/>
    <cellStyle name="Linked Cell 2" xfId="1290"/>
    <cellStyle name="Linked Cell 2 2" xfId="1291"/>
    <cellStyle name="Linked Cell 2 3" xfId="1292"/>
    <cellStyle name="Linked Cell 2 4" xfId="1293"/>
    <cellStyle name="Linked Cell 2 5" xfId="1294"/>
    <cellStyle name="Linked Cell 3" xfId="1295"/>
    <cellStyle name="Linked Cell 3 2" xfId="1296"/>
    <cellStyle name="Linked Cell 3 3" xfId="1297"/>
    <cellStyle name="Linked Cell 3 4" xfId="1298"/>
    <cellStyle name="Linked Cell 3 5" xfId="1299"/>
    <cellStyle name="Linked Cell 3 6" xfId="1300"/>
    <cellStyle name="Linked Cell 4" xfId="1301"/>
    <cellStyle name="Linked Cell 4 2" xfId="1302"/>
    <cellStyle name="Linked Cell 4 3" xfId="1303"/>
    <cellStyle name="Linked Cell 4 4" xfId="1304"/>
    <cellStyle name="Linked Cell 4 5" xfId="1305"/>
    <cellStyle name="Linked Cell 5" xfId="1306"/>
    <cellStyle name="Linked Cell 6" xfId="1307"/>
    <cellStyle name="Linked Cell 7" xfId="1308"/>
    <cellStyle name="Linked Cell 8" xfId="1309"/>
    <cellStyle name="Linked Cell 9" xfId="1310"/>
    <cellStyle name="Neutral" xfId="12" builtinId="28" customBuiltin="1"/>
    <cellStyle name="Neutral 10" xfId="1311"/>
    <cellStyle name="Neutral 11" xfId="1312"/>
    <cellStyle name="Neutral 12" xfId="1313"/>
    <cellStyle name="Neutral 13" xfId="1314"/>
    <cellStyle name="Neutral 14" xfId="1315"/>
    <cellStyle name="Neutral 15" xfId="1316"/>
    <cellStyle name="Neutral 16" xfId="1317"/>
    <cellStyle name="Neutral 17" xfId="1318"/>
    <cellStyle name="Neutral 18" xfId="1319"/>
    <cellStyle name="Neutral 19" xfId="1320"/>
    <cellStyle name="Neutral 2" xfId="1321"/>
    <cellStyle name="Neutral 2 2" xfId="1322"/>
    <cellStyle name="Neutral 2 2 2" xfId="1323"/>
    <cellStyle name="Neutral 2 3" xfId="1324"/>
    <cellStyle name="Neutral 2 4" xfId="1325"/>
    <cellStyle name="Neutral 2 5" xfId="1326"/>
    <cellStyle name="Neutral 3" xfId="1327"/>
    <cellStyle name="Neutral 3 2" xfId="1328"/>
    <cellStyle name="Neutral 3 3" xfId="1329"/>
    <cellStyle name="Neutral 3 4" xfId="1330"/>
    <cellStyle name="Neutral 3 5" xfId="1331"/>
    <cellStyle name="Neutral 3 6" xfId="1332"/>
    <cellStyle name="Neutral 4" xfId="1333"/>
    <cellStyle name="Neutral 4 2" xfId="1334"/>
    <cellStyle name="Neutral 4 3" xfId="1335"/>
    <cellStyle name="Neutral 4 4" xfId="1336"/>
    <cellStyle name="Neutral 4 5" xfId="1337"/>
    <cellStyle name="Neutral 5" xfId="1338"/>
    <cellStyle name="Neutral 6" xfId="1339"/>
    <cellStyle name="Neutral 7" xfId="1340"/>
    <cellStyle name="Neutral 8" xfId="1341"/>
    <cellStyle name="Neutral 9" xfId="1342"/>
    <cellStyle name="Normal" xfId="0" builtinId="0"/>
    <cellStyle name="Normal 10" xfId="1343"/>
    <cellStyle name="Normal 11" xfId="1344"/>
    <cellStyle name="Normal 12" xfId="1345"/>
    <cellStyle name="Normal 12 2" xfId="1346"/>
    <cellStyle name="Normal 13" xfId="1347"/>
    <cellStyle name="Normal 14" xfId="1348"/>
    <cellStyle name="Normal 15" xfId="1349"/>
    <cellStyle name="Normal 16" xfId="1350"/>
    <cellStyle name="Normal 16 2" xfId="1351"/>
    <cellStyle name="Normal 17" xfId="1352"/>
    <cellStyle name="Normal 18" xfId="37"/>
    <cellStyle name="Normal 19" xfId="1353"/>
    <cellStyle name="Normal 2" xfId="2"/>
    <cellStyle name="Normal 2 10" xfId="1355"/>
    <cellStyle name="Normal 2 11" xfId="1356"/>
    <cellStyle name="Normal 2 12" xfId="1357"/>
    <cellStyle name="Normal 2 13" xfId="1358"/>
    <cellStyle name="Normal 2 14" xfId="1359"/>
    <cellStyle name="Normal 2 15" xfId="1360"/>
    <cellStyle name="Normal 2 16" xfId="1361"/>
    <cellStyle name="Normal 2 17" xfId="1362"/>
    <cellStyle name="Normal 2 18" xfId="1363"/>
    <cellStyle name="Normal 2 19" xfId="1364"/>
    <cellStyle name="Normal 2 2" xfId="1365"/>
    <cellStyle name="Normal 2 2 2" xfId="1366"/>
    <cellStyle name="Normal 2 2 3" xfId="1367"/>
    <cellStyle name="Normal 2 20" xfId="1368"/>
    <cellStyle name="Normal 2 21" xfId="1369"/>
    <cellStyle name="Normal 2 22" xfId="1354"/>
    <cellStyle name="Normal 2 3" xfId="1370"/>
    <cellStyle name="Normal 2 3 2" xfId="1371"/>
    <cellStyle name="Normal 2 3 3" xfId="1372"/>
    <cellStyle name="Normal 2 3 4" xfId="1373"/>
    <cellStyle name="Normal 2 4" xfId="1374"/>
    <cellStyle name="Normal 2 4 2" xfId="1375"/>
    <cellStyle name="Normal 2 5" xfId="1376"/>
    <cellStyle name="Normal 2 5 2" xfId="1377"/>
    <cellStyle name="Normal 2 5 3" xfId="1378"/>
    <cellStyle name="Normal 2 5 4" xfId="1379"/>
    <cellStyle name="Normal 2 5 5" xfId="1380"/>
    <cellStyle name="Normal 2 5 6" xfId="1381"/>
    <cellStyle name="Normal 2 5 7" xfId="1382"/>
    <cellStyle name="Normal 2 6" xfId="1383"/>
    <cellStyle name="Normal 2 7" xfId="1384"/>
    <cellStyle name="Normal 2 8" xfId="1385"/>
    <cellStyle name="Normal 2 9" xfId="1386"/>
    <cellStyle name="Normal 20" xfId="1387"/>
    <cellStyle name="Normal 21" xfId="1868"/>
    <cellStyle name="Normal 22" xfId="1388"/>
    <cellStyle name="Normal 23" xfId="1389"/>
    <cellStyle name="Normal 3" xfId="1390"/>
    <cellStyle name="Normal 3 2" xfId="1391"/>
    <cellStyle name="Normal 3 3" xfId="1392"/>
    <cellStyle name="Normal 4" xfId="1393"/>
    <cellStyle name="Normal 4 2" xfId="1394"/>
    <cellStyle name="Normal 4 2 10" xfId="1395"/>
    <cellStyle name="Normal 4 2 11" xfId="1396"/>
    <cellStyle name="Normal 4 2 12" xfId="1397"/>
    <cellStyle name="Normal 4 2 13" xfId="1398"/>
    <cellStyle name="Normal 4 2 2" xfId="1399"/>
    <cellStyle name="Normal 4 2 2 2" xfId="1400"/>
    <cellStyle name="Normal 4 2 3" xfId="1401"/>
    <cellStyle name="Normal 4 2 3 2" xfId="1402"/>
    <cellStyle name="Normal 4 2 4" xfId="1403"/>
    <cellStyle name="Normal 4 2 4 2" xfId="1404"/>
    <cellStyle name="Normal 4 2 5" xfId="1405"/>
    <cellStyle name="Normal 4 2 6" xfId="1406"/>
    <cellStyle name="Normal 4 2 7" xfId="1407"/>
    <cellStyle name="Normal 4 2 8" xfId="1408"/>
    <cellStyle name="Normal 4 2 9" xfId="1409"/>
    <cellStyle name="Normal 4 3" xfId="1410"/>
    <cellStyle name="Normal 4 3 2" xfId="1411"/>
    <cellStyle name="Normal 4 3 3" xfId="1412"/>
    <cellStyle name="Normal 4 4" xfId="1413"/>
    <cellStyle name="Normal 4 4 2" xfId="1414"/>
    <cellStyle name="Normal 4 5" xfId="1415"/>
    <cellStyle name="Normal 4 5 2" xfId="1416"/>
    <cellStyle name="Normal 4 6" xfId="1417"/>
    <cellStyle name="Normal 5" xfId="1418"/>
    <cellStyle name="Normal 5 2" xfId="1419"/>
    <cellStyle name="Normal 5 2 2" xfId="1420"/>
    <cellStyle name="Normal 5 3" xfId="1421"/>
    <cellStyle name="Normal 5 4" xfId="1422"/>
    <cellStyle name="Normal 6" xfId="1423"/>
    <cellStyle name="Normal 6 2" xfId="1424"/>
    <cellStyle name="Normal 6 2 2" xfId="1425"/>
    <cellStyle name="Normal 6 2 3" xfId="1426"/>
    <cellStyle name="Normal 6 2 4" xfId="1427"/>
    <cellStyle name="Normal 6 2 5" xfId="1428"/>
    <cellStyle name="Normal 6 3" xfId="1429"/>
    <cellStyle name="Normal 6 3 2" xfId="1430"/>
    <cellStyle name="Normal 6 4" xfId="1431"/>
    <cellStyle name="Normal 6 5" xfId="1432"/>
    <cellStyle name="Normal 6 6" xfId="1433"/>
    <cellStyle name="Normal 6 7" xfId="1434"/>
    <cellStyle name="Normal 7" xfId="1435"/>
    <cellStyle name="Normal 7 2" xfId="1436"/>
    <cellStyle name="Normal 7 2 2" xfId="1437"/>
    <cellStyle name="Normal 7 3" xfId="1438"/>
    <cellStyle name="Normal 7 4" xfId="1439"/>
    <cellStyle name="Normal 7 5" xfId="1440"/>
    <cellStyle name="Normal 7 6" xfId="1441"/>
    <cellStyle name="Normal 7 7" xfId="1442"/>
    <cellStyle name="Normal 7 8" xfId="1443"/>
    <cellStyle name="Normal 7 9" xfId="1444"/>
    <cellStyle name="Normal 8" xfId="1445"/>
    <cellStyle name="Normal 8 2" xfId="1446"/>
    <cellStyle name="Normal 8 3" xfId="1447"/>
    <cellStyle name="Normal 8 4" xfId="1448"/>
    <cellStyle name="Normal 8 5" xfId="1449"/>
    <cellStyle name="Normal 8 6" xfId="1450"/>
    <cellStyle name="Normal 9" xfId="1451"/>
    <cellStyle name="Normal 9 2" xfId="1452"/>
    <cellStyle name="Normal 9 2 2" xfId="1453"/>
    <cellStyle name="Normal 9 3" xfId="1454"/>
    <cellStyle name="Normal 9 4" xfId="1455"/>
    <cellStyle name="Normal 9 5" xfId="1456"/>
    <cellStyle name="Normal 9 6" xfId="1457"/>
    <cellStyle name="Note 10" xfId="1458"/>
    <cellStyle name="Note 10 2" xfId="1750"/>
    <cellStyle name="Note 11" xfId="1459"/>
    <cellStyle name="Note 11 2" xfId="1751"/>
    <cellStyle name="Note 12" xfId="1460"/>
    <cellStyle name="Note 12 2" xfId="1752"/>
    <cellStyle name="Note 13" xfId="1461"/>
    <cellStyle name="Note 13 2" xfId="1753"/>
    <cellStyle name="Note 14" xfId="1462"/>
    <cellStyle name="Note 14 2" xfId="1754"/>
    <cellStyle name="Note 15" xfId="1463"/>
    <cellStyle name="Note 15 2" xfId="1755"/>
    <cellStyle name="Note 16" xfId="1464"/>
    <cellStyle name="Note 16 2" xfId="1756"/>
    <cellStyle name="Note 17" xfId="1465"/>
    <cellStyle name="Note 17 2" xfId="1757"/>
    <cellStyle name="Note 18" xfId="1466"/>
    <cellStyle name="Note 18 2" xfId="1758"/>
    <cellStyle name="Note 19" xfId="1467"/>
    <cellStyle name="Note 19 2" xfId="1759"/>
    <cellStyle name="Note 2" xfId="1468"/>
    <cellStyle name="Note 2 2" xfId="1469"/>
    <cellStyle name="Note 2 2 2" xfId="1470"/>
    <cellStyle name="Note 2 2 2 2" xfId="1471"/>
    <cellStyle name="Note 2 2 2 2 2" xfId="1472"/>
    <cellStyle name="Note 2 2 2 2 2 2" xfId="1761"/>
    <cellStyle name="Note 2 2 2 2 3" xfId="1760"/>
    <cellStyle name="Note 2 2 2 3" xfId="1473"/>
    <cellStyle name="Note 2 2 3" xfId="1474"/>
    <cellStyle name="Note 2 2 3 2" xfId="1475"/>
    <cellStyle name="Note 2 2 3 2 2" xfId="1763"/>
    <cellStyle name="Note 2 2 3 3" xfId="1762"/>
    <cellStyle name="Note 2 2 4" xfId="1476"/>
    <cellStyle name="Note 2 2 5" xfId="1477"/>
    <cellStyle name="Note 2 2 5 2" xfId="1764"/>
    <cellStyle name="Note 2 3" xfId="1478"/>
    <cellStyle name="Note 2 3 2" xfId="1479"/>
    <cellStyle name="Note 2 3 2 2" xfId="1480"/>
    <cellStyle name="Note 2 3 2 2 2" xfId="1766"/>
    <cellStyle name="Note 2 3 2 3" xfId="1765"/>
    <cellStyle name="Note 2 3 3" xfId="1481"/>
    <cellStyle name="Note 2 3 4" xfId="1482"/>
    <cellStyle name="Note 2 3 4 2" xfId="1767"/>
    <cellStyle name="Note 2 4" xfId="1483"/>
    <cellStyle name="Note 2 4 2" xfId="1484"/>
    <cellStyle name="Note 2 4 2 2" xfId="1769"/>
    <cellStyle name="Note 2 4 3" xfId="1485"/>
    <cellStyle name="Note 2 4 3 2" xfId="1770"/>
    <cellStyle name="Note 2 4 4" xfId="1768"/>
    <cellStyle name="Note 2 5" xfId="1486"/>
    <cellStyle name="Note 2 5 2" xfId="1487"/>
    <cellStyle name="Note 2 5 2 2" xfId="1771"/>
    <cellStyle name="Note 2 6" xfId="1488"/>
    <cellStyle name="Note 2 6 2" xfId="1772"/>
    <cellStyle name="Note 2 7" xfId="1489"/>
    <cellStyle name="Note 2 7 2" xfId="1773"/>
    <cellStyle name="Note 20" xfId="1490"/>
    <cellStyle name="Note 20 2" xfId="1774"/>
    <cellStyle name="Note 3" xfId="1491"/>
    <cellStyle name="Note 3 2" xfId="1492"/>
    <cellStyle name="Note 3 2 2" xfId="1493"/>
    <cellStyle name="Note 3 2 2 2" xfId="1494"/>
    <cellStyle name="Note 3 2 2 2 2" xfId="1776"/>
    <cellStyle name="Note 3 2 2 3" xfId="1775"/>
    <cellStyle name="Note 3 2 3" xfId="1495"/>
    <cellStyle name="Note 3 2 4" xfId="1496"/>
    <cellStyle name="Note 3 2 4 2" xfId="1777"/>
    <cellStyle name="Note 3 3" xfId="1497"/>
    <cellStyle name="Note 3 3 2" xfId="1498"/>
    <cellStyle name="Note 3 3 2 2" xfId="1779"/>
    <cellStyle name="Note 3 3 3" xfId="1499"/>
    <cellStyle name="Note 3 3 3 2" xfId="1780"/>
    <cellStyle name="Note 3 3 4" xfId="1778"/>
    <cellStyle name="Note 3 4" xfId="1500"/>
    <cellStyle name="Note 3 4 2" xfId="1501"/>
    <cellStyle name="Note 3 4 2 2" xfId="1781"/>
    <cellStyle name="Note 3 5" xfId="1502"/>
    <cellStyle name="Note 3 5 2" xfId="1782"/>
    <cellStyle name="Note 3 6" xfId="1503"/>
    <cellStyle name="Note 3 6 2" xfId="1783"/>
    <cellStyle name="Note 3 7" xfId="1504"/>
    <cellStyle name="Note 3 7 2" xfId="1784"/>
    <cellStyle name="Note 4" xfId="1505"/>
    <cellStyle name="Note 4 2" xfId="1506"/>
    <cellStyle name="Note 4 2 2" xfId="1507"/>
    <cellStyle name="Note 4 2 2 2" xfId="1508"/>
    <cellStyle name="Note 4 2 2 2 2" xfId="1786"/>
    <cellStyle name="Note 4 2 2 3" xfId="1785"/>
    <cellStyle name="Note 4 2 3" xfId="1509"/>
    <cellStyle name="Note 4 2 4" xfId="1510"/>
    <cellStyle name="Note 4 2 4 2" xfId="1787"/>
    <cellStyle name="Note 4 3" xfId="1511"/>
    <cellStyle name="Note 4 3 2" xfId="1512"/>
    <cellStyle name="Note 4 3 2 2" xfId="1789"/>
    <cellStyle name="Note 4 3 3" xfId="1513"/>
    <cellStyle name="Note 4 3 3 2" xfId="1790"/>
    <cellStyle name="Note 4 3 4" xfId="1788"/>
    <cellStyle name="Note 4 4" xfId="1514"/>
    <cellStyle name="Note 4 4 2" xfId="1515"/>
    <cellStyle name="Note 4 4 2 2" xfId="1791"/>
    <cellStyle name="Note 4 5" xfId="1516"/>
    <cellStyle name="Note 4 5 2" xfId="1792"/>
    <cellStyle name="Note 4 6" xfId="1517"/>
    <cellStyle name="Note 4 6 2" xfId="1793"/>
    <cellStyle name="Note 4 7" xfId="1518"/>
    <cellStyle name="Note 4 7 2" xfId="1794"/>
    <cellStyle name="Note 5" xfId="1519"/>
    <cellStyle name="Note 5 2" xfId="1520"/>
    <cellStyle name="Note 5 2 2" xfId="1521"/>
    <cellStyle name="Note 5 2 2 2" xfId="1522"/>
    <cellStyle name="Note 5 2 2 2 2" xfId="1796"/>
    <cellStyle name="Note 5 2 2 3" xfId="1795"/>
    <cellStyle name="Note 5 2 3" xfId="1523"/>
    <cellStyle name="Note 5 3" xfId="1524"/>
    <cellStyle name="Note 5 3 2" xfId="1525"/>
    <cellStyle name="Note 5 3 2 2" xfId="1798"/>
    <cellStyle name="Note 5 3 3" xfId="1797"/>
    <cellStyle name="Note 5 4" xfId="1526"/>
    <cellStyle name="Note 5 5" xfId="1527"/>
    <cellStyle name="Note 5 5 2" xfId="1799"/>
    <cellStyle name="Note 6" xfId="1528"/>
    <cellStyle name="Note 6 2" xfId="1529"/>
    <cellStyle name="Note 6 2 2" xfId="1530"/>
    <cellStyle name="Note 6 2 2 2" xfId="1801"/>
    <cellStyle name="Note 6 2 3" xfId="1800"/>
    <cellStyle name="Note 6 3" xfId="1531"/>
    <cellStyle name="Note 6 3 2" xfId="1802"/>
    <cellStyle name="Note 6 4" xfId="1532"/>
    <cellStyle name="Note 6 5" xfId="1533"/>
    <cellStyle name="Note 7" xfId="1534"/>
    <cellStyle name="Note 7 2" xfId="1535"/>
    <cellStyle name="Note 7 2 2" xfId="1804"/>
    <cellStyle name="Note 7 3" xfId="1803"/>
    <cellStyle name="Note 8" xfId="1536"/>
    <cellStyle name="Note 8 2" xfId="1805"/>
    <cellStyle name="Note 9" xfId="1537"/>
    <cellStyle name="Note 9 2" xfId="1806"/>
    <cellStyle name="Output" xfId="14" builtinId="21" customBuiltin="1"/>
    <cellStyle name="Output 10" xfId="1538"/>
    <cellStyle name="Output 10 2" xfId="1807"/>
    <cellStyle name="Output 11" xfId="1539"/>
    <cellStyle name="Output 11 2" xfId="1808"/>
    <cellStyle name="Output 12" xfId="1540"/>
    <cellStyle name="Output 12 2" xfId="1809"/>
    <cellStyle name="Output 13" xfId="1541"/>
    <cellStyle name="Output 13 2" xfId="1810"/>
    <cellStyle name="Output 14" xfId="1542"/>
    <cellStyle name="Output 14 2" xfId="1811"/>
    <cellStyle name="Output 15" xfId="1543"/>
    <cellStyle name="Output 15 2" xfId="1812"/>
    <cellStyle name="Output 16" xfId="1544"/>
    <cellStyle name="Output 16 2" xfId="1813"/>
    <cellStyle name="Output 17" xfId="1545"/>
    <cellStyle name="Output 17 2" xfId="1814"/>
    <cellStyle name="Output 18" xfId="1546"/>
    <cellStyle name="Output 18 2" xfId="1815"/>
    <cellStyle name="Output 19" xfId="1547"/>
    <cellStyle name="Output 19 2" xfId="1816"/>
    <cellStyle name="Output 2" xfId="1548"/>
    <cellStyle name="Output 2 2" xfId="1549"/>
    <cellStyle name="Output 2 2 2" xfId="1550"/>
    <cellStyle name="Output 2 2 2 2" xfId="1819"/>
    <cellStyle name="Output 2 2 3" xfId="1818"/>
    <cellStyle name="Output 2 3" xfId="1551"/>
    <cellStyle name="Output 2 3 2" xfId="1820"/>
    <cellStyle name="Output 2 4" xfId="1552"/>
    <cellStyle name="Output 2 4 2" xfId="1821"/>
    <cellStyle name="Output 2 5" xfId="1553"/>
    <cellStyle name="Output 2 5 2" xfId="1822"/>
    <cellStyle name="Output 2 6" xfId="1817"/>
    <cellStyle name="Output 3" xfId="1554"/>
    <cellStyle name="Output 3 2" xfId="1555"/>
    <cellStyle name="Output 3 2 2" xfId="1823"/>
    <cellStyle name="Output 3 3" xfId="1556"/>
    <cellStyle name="Output 3 3 2" xfId="1824"/>
    <cellStyle name="Output 3 4" xfId="1557"/>
    <cellStyle name="Output 3 4 2" xfId="1825"/>
    <cellStyle name="Output 3 5" xfId="1558"/>
    <cellStyle name="Output 3 5 2" xfId="1826"/>
    <cellStyle name="Output 3 6" xfId="1559"/>
    <cellStyle name="Output 3 6 2" xfId="1827"/>
    <cellStyle name="Output 4" xfId="1560"/>
    <cellStyle name="Output 4 2" xfId="1561"/>
    <cellStyle name="Output 4 2 2" xfId="1829"/>
    <cellStyle name="Output 4 3" xfId="1562"/>
    <cellStyle name="Output 4 3 2" xfId="1830"/>
    <cellStyle name="Output 4 4" xfId="1563"/>
    <cellStyle name="Output 4 4 2" xfId="1831"/>
    <cellStyle name="Output 4 5" xfId="1564"/>
    <cellStyle name="Output 4 5 2" xfId="1832"/>
    <cellStyle name="Output 4 6" xfId="1828"/>
    <cellStyle name="Output 5" xfId="1565"/>
    <cellStyle name="Output 5 2" xfId="1833"/>
    <cellStyle name="Output 6" xfId="1566"/>
    <cellStyle name="Output 6 2" xfId="1834"/>
    <cellStyle name="Output 7" xfId="1567"/>
    <cellStyle name="Output 7 2" xfId="1835"/>
    <cellStyle name="Output 8" xfId="1568"/>
    <cellStyle name="Output 8 2" xfId="1836"/>
    <cellStyle name="Output 9" xfId="1569"/>
    <cellStyle name="Output 9 2" xfId="1837"/>
    <cellStyle name="Percent" xfId="4" builtinId="5"/>
    <cellStyle name="Percent 2" xfId="1571"/>
    <cellStyle name="Percent 2 2" xfId="1572"/>
    <cellStyle name="Percent 2 2 2" xfId="1573"/>
    <cellStyle name="Percent 2 2 3" xfId="1574"/>
    <cellStyle name="Percent 2 2 4" xfId="1575"/>
    <cellStyle name="Percent 2 3" xfId="1576"/>
    <cellStyle name="Percent 2 3 2" xfId="1577"/>
    <cellStyle name="Percent 2 3 3" xfId="1578"/>
    <cellStyle name="Percent 2 4" xfId="1579"/>
    <cellStyle name="Percent 2 4 2" xfId="1580"/>
    <cellStyle name="Percent 2 4 3" xfId="1581"/>
    <cellStyle name="Percent 2 5" xfId="1582"/>
    <cellStyle name="Percent 2 6" xfId="1583"/>
    <cellStyle name="Percent 3" xfId="1584"/>
    <cellStyle name="Percent 3 2" xfId="1585"/>
    <cellStyle name="Percent 3 3" xfId="1586"/>
    <cellStyle name="Percent 3 4" xfId="1587"/>
    <cellStyle name="Percent 3 5" xfId="1588"/>
    <cellStyle name="Percent 3 6" xfId="1589"/>
    <cellStyle name="Percent 4" xfId="1590"/>
    <cellStyle name="Percent 4 2" xfId="1591"/>
    <cellStyle name="Percent 4 3" xfId="1592"/>
    <cellStyle name="Percent 5" xfId="1593"/>
    <cellStyle name="Percent 6" xfId="1570"/>
    <cellStyle name="Percent 7" xfId="1869"/>
    <cellStyle name="Title" xfId="5" builtinId="15" customBuiltin="1"/>
    <cellStyle name="Title 10" xfId="1594"/>
    <cellStyle name="Title 11" xfId="1595"/>
    <cellStyle name="Title 12" xfId="1596"/>
    <cellStyle name="Title 13" xfId="1597"/>
    <cellStyle name="Title 14" xfId="1598"/>
    <cellStyle name="Title 15" xfId="1599"/>
    <cellStyle name="Title 16" xfId="1600"/>
    <cellStyle name="Title 17" xfId="1601"/>
    <cellStyle name="Title 18" xfId="1602"/>
    <cellStyle name="Title 19" xfId="1603"/>
    <cellStyle name="Title 2" xfId="1604"/>
    <cellStyle name="Title 2 2" xfId="1605"/>
    <cellStyle name="Title 2 2 2" xfId="1606"/>
    <cellStyle name="Title 2 3" xfId="1607"/>
    <cellStyle name="Title 2 4" xfId="1608"/>
    <cellStyle name="Title 2 5" xfId="1609"/>
    <cellStyle name="Title 3" xfId="1610"/>
    <cellStyle name="Title 3 2" xfId="1611"/>
    <cellStyle name="Title 3 3" xfId="1612"/>
    <cellStyle name="Title 3 4" xfId="1613"/>
    <cellStyle name="Title 3 5" xfId="1614"/>
    <cellStyle name="Title 3 6" xfId="1615"/>
    <cellStyle name="Title 4" xfId="1616"/>
    <cellStyle name="Title 4 2" xfId="1617"/>
    <cellStyle name="Title 4 3" xfId="1618"/>
    <cellStyle name="Title 4 4" xfId="1619"/>
    <cellStyle name="Title 4 5" xfId="1620"/>
    <cellStyle name="Title 5" xfId="1621"/>
    <cellStyle name="Title 6" xfId="1622"/>
    <cellStyle name="Title 7" xfId="1623"/>
    <cellStyle name="Title 8" xfId="1624"/>
    <cellStyle name="Title 9" xfId="1625"/>
    <cellStyle name="Total" xfId="20" builtinId="25" customBuiltin="1"/>
    <cellStyle name="Total 10" xfId="1626"/>
    <cellStyle name="Total 10 2" xfId="1838"/>
    <cellStyle name="Total 11" xfId="1627"/>
    <cellStyle name="Total 11 2" xfId="1839"/>
    <cellStyle name="Total 12" xfId="1628"/>
    <cellStyle name="Total 12 2" xfId="1840"/>
    <cellStyle name="Total 13" xfId="1629"/>
    <cellStyle name="Total 13 2" xfId="1841"/>
    <cellStyle name="Total 14" xfId="1630"/>
    <cellStyle name="Total 14 2" xfId="1842"/>
    <cellStyle name="Total 15" xfId="1631"/>
    <cellStyle name="Total 15 2" xfId="1843"/>
    <cellStyle name="Total 16" xfId="1632"/>
    <cellStyle name="Total 16 2" xfId="1844"/>
    <cellStyle name="Total 17" xfId="1633"/>
    <cellStyle name="Total 17 2" xfId="1845"/>
    <cellStyle name="Total 18" xfId="1634"/>
    <cellStyle name="Total 18 2" xfId="1846"/>
    <cellStyle name="Total 19" xfId="1635"/>
    <cellStyle name="Total 19 2" xfId="1847"/>
    <cellStyle name="Total 2" xfId="1636"/>
    <cellStyle name="Total 2 2" xfId="1637"/>
    <cellStyle name="Total 2 2 2" xfId="1849"/>
    <cellStyle name="Total 2 3" xfId="1638"/>
    <cellStyle name="Total 2 3 2" xfId="1850"/>
    <cellStyle name="Total 2 4" xfId="1639"/>
    <cellStyle name="Total 2 4 2" xfId="1851"/>
    <cellStyle name="Total 2 5" xfId="1640"/>
    <cellStyle name="Total 2 5 2" xfId="1852"/>
    <cellStyle name="Total 2 6" xfId="1848"/>
    <cellStyle name="Total 3" xfId="1641"/>
    <cellStyle name="Total 3 2" xfId="1642"/>
    <cellStyle name="Total 3 2 2" xfId="1853"/>
    <cellStyle name="Total 3 3" xfId="1643"/>
    <cellStyle name="Total 3 3 2" xfId="1854"/>
    <cellStyle name="Total 3 4" xfId="1644"/>
    <cellStyle name="Total 3 4 2" xfId="1855"/>
    <cellStyle name="Total 3 5" xfId="1645"/>
    <cellStyle name="Total 3 5 2" xfId="1856"/>
    <cellStyle name="Total 3 6" xfId="1646"/>
    <cellStyle name="Total 3 6 2" xfId="1857"/>
    <cellStyle name="Total 4" xfId="1647"/>
    <cellStyle name="Total 4 2" xfId="1648"/>
    <cellStyle name="Total 4 2 2" xfId="1859"/>
    <cellStyle name="Total 4 3" xfId="1649"/>
    <cellStyle name="Total 4 3 2" xfId="1860"/>
    <cellStyle name="Total 4 4" xfId="1650"/>
    <cellStyle name="Total 4 4 2" xfId="1861"/>
    <cellStyle name="Total 4 5" xfId="1651"/>
    <cellStyle name="Total 4 5 2" xfId="1862"/>
    <cellStyle name="Total 4 6" xfId="1858"/>
    <cellStyle name="Total 5" xfId="1652"/>
    <cellStyle name="Total 5 2" xfId="1863"/>
    <cellStyle name="Total 6" xfId="1653"/>
    <cellStyle name="Total 6 2" xfId="1864"/>
    <cellStyle name="Total 7" xfId="1654"/>
    <cellStyle name="Total 7 2" xfId="1865"/>
    <cellStyle name="Total 8" xfId="1655"/>
    <cellStyle name="Total 8 2" xfId="1866"/>
    <cellStyle name="Total 9" xfId="1656"/>
    <cellStyle name="Total 9 2" xfId="1867"/>
    <cellStyle name="Warning Text" xfId="18" builtinId="11" customBuiltin="1"/>
    <cellStyle name="Warning Text 10" xfId="1657"/>
    <cellStyle name="Warning Text 11" xfId="1658"/>
    <cellStyle name="Warning Text 12" xfId="1659"/>
    <cellStyle name="Warning Text 13" xfId="1660"/>
    <cellStyle name="Warning Text 14" xfId="1661"/>
    <cellStyle name="Warning Text 15" xfId="1662"/>
    <cellStyle name="Warning Text 16" xfId="1663"/>
    <cellStyle name="Warning Text 17" xfId="1664"/>
    <cellStyle name="Warning Text 18" xfId="1665"/>
    <cellStyle name="Warning Text 19" xfId="1666"/>
    <cellStyle name="Warning Text 2" xfId="1667"/>
    <cellStyle name="Warning Text 2 2" xfId="1668"/>
    <cellStyle name="Warning Text 2 3" xfId="1669"/>
    <cellStyle name="Warning Text 2 4" xfId="1670"/>
    <cellStyle name="Warning Text 2 5" xfId="1671"/>
    <cellStyle name="Warning Text 3" xfId="1672"/>
    <cellStyle name="Warning Text 3 2" xfId="1673"/>
    <cellStyle name="Warning Text 3 3" xfId="1674"/>
    <cellStyle name="Warning Text 3 4" xfId="1675"/>
    <cellStyle name="Warning Text 3 5" xfId="1676"/>
    <cellStyle name="Warning Text 3 6" xfId="1677"/>
    <cellStyle name="Warning Text 4" xfId="1678"/>
    <cellStyle name="Warning Text 4 2" xfId="1679"/>
    <cellStyle name="Warning Text 4 3" xfId="1680"/>
    <cellStyle name="Warning Text 4 4" xfId="1681"/>
    <cellStyle name="Warning Text 4 5" xfId="1682"/>
    <cellStyle name="Warning Text 5" xfId="1683"/>
    <cellStyle name="Warning Text 6" xfId="1684"/>
    <cellStyle name="Warning Text 7" xfId="1685"/>
    <cellStyle name="Warning Text 8" xfId="1686"/>
    <cellStyle name="Warning Text 9" xfId="1687"/>
  </cellStyles>
  <dxfs count="4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B0F0"/>
      </font>
    </dxf>
    <dxf>
      <font>
        <color rgb="FFFF0000"/>
      </font>
    </dxf>
  </dxfs>
  <tableStyles count="0" defaultTableStyle="TableStyleMedium2" defaultPivotStyle="PivotStyleLight16"/>
  <colors>
    <mruColors>
      <color rgb="FF66FFFF"/>
      <color rgb="FFFF0066"/>
      <color rgb="FF0000FF"/>
      <color rgb="FFFF9966"/>
      <color rgb="FFF9C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APE</a:t>
            </a:r>
          </a:p>
        </c:rich>
      </c:tx>
      <c:layout>
        <c:manualLayout>
          <c:xMode val="edge"/>
          <c:yMode val="edge"/>
          <c:x val="0.455043481010657"/>
          <c:y val="1.72972953340659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458357828890001"/>
          <c:y val="0.111223506743738"/>
          <c:w val="0.833925969736655"/>
          <c:h val="0.68671240878127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Highlight!$W$1</c:f>
              <c:strCache>
                <c:ptCount val="1"/>
                <c:pt idx="0">
                  <c:v>APE 
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Highlight!$V$2:$V$3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Highlight!$W$2:$W$3</c:f>
              <c:numCache>
                <c:formatCode>_(* #,##0_);_(* \(#,##0\);_(* "-"??_);_(@_)</c:formatCode>
                <c:ptCount val="2"/>
                <c:pt idx="0">
                  <c:v>12788000</c:v>
                </c:pt>
                <c:pt idx="1">
                  <c:v>7672434.1520447042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D7E-49A7-8640-496C79F80982}"/>
            </c:ext>
          </c:extLst>
        </c:ser>
        <c:ser>
          <c:idx val="1"/>
          <c:order val="1"/>
          <c:tx>
            <c:strRef>
              <c:f>Highlight!$X$1</c:f>
              <c:strCache>
                <c:ptCount val="1"/>
                <c:pt idx="0">
                  <c:v>APE
(Submission)</c:v>
                </c:pt>
              </c:strCache>
            </c:strRef>
          </c:tx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D7E-49A7-8640-496C79F80982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7D7E-49A7-8640-496C79F80982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Highlight!$V$2:$V$3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Highlight!$X$2:$X$3</c:f>
              <c:numCache>
                <c:formatCode>_(* #,##0_);_(* \(#,##0\);_(* "-"??_);_(@_)</c:formatCode>
                <c:ptCount val="2"/>
                <c:pt idx="0">
                  <c:v>12236874</c:v>
                </c:pt>
                <c:pt idx="1">
                  <c:v>7402349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D7E-49A7-8640-496C79F80982}"/>
            </c:ext>
          </c:extLst>
        </c:ser>
        <c:ser>
          <c:idx val="4"/>
          <c:order val="2"/>
          <c:tx>
            <c:strRef>
              <c:f>Highlight!$Y$1</c:f>
              <c:strCache>
                <c:ptCount val="1"/>
                <c:pt idx="0">
                  <c:v>APE
(Issuance)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7.6365024818632098E-3"/>
                  <c:y val="0.2408477842003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7D7E-49A7-8640-496C79F80982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6365024818633104E-3"/>
                  <c:y val="0.2504816955684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7D7E-49A7-8640-496C79F80982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Highlight!$V$2:$V$3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Highlight!$Y$2:$Y$3</c:f>
              <c:numCache>
                <c:formatCode>_(* #,##0_);_(* \(#,##0\);_(* "-"??_);_(@_)</c:formatCode>
                <c:ptCount val="2"/>
                <c:pt idx="0">
                  <c:v>10498797</c:v>
                </c:pt>
                <c:pt idx="1">
                  <c:v>6674657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D7E-49A7-8640-496C79F80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50"/>
        <c:axId val="454158736"/>
        <c:axId val="454152072"/>
        <c:extLst xmlns:c16r2="http://schemas.microsoft.com/office/drawing/2015/06/chart"/>
      </c:barChart>
      <c:catAx>
        <c:axId val="45415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52072"/>
        <c:crosses val="autoZero"/>
        <c:auto val="1"/>
        <c:lblAlgn val="ctr"/>
        <c:lblOffset val="100"/>
        <c:noMultiLvlLbl val="0"/>
      </c:catAx>
      <c:valAx>
        <c:axId val="454152072"/>
        <c:scaling>
          <c:logBase val="2"/>
          <c:orientation val="minMax"/>
          <c:max val="300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3175">
            <a:solidFill>
              <a:schemeClr val="accent1">
                <a:alpha val="39000"/>
              </a:schemeClr>
            </a:solidFill>
            <a:prstDash val="sysDot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5873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3933205728566"/>
          <c:y val="0.866328341905239"/>
          <c:w val="0.45213337189640401"/>
          <c:h val="0.133671658094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2.062262326657861E-2"/>
          <c:w val="0.99363455424587799"/>
          <c:h val="0.8357560629303814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'data chart'!$D$1</c:f>
              <c:strCache>
                <c:ptCount val="1"/>
                <c:pt idx="0">
                  <c:v>last month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'data chart'!$A$2:$A$4</c:f>
              <c:strCache>
                <c:ptCount val="3"/>
                <c:pt idx="0">
                  <c:v>Bancassurance</c:v>
                </c:pt>
                <c:pt idx="1">
                  <c:v>Group Business</c:v>
                </c:pt>
                <c:pt idx="2">
                  <c:v>Techcombank Advisor</c:v>
                </c:pt>
              </c:strCache>
            </c:strRef>
          </c:cat>
          <c:val>
            <c:numRef>
              <c:f>'data chart'!$D$2:$D$4</c:f>
              <c:numCache>
                <c:formatCode>_(* #,##0_);_(* \(#,##0\);_(* "-"??_);_(@_)</c:formatCode>
                <c:ptCount val="3"/>
                <c:pt idx="0" formatCode="_(* #,##0_);_(* \(#,##0\);_(* &quot;-&quot;_);_(@_)">
                  <c:v>18402980</c:v>
                </c:pt>
                <c:pt idx="1">
                  <c:v>336581.22499999998</c:v>
                </c:pt>
                <c:pt idx="2">
                  <c:v>1383096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45-4CB2-BDFB-57B5760BD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1"/>
        <c:overlap val="-16"/>
        <c:axId val="454152856"/>
        <c:axId val="454153248"/>
      </c:barChart>
      <c:barChart>
        <c:barDir val="col"/>
        <c:grouping val="clustered"/>
        <c:varyColors val="0"/>
        <c:ser>
          <c:idx val="0"/>
          <c:order val="0"/>
          <c:tx>
            <c:strRef>
              <c:f>'data chart'!$B$1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chart'!$A$2:$A$4</c:f>
              <c:strCache>
                <c:ptCount val="3"/>
                <c:pt idx="0">
                  <c:v>Bancassurance</c:v>
                </c:pt>
                <c:pt idx="1">
                  <c:v>Group Business</c:v>
                </c:pt>
                <c:pt idx="2">
                  <c:v>Techcombank Advisor</c:v>
                </c:pt>
              </c:strCache>
            </c:strRef>
          </c:cat>
          <c:val>
            <c:numRef>
              <c:f>'data chart'!$B$2:$B$4</c:f>
              <c:numCache>
                <c:formatCode>_(* #,##0_);_(* \(#,##0\);_(* "-"??_);_(@_)</c:formatCode>
                <c:ptCount val="3"/>
                <c:pt idx="0">
                  <c:v>20460434.152044706</c:v>
                </c:pt>
                <c:pt idx="1">
                  <c:v>4000000</c:v>
                </c:pt>
                <c:pt idx="2">
                  <c:v>4000000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145-4CB2-BDFB-57B5760BD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450886160"/>
        <c:axId val="454154424"/>
      </c:barChart>
      <c:lineChart>
        <c:grouping val="standard"/>
        <c:varyColors val="0"/>
        <c:ser>
          <c:idx val="1"/>
          <c:order val="1"/>
          <c:tx>
            <c:strRef>
              <c:f>'data chart'!$C$1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chart'!$A$2:$A$4</c:f>
              <c:strCache>
                <c:ptCount val="3"/>
                <c:pt idx="0">
                  <c:v>Bancassurance</c:v>
                </c:pt>
                <c:pt idx="1">
                  <c:v>Group Business</c:v>
                </c:pt>
                <c:pt idx="2">
                  <c:v>Techcombank Advisor</c:v>
                </c:pt>
              </c:strCache>
            </c:strRef>
          </c:cat>
          <c:val>
            <c:numRef>
              <c:f>'data chart'!$C$2:$C$4</c:f>
              <c:numCache>
                <c:formatCode>_(* #,##0_);_(* \(#,##0\);_(* "-"??_);_(@_)</c:formatCode>
                <c:ptCount val="3"/>
                <c:pt idx="0" formatCode="_(* #,##0_);_(* \(#,##0\);_(* &quot;-&quot;_);_(@_)">
                  <c:v>17173454</c:v>
                </c:pt>
                <c:pt idx="1">
                  <c:v>4216541</c:v>
                </c:pt>
                <c:pt idx="2">
                  <c:v>1347379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145-4CB2-BDFB-57B5760BDC90}"/>
            </c:ext>
          </c:extLst>
        </c:ser>
        <c:ser>
          <c:idx val="2"/>
          <c:order val="2"/>
          <c:tx>
            <c:strRef>
              <c:f>'data chart'!$E$1</c:f>
              <c:strCache>
                <c:ptCount val="1"/>
                <c:pt idx="0">
                  <c:v>% ACHIEVEMENT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3.363529030586547E-2"/>
                  <c:y val="-0.463557560360914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E9C6-4504-90B2-D8C71E33CB7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1072398381499807E-2"/>
                  <c:y val="-0.181406946312556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2145-4CB2-BDFB-57B5760BDC9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2503897078885083E-2"/>
                  <c:y val="-7.03341879477162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2145-4CB2-BDFB-57B5760BDC9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chart'!$A$2:$A$4</c:f>
              <c:strCache>
                <c:ptCount val="3"/>
                <c:pt idx="0">
                  <c:v>Bancassurance</c:v>
                </c:pt>
                <c:pt idx="1">
                  <c:v>Group Business</c:v>
                </c:pt>
                <c:pt idx="2">
                  <c:v>Techcombank Advisor</c:v>
                </c:pt>
              </c:strCache>
            </c:strRef>
          </c:cat>
          <c:val>
            <c:numRef>
              <c:f>'data chart'!$E$2:$E$4</c:f>
              <c:numCache>
                <c:formatCode>0%</c:formatCode>
                <c:ptCount val="3"/>
                <c:pt idx="0">
                  <c:v>0.83934944255734556</c:v>
                </c:pt>
                <c:pt idx="1">
                  <c:v>1.0541352500000001</c:v>
                </c:pt>
                <c:pt idx="2">
                  <c:v>0.33684475000000003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145-4CB2-BDFB-57B5760BD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152856"/>
        <c:axId val="454153248"/>
      </c:lineChart>
      <c:catAx>
        <c:axId val="45415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53248"/>
        <c:crosses val="autoZero"/>
        <c:auto val="1"/>
        <c:lblAlgn val="ctr"/>
        <c:lblOffset val="100"/>
        <c:noMultiLvlLbl val="0"/>
      </c:catAx>
      <c:valAx>
        <c:axId val="454153248"/>
        <c:scaling>
          <c:orientation val="minMax"/>
          <c:max val="33000000"/>
          <c:min val="0"/>
        </c:scaling>
        <c:delete val="1"/>
        <c:axPos val="l"/>
        <c:numFmt formatCode="_(* #,##0_);_(* \(#,##0\);_(* &quot;-&quot;_);_(@_)" sourceLinked="1"/>
        <c:majorTickMark val="out"/>
        <c:minorTickMark val="none"/>
        <c:tickLblPos val="nextTo"/>
        <c:crossAx val="454152856"/>
        <c:crosses val="autoZero"/>
        <c:crossBetween val="between"/>
        <c:majorUnit val="3000000"/>
      </c:valAx>
      <c:valAx>
        <c:axId val="454154424"/>
        <c:scaling>
          <c:orientation val="minMax"/>
        </c:scaling>
        <c:delete val="1"/>
        <c:axPos val="r"/>
        <c:numFmt formatCode="_(* #,##0_);_(* \(#,##0\);_(* &quot;-&quot;??_);_(@_)" sourceLinked="1"/>
        <c:majorTickMark val="none"/>
        <c:minorTickMark val="none"/>
        <c:tickLblPos val="nextTo"/>
        <c:crossAx val="450886160"/>
        <c:crosses val="max"/>
        <c:crossBetween val="between"/>
        <c:majorUnit val="0.4"/>
      </c:valAx>
      <c:catAx>
        <c:axId val="450886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4154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5894628112389104"/>
          <c:y val="0.1987494648842561"/>
          <c:w val="0.1345285295689643"/>
          <c:h val="0.38209583491890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'data chart'!$D$1</c:f>
              <c:strCache>
                <c:ptCount val="1"/>
                <c:pt idx="0">
                  <c:v>last month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'data chart'!$A$2:$A$4</c:f>
              <c:strCache>
                <c:ptCount val="3"/>
                <c:pt idx="0">
                  <c:v>Bancassurance</c:v>
                </c:pt>
                <c:pt idx="1">
                  <c:v>Group Business</c:v>
                </c:pt>
                <c:pt idx="2">
                  <c:v>Techcombank Advisor</c:v>
                </c:pt>
              </c:strCache>
            </c:strRef>
          </c:cat>
          <c:val>
            <c:numRef>
              <c:f>'data chart'!$D$2:$D$4</c:f>
              <c:numCache>
                <c:formatCode>_(* #,##0_);_(* \(#,##0\);_(* "-"??_);_(@_)</c:formatCode>
                <c:ptCount val="3"/>
                <c:pt idx="0" formatCode="_(* #,##0_);_(* \(#,##0\);_(* &quot;-&quot;_);_(@_)">
                  <c:v>18402980</c:v>
                </c:pt>
                <c:pt idx="1">
                  <c:v>336581.22499999998</c:v>
                </c:pt>
                <c:pt idx="2">
                  <c:v>1383096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6C7-4F7C-B88D-280ADBAF7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5"/>
        <c:overlap val="-100"/>
        <c:axId val="450886552"/>
        <c:axId val="450890080"/>
      </c:barChart>
      <c:barChart>
        <c:barDir val="col"/>
        <c:grouping val="clustered"/>
        <c:varyColors val="0"/>
        <c:ser>
          <c:idx val="0"/>
          <c:order val="0"/>
          <c:tx>
            <c:strRef>
              <c:f>'data chart'!$B$1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chart'!$A$2:$A$4</c:f>
              <c:strCache>
                <c:ptCount val="3"/>
                <c:pt idx="0">
                  <c:v>Bancassurance</c:v>
                </c:pt>
                <c:pt idx="1">
                  <c:v>Group Business</c:v>
                </c:pt>
                <c:pt idx="2">
                  <c:v>Techcombank Advisor</c:v>
                </c:pt>
              </c:strCache>
            </c:strRef>
          </c:cat>
          <c:val>
            <c:numRef>
              <c:f>'data chart'!$B$2:$B$4</c:f>
              <c:numCache>
                <c:formatCode>_(* #,##0_);_(* \(#,##0\);_(* "-"??_);_(@_)</c:formatCode>
                <c:ptCount val="3"/>
                <c:pt idx="0">
                  <c:v>20460434.152044706</c:v>
                </c:pt>
                <c:pt idx="1">
                  <c:v>4000000</c:v>
                </c:pt>
                <c:pt idx="2">
                  <c:v>4000000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62-4B1A-BFEA-190FED67C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2"/>
        <c:overlap val="-100"/>
        <c:axId val="450886944"/>
        <c:axId val="450884200"/>
      </c:barChart>
      <c:lineChart>
        <c:grouping val="standard"/>
        <c:varyColors val="0"/>
        <c:ser>
          <c:idx val="1"/>
          <c:order val="1"/>
          <c:tx>
            <c:strRef>
              <c:f>'data chart'!$C$1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chart'!$A$2:$A$4</c:f>
              <c:strCache>
                <c:ptCount val="3"/>
                <c:pt idx="0">
                  <c:v>Bancassurance</c:v>
                </c:pt>
                <c:pt idx="1">
                  <c:v>Group Business</c:v>
                </c:pt>
                <c:pt idx="2">
                  <c:v>Techcombank Advisor</c:v>
                </c:pt>
              </c:strCache>
            </c:strRef>
          </c:cat>
          <c:val>
            <c:numRef>
              <c:f>'data chart'!$C$2:$C$4</c:f>
              <c:numCache>
                <c:formatCode>_(* #,##0_);_(* \(#,##0\);_(* "-"??_);_(@_)</c:formatCode>
                <c:ptCount val="3"/>
                <c:pt idx="0" formatCode="_(* #,##0_);_(* \(#,##0\);_(* &quot;-&quot;_);_(@_)">
                  <c:v>17173454</c:v>
                </c:pt>
                <c:pt idx="1">
                  <c:v>4216541</c:v>
                </c:pt>
                <c:pt idx="2">
                  <c:v>1347379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62-4B1A-BFEA-190FED67C2D5}"/>
            </c:ext>
          </c:extLst>
        </c:ser>
        <c:ser>
          <c:idx val="2"/>
          <c:order val="2"/>
          <c:tx>
            <c:strRef>
              <c:f>'data chart'!$E$1</c:f>
              <c:strCache>
                <c:ptCount val="1"/>
                <c:pt idx="0">
                  <c:v>% ACHIEVEMENT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4.8751658851632303E-2"/>
                  <c:y val="-0.268518518518518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46C7-4F7C-B88D-280ADBAF7CA7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9925031252931603E-2"/>
                  <c:y val="-0.167249600792907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46C7-4F7C-B88D-280ADBAF7CA7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6.6666666666666805E-2"/>
                  <c:y val="-0.143518518518518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46C7-4F7C-B88D-280ADBAF7CA7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chart'!$A$2:$A$4</c:f>
              <c:strCache>
                <c:ptCount val="3"/>
                <c:pt idx="0">
                  <c:v>Bancassurance</c:v>
                </c:pt>
                <c:pt idx="1">
                  <c:v>Group Business</c:v>
                </c:pt>
                <c:pt idx="2">
                  <c:v>Techcombank Advisor</c:v>
                </c:pt>
              </c:strCache>
            </c:strRef>
          </c:cat>
          <c:val>
            <c:numRef>
              <c:f>'data chart'!$E$2:$E$4</c:f>
              <c:numCache>
                <c:formatCode>0%</c:formatCode>
                <c:ptCount val="3"/>
                <c:pt idx="0">
                  <c:v>0.83934944255734556</c:v>
                </c:pt>
                <c:pt idx="1">
                  <c:v>1.0541352500000001</c:v>
                </c:pt>
                <c:pt idx="2">
                  <c:v>0.33684475000000003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362-4B1A-BFEA-190FED67C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886552"/>
        <c:axId val="450890080"/>
      </c:lineChart>
      <c:catAx>
        <c:axId val="45088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90080"/>
        <c:crosses val="autoZero"/>
        <c:auto val="1"/>
        <c:lblAlgn val="ctr"/>
        <c:lblOffset val="100"/>
        <c:noMultiLvlLbl val="0"/>
      </c:catAx>
      <c:valAx>
        <c:axId val="450890080"/>
        <c:scaling>
          <c:orientation val="minMax"/>
          <c:max val="30000000"/>
          <c:min val="0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86552"/>
        <c:crosses val="autoZero"/>
        <c:crossBetween val="between"/>
        <c:majorUnit val="3000000"/>
      </c:valAx>
      <c:valAx>
        <c:axId val="450884200"/>
        <c:scaling>
          <c:orientation val="minMax"/>
        </c:scaling>
        <c:delete val="1"/>
        <c:axPos val="r"/>
        <c:numFmt formatCode="_(* #,##0_);_(* \(#,##0\);_(* &quot;-&quot;??_);_(@_)" sourceLinked="1"/>
        <c:majorTickMark val="none"/>
        <c:minorTickMark val="none"/>
        <c:tickLblPos val="nextTo"/>
        <c:crossAx val="450886944"/>
        <c:crosses val="max"/>
        <c:crossBetween val="between"/>
        <c:majorUnit val="0.4"/>
      </c:valAx>
      <c:catAx>
        <c:axId val="450886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0884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PD Final Countdown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Countdown!$L$6</c:f>
              <c:strCache>
                <c:ptCount val="1"/>
                <c:pt idx="0">
                  <c:v>Actual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Countdown!$K$7:$K$11</c:f>
              <c:strCache>
                <c:ptCount val="5"/>
                <c:pt idx="0">
                  <c:v>Techcombank</c:v>
                </c:pt>
                <c:pt idx="1">
                  <c:v>Eximbank</c:v>
                </c:pt>
                <c:pt idx="2">
                  <c:v>Others</c:v>
                </c:pt>
                <c:pt idx="3">
                  <c:v>Group Business</c:v>
                </c:pt>
                <c:pt idx="4">
                  <c:v>TCA</c:v>
                </c:pt>
              </c:strCache>
            </c:strRef>
          </c:cat>
          <c:val>
            <c:numRef>
              <c:f>Countdown!$L$7:$L$11</c:f>
              <c:numCache>
                <c:formatCode>0%</c:formatCode>
                <c:ptCount val="5"/>
                <c:pt idx="0">
                  <c:v>0.93970611047180663</c:v>
                </c:pt>
                <c:pt idx="1">
                  <c:v>0.7247472566371681</c:v>
                </c:pt>
                <c:pt idx="2">
                  <c:v>0.99756228260869562</c:v>
                </c:pt>
                <c:pt idx="3">
                  <c:v>0.94032724637681164</c:v>
                </c:pt>
                <c:pt idx="4">
                  <c:v>0.88516703374777972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BC-4C1D-8ED7-AFA40403D761}"/>
            </c:ext>
          </c:extLst>
        </c:ser>
        <c:ser>
          <c:idx val="1"/>
          <c:order val="1"/>
          <c:tx>
            <c:strRef>
              <c:f>Countdown!$M$6</c:f>
              <c:strCache>
                <c:ptCount val="1"/>
                <c:pt idx="0">
                  <c:v>Remaining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Countdown!$K$7:$K$11</c:f>
              <c:strCache>
                <c:ptCount val="5"/>
                <c:pt idx="0">
                  <c:v>Techcombank</c:v>
                </c:pt>
                <c:pt idx="1">
                  <c:v>Eximbank</c:v>
                </c:pt>
                <c:pt idx="2">
                  <c:v>Others</c:v>
                </c:pt>
                <c:pt idx="3">
                  <c:v>Group Business</c:v>
                </c:pt>
                <c:pt idx="4">
                  <c:v>TCA</c:v>
                </c:pt>
              </c:strCache>
            </c:strRef>
          </c:cat>
          <c:val>
            <c:numRef>
              <c:f>Countdown!$M$7:$M$11</c:f>
              <c:numCache>
                <c:formatCode>0%</c:formatCode>
                <c:ptCount val="5"/>
                <c:pt idx="0">
                  <c:v>6.0293889528193367E-2</c:v>
                </c:pt>
                <c:pt idx="1">
                  <c:v>0.2752527433628319</c:v>
                </c:pt>
                <c:pt idx="2">
                  <c:v>2.4377173913043837E-3</c:v>
                </c:pt>
                <c:pt idx="3">
                  <c:v>5.9672753623188357E-2</c:v>
                </c:pt>
                <c:pt idx="4">
                  <c:v>0.11483296625222028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BC-4C1D-8ED7-AFA40403D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0887728"/>
        <c:axId val="450884592"/>
      </c:barChart>
      <c:catAx>
        <c:axId val="45088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84592"/>
        <c:crosses val="autoZero"/>
        <c:auto val="1"/>
        <c:lblAlgn val="ctr"/>
        <c:lblOffset val="100"/>
        <c:noMultiLvlLbl val="0"/>
      </c:catAx>
      <c:valAx>
        <c:axId val="45088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8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177165</xdr:colOff>
      <xdr:row>1</xdr:row>
      <xdr:rowOff>5715</xdr:rowOff>
    </xdr:from>
    <xdr:to>
      <xdr:col>18</xdr:col>
      <xdr:colOff>373380</xdr:colOff>
      <xdr:row>15</xdr:row>
      <xdr:rowOff>81915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1473200</xdr:colOff>
      <xdr:row>3</xdr:row>
      <xdr:rowOff>101600</xdr:rowOff>
    </xdr:from>
    <xdr:to>
      <xdr:col>15</xdr:col>
      <xdr:colOff>647700</xdr:colOff>
      <xdr:row>13</xdr:row>
      <xdr:rowOff>196523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5300" y="711200"/>
          <a:ext cx="10058400" cy="2126923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26</xdr:row>
      <xdr:rowOff>106680</xdr:rowOff>
    </xdr:from>
    <xdr:to>
      <xdr:col>18</xdr:col>
      <xdr:colOff>174172</xdr:colOff>
      <xdr:row>38</xdr:row>
      <xdr:rowOff>163286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326571</xdr:colOff>
      <xdr:row>84</xdr:row>
      <xdr:rowOff>141513</xdr:rowOff>
    </xdr:from>
    <xdr:to>
      <xdr:col>18</xdr:col>
      <xdr:colOff>881744</xdr:colOff>
      <xdr:row>100</xdr:row>
      <xdr:rowOff>190501</xdr:rowOff>
    </xdr:to>
    <xdr:pic>
      <xdr:nvPicPr>
        <xdr:cNvPr id="11" name="Picture 10" descr="Banca Performance (8-2016)-20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4696" y="16302263"/>
          <a:ext cx="16255548" cy="4906738"/>
        </a:xfrm>
        <a:prstGeom prst="rect">
          <a:avLst/>
        </a:prstGeom>
      </xdr:spPr>
    </xdr:pic>
    <xdr:clientData/>
  </xdr:twoCellAnchor>
  <xdr:twoCellAnchor editAs="oneCell">
    <xdr:from>
      <xdr:col>0</xdr:col>
      <xdr:colOff>1055912</xdr:colOff>
      <xdr:row>4</xdr:row>
      <xdr:rowOff>148772</xdr:rowOff>
    </xdr:from>
    <xdr:to>
      <xdr:col>2</xdr:col>
      <xdr:colOff>741720</xdr:colOff>
      <xdr:row>9</xdr:row>
      <xdr:rowOff>127000</xdr:rowOff>
    </xdr:to>
    <xdr:pic>
      <xdr:nvPicPr>
        <xdr:cNvPr id="13" name="Picture 12" descr="red ver.p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912" y="932543"/>
          <a:ext cx="2450779" cy="957943"/>
        </a:xfrm>
        <a:prstGeom prst="rect">
          <a:avLst/>
        </a:prstGeom>
      </xdr:spPr>
    </xdr:pic>
    <xdr:clientData/>
  </xdr:twoCellAnchor>
  <xdr:twoCellAnchor editAs="oneCell">
    <xdr:from>
      <xdr:col>16</xdr:col>
      <xdr:colOff>79825</xdr:colOff>
      <xdr:row>5</xdr:row>
      <xdr:rowOff>0</xdr:rowOff>
    </xdr:from>
    <xdr:to>
      <xdr:col>19</xdr:col>
      <xdr:colOff>188682</xdr:colOff>
      <xdr:row>8</xdr:row>
      <xdr:rowOff>6450</xdr:rowOff>
    </xdr:to>
    <xdr:pic>
      <xdr:nvPicPr>
        <xdr:cNvPr id="15" name="Picture 14" descr="official logo.p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2711" y="979714"/>
          <a:ext cx="3189515" cy="594279"/>
        </a:xfrm>
        <a:prstGeom prst="rect">
          <a:avLst/>
        </a:prstGeom>
      </xdr:spPr>
    </xdr:pic>
    <xdr:clientData/>
  </xdr:twoCellAnchor>
  <xdr:oneCellAnchor>
    <xdr:from>
      <xdr:col>13</xdr:col>
      <xdr:colOff>211201</xdr:colOff>
      <xdr:row>7</xdr:row>
      <xdr:rowOff>185057</xdr:rowOff>
    </xdr:from>
    <xdr:ext cx="1438920" cy="608885"/>
    <xdr:sp macro="" textlink="">
      <xdr:nvSpPr>
        <xdr:cNvPr id="17" name="Rectangle 16"/>
        <xdr:cNvSpPr/>
      </xdr:nvSpPr>
      <xdr:spPr>
        <a:xfrm>
          <a:off x="13381101" y="1607457"/>
          <a:ext cx="1438920" cy="608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3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bg1"/>
              </a:solidFill>
              <a:effectLst/>
            </a:rPr>
            <a:t>7/2017</a:t>
          </a:r>
        </a:p>
      </xdr:txBody>
    </xdr:sp>
    <xdr:clientData/>
  </xdr:oneCellAnchor>
  <xdr:twoCellAnchor editAs="oneCell">
    <xdr:from>
      <xdr:col>0</xdr:col>
      <xdr:colOff>457200</xdr:colOff>
      <xdr:row>52</xdr:row>
      <xdr:rowOff>8344</xdr:rowOff>
    </xdr:from>
    <xdr:to>
      <xdr:col>11</xdr:col>
      <xdr:colOff>1099456</xdr:colOff>
      <xdr:row>82</xdr:row>
      <xdr:rowOff>174625</xdr:rowOff>
    </xdr:to>
    <xdr:pic>
      <xdr:nvPicPr>
        <xdr:cNvPr id="4" name="Picture 3" descr="Banca Performance (8-2016)-05.png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0469969"/>
          <a:ext cx="11310256" cy="5452656"/>
        </a:xfrm>
        <a:prstGeom prst="rect">
          <a:avLst/>
        </a:prstGeom>
      </xdr:spPr>
    </xdr:pic>
    <xdr:clientData/>
  </xdr:twoCellAnchor>
  <xdr:twoCellAnchor editAs="oneCell">
    <xdr:from>
      <xdr:col>0</xdr:col>
      <xdr:colOff>2</xdr:colOff>
      <xdr:row>0</xdr:row>
      <xdr:rowOff>0</xdr:rowOff>
    </xdr:from>
    <xdr:to>
      <xdr:col>19</xdr:col>
      <xdr:colOff>1238250</xdr:colOff>
      <xdr:row>104</xdr:row>
      <xdr:rowOff>158750</xdr:rowOff>
    </xdr:to>
    <xdr:pic>
      <xdr:nvPicPr>
        <xdr:cNvPr id="16" name="Picture 15" descr="Banca Performance (8-2016)-01.png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0"/>
          <a:ext cx="20169186" cy="21828125"/>
        </a:xfrm>
        <a:prstGeom prst="rect">
          <a:avLst/>
        </a:prstGeom>
      </xdr:spPr>
    </xdr:pic>
    <xdr:clientData/>
  </xdr:twoCellAnchor>
  <xdr:twoCellAnchor editAs="oneCell">
    <xdr:from>
      <xdr:col>8</xdr:col>
      <xdr:colOff>883920</xdr:colOff>
      <xdr:row>14</xdr:row>
      <xdr:rowOff>91442</xdr:rowOff>
    </xdr:from>
    <xdr:to>
      <xdr:col>19</xdr:col>
      <xdr:colOff>335280</xdr:colOff>
      <xdr:row>51</xdr:row>
      <xdr:rowOff>250032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170" y="2925130"/>
          <a:ext cx="9524048" cy="7338058"/>
        </a:xfrm>
        <a:prstGeom prst="rect">
          <a:avLst/>
        </a:prstGeom>
      </xdr:spPr>
    </xdr:pic>
    <xdr:clientData/>
  </xdr:twoCellAnchor>
  <xdr:twoCellAnchor editAs="oneCell">
    <xdr:from>
      <xdr:col>11</xdr:col>
      <xdr:colOff>1054100</xdr:colOff>
      <xdr:row>51</xdr:row>
      <xdr:rowOff>342900</xdr:rowOff>
    </xdr:from>
    <xdr:to>
      <xdr:col>19</xdr:col>
      <xdr:colOff>3175</xdr:colOff>
      <xdr:row>83</xdr:row>
      <xdr:rowOff>50800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00" y="10375900"/>
          <a:ext cx="6896100" cy="5562600"/>
        </a:xfrm>
        <a:prstGeom prst="rect">
          <a:avLst/>
        </a:prstGeom>
      </xdr:spPr>
    </xdr:pic>
    <xdr:clientData/>
  </xdr:twoCellAnchor>
  <xdr:twoCellAnchor editAs="oneCell">
    <xdr:from>
      <xdr:col>0</xdr:col>
      <xdr:colOff>631032</xdr:colOff>
      <xdr:row>14</xdr:row>
      <xdr:rowOff>1654</xdr:rowOff>
    </xdr:from>
    <xdr:to>
      <xdr:col>8</xdr:col>
      <xdr:colOff>750094</xdr:colOff>
      <xdr:row>50</xdr:row>
      <xdr:rowOff>190499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032" y="2835342"/>
          <a:ext cx="8977312" cy="71778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120015</xdr:colOff>
      <xdr:row>11</xdr:row>
      <xdr:rowOff>38100</xdr:rowOff>
    </xdr:from>
    <xdr:to>
      <xdr:col>7</xdr:col>
      <xdr:colOff>588645</xdr:colOff>
      <xdr:row>24</xdr:row>
      <xdr:rowOff>186690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12</xdr:row>
      <xdr:rowOff>15240</xdr:rowOff>
    </xdr:from>
    <xdr:to>
      <xdr:col>9</xdr:col>
      <xdr:colOff>175260</xdr:colOff>
      <xdr:row>27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22"/>
  <sheetViews>
    <sheetView showGridLines="0" zoomScaleSheetLayoutView="100" workbookViewId="0">
      <selection activeCell="F19" sqref="F19"/>
    </sheetView>
  </sheetViews>
  <sheetFormatPr defaultColWidth="9" defaultRowHeight="12" x14ac:dyDescent="0.2"/>
  <cols>
    <col min="1" max="1" width="1" style="65" customWidth="1"/>
    <col min="2" max="2" width="9.42578125" style="65" customWidth="1"/>
    <col min="3" max="3" width="20.28515625" style="65" bestFit="1" customWidth="1"/>
    <col min="4" max="4" width="8" style="65" customWidth="1"/>
    <col min="5" max="5" width="24.7109375" style="65" bestFit="1" customWidth="1"/>
    <col min="6" max="6" width="13.140625" style="67" bestFit="1" customWidth="1"/>
    <col min="7" max="7" width="9.28515625" style="68" customWidth="1"/>
    <col min="8" max="8" width="9" style="68" customWidth="1"/>
    <col min="9" max="9" width="11.28515625" style="67" bestFit="1" customWidth="1"/>
    <col min="10" max="10" width="11" style="68" bestFit="1" customWidth="1"/>
    <col min="11" max="11" width="10.7109375" style="67" customWidth="1"/>
    <col min="12" max="12" width="11.140625" style="68" customWidth="1"/>
    <col min="13" max="13" width="10.7109375" style="67" customWidth="1"/>
    <col min="14" max="14" width="12" style="69" customWidth="1"/>
    <col min="15" max="15" width="12.28515625" style="67" customWidth="1"/>
    <col min="16" max="16" width="11.42578125" style="69" customWidth="1"/>
    <col min="17" max="22" width="9" style="65"/>
    <col min="23" max="23" width="10.7109375" style="65" bestFit="1" customWidth="1"/>
    <col min="24" max="25" width="10" style="65" bestFit="1" customWidth="1"/>
    <col min="26" max="16384" width="9" style="65"/>
  </cols>
  <sheetData>
    <row r="1" spans="2:25" x14ac:dyDescent="0.25">
      <c r="W1" s="65" t="s">
        <v>9</v>
      </c>
      <c r="X1" s="65" t="s">
        <v>11</v>
      </c>
      <c r="Y1" s="65" t="s">
        <v>13</v>
      </c>
    </row>
    <row r="2" spans="2:25" ht="17.45" x14ac:dyDescent="0.3">
      <c r="B2" s="66" t="s">
        <v>45</v>
      </c>
      <c r="V2" s="65" t="s">
        <v>1</v>
      </c>
      <c r="W2" s="127">
        <f>VLOOKUP($V2,'MTD performance of BCA'!$C$6:$E$7,2,0)</f>
        <v>12788000</v>
      </c>
      <c r="X2" s="127">
        <f>VLOOKUP(V2,'MTD performance of BCA'!$H$6:$I$7,2,0)</f>
        <v>12236874</v>
      </c>
      <c r="Y2" s="127">
        <f>VLOOKUP($V2,'MTD performance of BCA'!$C$6:$E$7,3,0)</f>
        <v>10498797</v>
      </c>
    </row>
    <row r="3" spans="2:25" x14ac:dyDescent="0.25">
      <c r="B3" s="65" t="s">
        <v>5</v>
      </c>
      <c r="C3" s="70" t="e">
        <f>'MTD performance of BCA'!#REF!</f>
        <v>#REF!</v>
      </c>
      <c r="V3" s="65" t="s">
        <v>2</v>
      </c>
      <c r="W3" s="127">
        <f>VLOOKUP($V3,'MTD performance of BCA'!$C$6:$E$7,2,0)</f>
        <v>7672434.1520447042</v>
      </c>
      <c r="X3" s="127">
        <f>VLOOKUP(V3,'MTD performance of BCA'!$H$6:$I$7,2,0)</f>
        <v>7402349</v>
      </c>
      <c r="Y3" s="127">
        <f>VLOOKUP($V3,'MTD performance of BCA'!$C$6:$E$7,3,0)</f>
        <v>6674657</v>
      </c>
    </row>
    <row r="4" spans="2:25" x14ac:dyDescent="0.25">
      <c r="B4" s="65" t="s">
        <v>40</v>
      </c>
      <c r="W4" s="127"/>
      <c r="X4" s="127"/>
      <c r="Y4" s="127"/>
    </row>
    <row r="5" spans="2:25" x14ac:dyDescent="0.25">
      <c r="B5" s="28" t="s">
        <v>16</v>
      </c>
      <c r="C5" s="4"/>
      <c r="D5" s="4"/>
      <c r="E5" s="4"/>
      <c r="F5" s="29" t="e">
        <f>SUM(F7:F15)</f>
        <v>#N/A</v>
      </c>
      <c r="G5" s="29" t="e">
        <f>SUM(G7:G15)</f>
        <v>#N/A</v>
      </c>
      <c r="H5" s="29" t="e">
        <f t="shared" ref="H5:K5" si="0">SUM(H7:H15)</f>
        <v>#N/A</v>
      </c>
      <c r="I5" s="29" t="e">
        <f t="shared" si="0"/>
        <v>#N/A</v>
      </c>
      <c r="J5" s="30" t="e">
        <f>I5/F5</f>
        <v>#N/A</v>
      </c>
      <c r="K5" s="29" t="e">
        <f t="shared" si="0"/>
        <v>#N/A</v>
      </c>
      <c r="L5" s="30" t="e">
        <f>K5/F5</f>
        <v>#N/A</v>
      </c>
      <c r="M5" s="65"/>
      <c r="N5" s="65"/>
      <c r="O5" s="65"/>
      <c r="P5" s="65"/>
      <c r="W5" s="127">
        <f>SUM(W2:W3)</f>
        <v>20460434.152044706</v>
      </c>
      <c r="X5" s="127">
        <f t="shared" ref="X5:Y5" si="1">SUM(X2:X3)</f>
        <v>19639223</v>
      </c>
      <c r="Y5" s="127">
        <f t="shared" si="1"/>
        <v>17173454</v>
      </c>
    </row>
    <row r="6" spans="2:25" ht="40.5" customHeight="1" thickBot="1" x14ac:dyDescent="0.3">
      <c r="B6" s="31" t="s">
        <v>21</v>
      </c>
      <c r="C6" s="32" t="s">
        <v>44</v>
      </c>
      <c r="D6" s="32" t="s">
        <v>0</v>
      </c>
      <c r="E6" s="32" t="s">
        <v>23</v>
      </c>
      <c r="F6" s="33" t="s">
        <v>9</v>
      </c>
      <c r="G6" s="71" t="s">
        <v>42</v>
      </c>
      <c r="H6" s="71" t="s">
        <v>43</v>
      </c>
      <c r="I6" s="72" t="s">
        <v>11</v>
      </c>
      <c r="J6" s="72" t="s">
        <v>37</v>
      </c>
      <c r="K6" s="33" t="s">
        <v>13</v>
      </c>
      <c r="L6" s="35" t="s">
        <v>20</v>
      </c>
      <c r="M6" s="65"/>
      <c r="N6" s="65"/>
      <c r="O6" s="65" t="s">
        <v>66</v>
      </c>
      <c r="P6" s="65"/>
    </row>
    <row r="7" spans="2:25" x14ac:dyDescent="0.25">
      <c r="B7" s="36" t="s">
        <v>22</v>
      </c>
      <c r="C7" s="37" t="str">
        <f>VLOOKUP(B7,'MTD performance of BCA'!$D$13:$E$17,2,0)</f>
        <v>BUI VAN KHOA</v>
      </c>
      <c r="D7" s="37" t="e">
        <f>INDEX('MTD performance of BCA'!$D$21:$D$29,MATCH(E7,'MTD performance of BCA'!$E$21:$E$29,0))</f>
        <v>#N/A</v>
      </c>
      <c r="E7" s="37" t="s">
        <v>25</v>
      </c>
      <c r="F7" s="38" t="e">
        <f>VLOOKUP($E7,'MTD performance of BCA'!$E$21:$F$29,2,0)</f>
        <v>#N/A</v>
      </c>
      <c r="G7" s="97" t="e">
        <f>VLOOKUP($E7,'MTD performance of BCA'!$E$21:$R$29,3,0)</f>
        <v>#N/A</v>
      </c>
      <c r="H7" s="97" t="e">
        <f>VLOOKUP($E7,'MTD performance of BCA'!$E$21:$R$29,4,0)</f>
        <v>#N/A</v>
      </c>
      <c r="I7" s="97" t="e">
        <f>VLOOKUP($E7,'MTD performance of BCA'!$E$21:$R$29,6,0)</f>
        <v>#N/A</v>
      </c>
      <c r="J7" s="74" t="e">
        <f>I7/F7</f>
        <v>#N/A</v>
      </c>
      <c r="K7" s="73" t="e">
        <f>VLOOKUP(E7,'MTD performance of BCA'!$E$21:$R$29,8,0)</f>
        <v>#N/A</v>
      </c>
      <c r="L7" s="75" t="e">
        <f>K7/F7</f>
        <v>#N/A</v>
      </c>
      <c r="M7" s="65"/>
      <c r="N7" s="65"/>
      <c r="O7" s="65"/>
      <c r="P7" s="65"/>
    </row>
    <row r="8" spans="2:25" x14ac:dyDescent="0.25">
      <c r="B8" s="39" t="s">
        <v>22</v>
      </c>
      <c r="C8" s="37" t="str">
        <f>VLOOKUP(B8,'MTD performance of BCA'!$D$13:$E$17,2,0)</f>
        <v>BUI VAN KHOA</v>
      </c>
      <c r="D8" s="37" t="str">
        <f>INDEX('MTD performance of BCA'!$D$21:$D$29,MATCH(E8,'MTD performance of BCA'!$E$21:$E$29,0))</f>
        <v>North</v>
      </c>
      <c r="E8" s="40" t="s">
        <v>24</v>
      </c>
      <c r="F8" s="38">
        <f>VLOOKUP(E8,'MTD performance of BCA'!$E$21:$F$29,2,0)</f>
        <v>10000000</v>
      </c>
      <c r="G8" s="97">
        <f>VLOOKUP($E8,'MTD performance of BCA'!$E$21:$R$29,3,0)</f>
        <v>110</v>
      </c>
      <c r="H8" s="97">
        <f>VLOOKUP($E8,'MTD performance of BCA'!$E$21:$R$29,4,0)</f>
        <v>87</v>
      </c>
      <c r="I8" s="97">
        <f>VLOOKUP($E8,'MTD performance of BCA'!$E$21:$R$29,6,0)</f>
        <v>10837557</v>
      </c>
      <c r="J8" s="74">
        <f t="shared" ref="J8:J13" si="2">I8/F8</f>
        <v>1.0837557</v>
      </c>
      <c r="K8" s="73">
        <f>VLOOKUP(E8,'MTD performance of BCA'!$E$21:$R$29,8,0)</f>
        <v>9394658</v>
      </c>
      <c r="L8" s="75">
        <f t="shared" ref="L8:L13" si="3">K8/F8</f>
        <v>0.93946580000000002</v>
      </c>
      <c r="M8" s="65"/>
      <c r="N8" s="65"/>
      <c r="O8" s="65"/>
      <c r="P8" s="65"/>
    </row>
    <row r="9" spans="2:25" x14ac:dyDescent="0.25">
      <c r="B9" s="39" t="s">
        <v>53</v>
      </c>
      <c r="C9" s="37" t="str">
        <f>VLOOKUP(B9,'MTD performance of BCA'!$D$13:$E$17,2,0)</f>
        <v>BUI VAN KHOA</v>
      </c>
      <c r="D9" s="37" t="str">
        <f>INDEX('MTD performance of BCA'!$D$21:$D$29,MATCH(E9,'MTD performance of BCA'!$E$21:$E$29,0))</f>
        <v>South</v>
      </c>
      <c r="E9" s="40" t="s">
        <v>26</v>
      </c>
      <c r="F9" s="38">
        <f>VLOOKUP(E9,'MTD performance of BCA'!$E$21:$F$29,2,0)</f>
        <v>1466299.797574932</v>
      </c>
      <c r="G9" s="97">
        <f>VLOOKUP($E9,'MTD performance of BCA'!$E$21:$R$29,3,0)</f>
        <v>45</v>
      </c>
      <c r="H9" s="97">
        <f>VLOOKUP($E9,'MTD performance of BCA'!$E$21:$R$29,4,0)</f>
        <v>19</v>
      </c>
      <c r="I9" s="97">
        <f>VLOOKUP($E9,'MTD performance of BCA'!$E$21:$R$29,6,0)</f>
        <v>918055</v>
      </c>
      <c r="J9" s="74">
        <f t="shared" si="2"/>
        <v>0.62610320312281487</v>
      </c>
      <c r="K9" s="73">
        <f>VLOOKUP(E9,'MTD performance of BCA'!$E$21:$R$29,8,0)</f>
        <v>808398</v>
      </c>
      <c r="L9" s="75">
        <f t="shared" si="3"/>
        <v>0.55131836022686798</v>
      </c>
      <c r="M9" s="65"/>
      <c r="N9" s="65"/>
      <c r="O9" s="65"/>
      <c r="P9" s="65"/>
    </row>
    <row r="10" spans="2:25" x14ac:dyDescent="0.25">
      <c r="B10" s="39" t="s">
        <v>53</v>
      </c>
      <c r="C10" s="37" t="str">
        <f>VLOOKUP(B10,'MTD performance of BCA'!$D$13:$E$17,2,0)</f>
        <v>BUI VAN KHOA</v>
      </c>
      <c r="D10" s="37" t="e">
        <f>INDEX('MTD performance of BCA'!$D$21:$D$29,MATCH(E10,'MTD performance of BCA'!$E$21:$E$29,0))</f>
        <v>#N/A</v>
      </c>
      <c r="E10" s="40" t="s">
        <v>55</v>
      </c>
      <c r="F10" s="38" t="e">
        <f>VLOOKUP(E10,'MTD performance of BCA'!$E$21:$F$29,2,0)</f>
        <v>#N/A</v>
      </c>
      <c r="G10" s="97" t="e">
        <f>VLOOKUP($E10,'MTD performance of BCA'!$E$21:$R$29,3,0)</f>
        <v>#N/A</v>
      </c>
      <c r="H10" s="97" t="e">
        <f>VLOOKUP($E10,'MTD performance of BCA'!$E$21:$R$29,4,0)</f>
        <v>#N/A</v>
      </c>
      <c r="I10" s="97" t="e">
        <f>VLOOKUP($E10,'MTD performance of BCA'!$E$21:$R$29,6,0)</f>
        <v>#N/A</v>
      </c>
      <c r="J10" s="74" t="e">
        <f t="shared" si="2"/>
        <v>#N/A</v>
      </c>
      <c r="K10" s="73" t="e">
        <f>VLOOKUP(E10,'MTD performance of BCA'!$E$21:$R$29,8,0)</f>
        <v>#N/A</v>
      </c>
      <c r="L10" s="75" t="e">
        <f t="shared" si="3"/>
        <v>#N/A</v>
      </c>
      <c r="M10" s="65"/>
      <c r="N10" s="65"/>
      <c r="O10" s="65"/>
      <c r="P10" s="65"/>
    </row>
    <row r="11" spans="2:25" x14ac:dyDescent="0.25">
      <c r="B11" s="39" t="s">
        <v>53</v>
      </c>
      <c r="C11" s="37" t="str">
        <f>VLOOKUP(B11,'MTD performance of BCA'!$D$13:$E$17,2,0)</f>
        <v>BUI VAN KHOA</v>
      </c>
      <c r="D11" s="37" t="str">
        <f>INDEX('MTD performance of BCA'!$D$21:$D$29,MATCH(E11,'MTD performance of BCA'!$E$21:$E$29,0))</f>
        <v>North</v>
      </c>
      <c r="E11" s="40" t="s">
        <v>56</v>
      </c>
      <c r="F11" s="38">
        <f>VLOOKUP(E11,'MTD performance of BCA'!$E$21:$F$29,2,0)</f>
        <v>1278000</v>
      </c>
      <c r="G11" s="97">
        <f>VLOOKUP($E11,'MTD performance of BCA'!$E$21:$R$29,3,0)</f>
        <v>59</v>
      </c>
      <c r="H11" s="97">
        <f>VLOOKUP($E11,'MTD performance of BCA'!$E$21:$R$29,4,0)</f>
        <v>15</v>
      </c>
      <c r="I11" s="97">
        <f>VLOOKUP($E11,'MTD performance of BCA'!$E$21:$R$29,6,0)</f>
        <v>570149</v>
      </c>
      <c r="J11" s="74">
        <f t="shared" si="2"/>
        <v>0.44612597809076682</v>
      </c>
      <c r="K11" s="73">
        <f>VLOOKUP(E11,'MTD performance of BCA'!$E$21:$R$29,8,0)</f>
        <v>500413</v>
      </c>
      <c r="L11" s="75">
        <f t="shared" si="3"/>
        <v>0.39155946791862284</v>
      </c>
      <c r="M11" s="65"/>
      <c r="N11" s="65"/>
      <c r="O11" s="65"/>
      <c r="P11" s="65"/>
    </row>
    <row r="12" spans="2:25" x14ac:dyDescent="0.25">
      <c r="B12" s="39" t="s">
        <v>67</v>
      </c>
      <c r="C12" s="37" t="e">
        <f>VLOOKUP(B12,'MTD performance of BCA'!$D$13:$E$17,2,0)</f>
        <v>#N/A</v>
      </c>
      <c r="D12" s="37" t="str">
        <f>INDEX('MTD performance of BCA'!$D$21:$D$29,MATCH(E12,'MTD performance of BCA'!$E$21:$E$29,0))</f>
        <v>North</v>
      </c>
      <c r="E12" s="40" t="s">
        <v>35</v>
      </c>
      <c r="F12" s="38">
        <f>VLOOKUP(E12,'MTD performance of BCA'!$E$21:$F$29,2,0)</f>
        <v>540000</v>
      </c>
      <c r="G12" s="97">
        <f>VLOOKUP($E12,'MTD performance of BCA'!$E$21:$R$29,3,0)</f>
        <v>10</v>
      </c>
      <c r="H12" s="97">
        <f>VLOOKUP($E12,'MTD performance of BCA'!$E$21:$R$29,4,0)</f>
        <v>4</v>
      </c>
      <c r="I12" s="97">
        <f>VLOOKUP($E12,'MTD performance of BCA'!$E$21:$R$29,6,0)</f>
        <v>112662</v>
      </c>
      <c r="J12" s="74">
        <f t="shared" si="2"/>
        <v>0.20863333333333334</v>
      </c>
      <c r="K12" s="73">
        <f>VLOOKUP(E12,'MTD performance of BCA'!$E$21:$R$29,8,0)</f>
        <v>114518</v>
      </c>
      <c r="L12" s="75">
        <f t="shared" si="3"/>
        <v>0.21207037037037038</v>
      </c>
      <c r="M12" s="65"/>
      <c r="N12" s="65"/>
      <c r="O12" s="65"/>
      <c r="P12" s="65"/>
    </row>
    <row r="13" spans="2:25" x14ac:dyDescent="0.25">
      <c r="B13" s="39" t="s">
        <v>67</v>
      </c>
      <c r="C13" s="40" t="s">
        <v>35</v>
      </c>
      <c r="D13" s="37" t="str">
        <f>INDEX('MTD performance of BCA'!$D$21:$D$29,MATCH(E13,'MTD performance of BCA'!$E$21:$E$29,0))</f>
        <v>South</v>
      </c>
      <c r="E13" s="40" t="s">
        <v>70</v>
      </c>
      <c r="F13" s="38">
        <f>VLOOKUP(E13,'MTD performance of BCA'!$E$21:$F$29,2,0)</f>
        <v>450000</v>
      </c>
      <c r="G13" s="97">
        <f>VLOOKUP($E13,'MTD performance of BCA'!$E$21:$R$29,3,0)</f>
        <v>19</v>
      </c>
      <c r="H13" s="97">
        <f>VLOOKUP($E13,'MTD performance of BCA'!$E$21:$R$29,4,0)</f>
        <v>4</v>
      </c>
      <c r="I13" s="97">
        <f>VLOOKUP($E13,'MTD performance of BCA'!$E$21:$R$29,6,0)</f>
        <v>229234</v>
      </c>
      <c r="J13" s="74">
        <f t="shared" si="2"/>
        <v>0.50940888888888891</v>
      </c>
      <c r="K13" s="73">
        <f>VLOOKUP(E13,'MTD performance of BCA'!$E$21:$R$29,8,0)</f>
        <v>156799</v>
      </c>
      <c r="L13" s="75">
        <f t="shared" si="3"/>
        <v>0.34844222222222221</v>
      </c>
      <c r="M13" s="65"/>
      <c r="N13" s="65"/>
      <c r="O13" s="65"/>
      <c r="P13" s="65"/>
    </row>
    <row r="14" spans="2:25" x14ac:dyDescent="0.25">
      <c r="B14" s="39">
        <v>0</v>
      </c>
      <c r="C14" s="40">
        <v>0</v>
      </c>
      <c r="D14" s="40">
        <v>0</v>
      </c>
      <c r="E14" s="40">
        <v>0</v>
      </c>
      <c r="F14" s="41">
        <v>0</v>
      </c>
      <c r="G14" s="76">
        <v>0</v>
      </c>
      <c r="H14" s="76">
        <v>0</v>
      </c>
      <c r="I14" s="76">
        <v>0</v>
      </c>
      <c r="J14" s="74" t="e">
        <v>#DIV/0!</v>
      </c>
      <c r="K14" s="73">
        <v>0</v>
      </c>
      <c r="L14" s="75">
        <v>0</v>
      </c>
      <c r="M14" s="65"/>
      <c r="N14" s="65"/>
      <c r="O14" s="65"/>
      <c r="P14" s="65"/>
    </row>
    <row r="15" spans="2:25" x14ac:dyDescent="0.25">
      <c r="B15" s="43">
        <v>0</v>
      </c>
      <c r="C15" s="44">
        <v>0</v>
      </c>
      <c r="D15" s="44">
        <v>0</v>
      </c>
      <c r="E15" s="44">
        <v>0</v>
      </c>
      <c r="F15" s="45">
        <v>0</v>
      </c>
      <c r="G15" s="77">
        <v>0</v>
      </c>
      <c r="H15" s="77">
        <v>0</v>
      </c>
      <c r="I15" s="77">
        <v>0</v>
      </c>
      <c r="J15" s="78" t="e">
        <v>#DIV/0!</v>
      </c>
      <c r="K15" s="77">
        <v>0</v>
      </c>
      <c r="L15" s="79">
        <v>0</v>
      </c>
      <c r="M15" s="65"/>
      <c r="N15" s="65"/>
      <c r="O15" s="65"/>
      <c r="P15" s="65"/>
    </row>
    <row r="16" spans="2:25" x14ac:dyDescent="0.25">
      <c r="I16" s="80"/>
      <c r="J16" s="81"/>
      <c r="K16" s="80"/>
      <c r="L16" s="81"/>
      <c r="M16" s="80"/>
      <c r="N16" s="82"/>
      <c r="O16" s="80"/>
      <c r="P16" s="82"/>
    </row>
    <row r="22" spans="11:11" x14ac:dyDescent="0.25">
      <c r="K22" s="83"/>
    </row>
  </sheetData>
  <sortState ref="B29:M44">
    <sortCondition descending="1" ref="J29:J44"/>
  </sortState>
  <conditionalFormatting sqref="J7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.25" right="0.25" top="0.75" bottom="0.75" header="0.3" footer="0.3"/>
  <pageSetup paperSize="9" scale="10" fitToHeight="0" orientation="landscape" horizont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CA145"/>
  <sheetViews>
    <sheetView showGridLines="0" topLeftCell="A89" zoomScale="64" zoomScaleNormal="64" zoomScalePageLayoutView="25" workbookViewId="0">
      <selection activeCell="U1" sqref="U1"/>
    </sheetView>
  </sheetViews>
  <sheetFormatPr defaultColWidth="12.42578125" defaultRowHeight="15.75" x14ac:dyDescent="0.25"/>
  <cols>
    <col min="1" max="1" width="22.7109375" style="140" customWidth="1"/>
    <col min="2" max="2" width="17.7109375" style="140" customWidth="1"/>
    <col min="3" max="3" width="19.7109375" style="140" customWidth="1"/>
    <col min="4" max="4" width="22.7109375" style="140" customWidth="1"/>
    <col min="5" max="5" width="6.7109375" style="140" customWidth="1"/>
    <col min="6" max="6" width="17.7109375" style="140" customWidth="1"/>
    <col min="7" max="7" width="11.7109375" style="140" customWidth="1"/>
    <col min="8" max="8" width="10.42578125" style="140" customWidth="1"/>
    <col min="9" max="9" width="14.42578125" style="140" customWidth="1"/>
    <col min="10" max="10" width="13.7109375" style="140" customWidth="1"/>
    <col min="11" max="11" width="2.7109375" style="140" customWidth="1"/>
    <col min="12" max="12" width="20.7109375" style="140" customWidth="1"/>
    <col min="13" max="13" width="11.7109375" style="140" customWidth="1"/>
    <col min="14" max="14" width="14.42578125" style="140" customWidth="1"/>
    <col min="15" max="15" width="12.140625" style="140" customWidth="1"/>
    <col min="16" max="16" width="12.42578125" style="140"/>
    <col min="17" max="17" width="6.42578125" style="140" customWidth="1"/>
    <col min="18" max="18" width="20.28515625" style="140" customWidth="1"/>
    <col min="19" max="19" width="18.140625" style="140" customWidth="1"/>
    <col min="20" max="20" width="19.140625" style="140" customWidth="1"/>
    <col min="21" max="16384" width="12.42578125" style="140"/>
  </cols>
  <sheetData>
    <row r="16" spans="2:46" x14ac:dyDescent="0.25"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</row>
    <row r="17" spans="2:46" ht="15.6" customHeight="1" x14ac:dyDescent="0.25"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375">
        <v>0.79891170593286476</v>
      </c>
      <c r="R17" s="375"/>
      <c r="S17" s="375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</row>
    <row r="18" spans="2:46" ht="15.6" customHeight="1" x14ac:dyDescent="0.25"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375"/>
      <c r="R18" s="375"/>
      <c r="S18" s="375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</row>
    <row r="19" spans="2:46" ht="15" customHeight="1" x14ac:dyDescent="0.25">
      <c r="B19" s="141"/>
      <c r="C19" s="335"/>
      <c r="D19" s="335"/>
      <c r="E19" s="335"/>
      <c r="F19" s="335"/>
      <c r="G19" s="335"/>
      <c r="H19" s="335"/>
      <c r="I19" s="335"/>
      <c r="J19" s="335"/>
      <c r="K19" s="335"/>
      <c r="L19" s="335"/>
      <c r="M19" s="335"/>
      <c r="N19" s="335"/>
      <c r="O19" s="335"/>
      <c r="P19" s="335"/>
      <c r="Q19" s="375"/>
      <c r="R19" s="375"/>
      <c r="S19" s="375"/>
      <c r="T19" s="145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</row>
    <row r="20" spans="2:46" ht="15" customHeight="1" x14ac:dyDescent="0.25">
      <c r="B20" s="141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75"/>
      <c r="R20" s="375"/>
      <c r="S20" s="375"/>
      <c r="T20" s="145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</row>
    <row r="21" spans="2:46" ht="15" customHeight="1" x14ac:dyDescent="0.25">
      <c r="B21" s="141"/>
      <c r="C21" s="335"/>
      <c r="D21" s="335"/>
      <c r="E21" s="335"/>
      <c r="F21" s="335"/>
      <c r="G21" s="335"/>
      <c r="H21" s="335"/>
      <c r="I21" s="335"/>
      <c r="J21" s="335"/>
      <c r="K21" s="335"/>
      <c r="L21" s="335"/>
      <c r="M21" s="335"/>
      <c r="N21" s="335"/>
      <c r="O21" s="335"/>
      <c r="P21" s="335"/>
      <c r="Q21" s="335"/>
      <c r="R21" s="335"/>
      <c r="S21" s="145"/>
      <c r="T21" s="145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</row>
    <row r="22" spans="2:46" ht="15" customHeight="1" x14ac:dyDescent="0.25">
      <c r="B22" s="141"/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45"/>
      <c r="T22" s="145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</row>
    <row r="23" spans="2:46" ht="15" customHeight="1" x14ac:dyDescent="0.25">
      <c r="B23" s="141"/>
      <c r="C23" s="146"/>
      <c r="D23" s="146"/>
      <c r="E23" s="146"/>
      <c r="F23" s="146"/>
      <c r="G23" s="146"/>
      <c r="H23" s="146"/>
      <c r="I23" s="146"/>
      <c r="J23" s="146"/>
      <c r="K23" s="146"/>
      <c r="L23" s="374">
        <v>22737374</v>
      </c>
      <c r="M23" s="374"/>
      <c r="N23" s="374"/>
      <c r="O23" s="374"/>
      <c r="P23" s="374"/>
      <c r="Q23" s="374"/>
      <c r="R23" s="374"/>
      <c r="S23" s="145"/>
      <c r="T23" s="145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</row>
    <row r="24" spans="2:46" ht="15" customHeight="1" x14ac:dyDescent="0.25">
      <c r="B24" s="141"/>
      <c r="C24" s="146"/>
      <c r="D24" s="146"/>
      <c r="E24" s="146"/>
      <c r="F24" s="146"/>
      <c r="G24" s="146"/>
      <c r="H24" s="146"/>
      <c r="I24" s="146"/>
      <c r="J24" s="146"/>
      <c r="K24" s="146"/>
      <c r="L24" s="374"/>
      <c r="M24" s="374"/>
      <c r="N24" s="374"/>
      <c r="O24" s="374"/>
      <c r="P24" s="374"/>
      <c r="Q24" s="374"/>
      <c r="R24" s="374"/>
      <c r="S24" s="145"/>
      <c r="T24" s="145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</row>
    <row r="25" spans="2:46" ht="15" customHeight="1" x14ac:dyDescent="0.25">
      <c r="B25" s="141"/>
      <c r="C25" s="146"/>
      <c r="D25" s="146"/>
      <c r="E25" s="146"/>
      <c r="F25" s="146"/>
      <c r="G25" s="146"/>
      <c r="H25" s="146"/>
      <c r="I25" s="146"/>
      <c r="J25" s="146"/>
      <c r="K25" s="146"/>
      <c r="L25" s="374"/>
      <c r="M25" s="374"/>
      <c r="N25" s="374"/>
      <c r="O25" s="374"/>
      <c r="P25" s="374"/>
      <c r="Q25" s="374"/>
      <c r="R25" s="374"/>
      <c r="S25" s="145"/>
      <c r="T25" s="145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</row>
    <row r="26" spans="2:46" ht="15" customHeight="1" x14ac:dyDescent="0.25">
      <c r="B26" s="141"/>
      <c r="C26" s="146"/>
      <c r="D26" s="146"/>
      <c r="E26" s="146"/>
      <c r="F26" s="146"/>
      <c r="G26" s="146"/>
      <c r="H26" s="146"/>
      <c r="I26" s="146"/>
      <c r="J26" s="146"/>
      <c r="K26" s="146"/>
      <c r="L26" s="374"/>
      <c r="M26" s="374"/>
      <c r="N26" s="374"/>
      <c r="O26" s="374"/>
      <c r="P26" s="374"/>
      <c r="Q26" s="374"/>
      <c r="R26" s="374"/>
      <c r="S26" s="145"/>
      <c r="T26" s="145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</row>
    <row r="27" spans="2:46" ht="16.149999999999999" customHeight="1" x14ac:dyDescent="0.3">
      <c r="B27" s="141"/>
      <c r="C27" s="379"/>
      <c r="D27" s="379"/>
      <c r="E27" s="154"/>
      <c r="F27" s="146"/>
      <c r="G27" s="146"/>
      <c r="H27" s="146"/>
      <c r="I27" s="146"/>
      <c r="J27" s="146"/>
      <c r="K27" s="146"/>
      <c r="T27" s="145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</row>
    <row r="28" spans="2:46" ht="16.149999999999999" customHeight="1" x14ac:dyDescent="0.3">
      <c r="B28" s="141"/>
      <c r="C28" s="196"/>
      <c r="D28" s="196"/>
      <c r="E28" s="196"/>
      <c r="F28" s="146"/>
      <c r="G28" s="146"/>
      <c r="H28" s="146"/>
      <c r="I28" s="146"/>
      <c r="J28" s="146"/>
      <c r="K28" s="146"/>
      <c r="T28" s="145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</row>
    <row r="29" spans="2:46" ht="16.149999999999999" customHeight="1" x14ac:dyDescent="0.3">
      <c r="B29" s="141"/>
      <c r="C29" s="196"/>
      <c r="D29" s="196"/>
      <c r="E29" s="196"/>
      <c r="F29" s="146"/>
      <c r="G29" s="146"/>
      <c r="H29" s="146"/>
      <c r="I29" s="146"/>
      <c r="J29" s="146"/>
      <c r="K29" s="146"/>
      <c r="T29" s="145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</row>
    <row r="30" spans="2:46" ht="16.149999999999999" customHeight="1" x14ac:dyDescent="0.3">
      <c r="B30" s="141"/>
      <c r="C30" s="196"/>
      <c r="D30" s="196"/>
      <c r="E30" s="196"/>
      <c r="F30" s="146"/>
      <c r="G30" s="146"/>
      <c r="H30" s="146"/>
      <c r="I30" s="146"/>
      <c r="J30" s="146"/>
      <c r="K30" s="146"/>
      <c r="T30" s="145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</row>
    <row r="31" spans="2:46" ht="16.149999999999999" customHeight="1" x14ac:dyDescent="0.3">
      <c r="B31" s="141"/>
      <c r="C31" s="196"/>
      <c r="D31" s="196"/>
      <c r="E31" s="196"/>
      <c r="F31" s="146"/>
      <c r="G31" s="146"/>
      <c r="H31" s="146"/>
      <c r="I31" s="146"/>
      <c r="J31" s="146"/>
      <c r="K31" s="146"/>
      <c r="T31" s="145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</row>
    <row r="32" spans="2:46" ht="16.149999999999999" customHeight="1" x14ac:dyDescent="0.3">
      <c r="B32" s="141"/>
      <c r="C32" s="196"/>
      <c r="D32" s="196"/>
      <c r="E32" s="196"/>
      <c r="F32" s="146"/>
      <c r="G32" s="146"/>
      <c r="H32" s="146"/>
      <c r="I32" s="146"/>
      <c r="J32" s="146"/>
      <c r="K32" s="146"/>
      <c r="T32" s="145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</row>
    <row r="33" spans="2:46" ht="16.149999999999999" customHeight="1" x14ac:dyDescent="0.3">
      <c r="B33" s="141"/>
      <c r="C33" s="196"/>
      <c r="D33" s="196"/>
      <c r="E33" s="196"/>
      <c r="F33" s="146"/>
      <c r="G33" s="146"/>
      <c r="H33" s="146"/>
      <c r="I33" s="146"/>
      <c r="J33" s="146"/>
      <c r="K33" s="146"/>
      <c r="T33" s="145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</row>
    <row r="34" spans="2:46" ht="15" customHeight="1" x14ac:dyDescent="0.25">
      <c r="B34" s="141"/>
      <c r="C34" s="147"/>
      <c r="D34" s="147"/>
      <c r="E34" s="147"/>
      <c r="F34" s="380"/>
      <c r="G34" s="380"/>
      <c r="H34" s="380"/>
      <c r="I34" s="380"/>
      <c r="J34" s="170"/>
      <c r="K34" s="146"/>
      <c r="T34" s="145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</row>
    <row r="35" spans="2:46" ht="15" customHeight="1" x14ac:dyDescent="0.25">
      <c r="B35" s="141"/>
      <c r="C35" s="147"/>
      <c r="D35" s="147"/>
      <c r="E35" s="147"/>
      <c r="F35" s="380"/>
      <c r="G35" s="380"/>
      <c r="H35" s="380"/>
      <c r="I35" s="380"/>
      <c r="J35" s="151"/>
      <c r="K35" s="146"/>
      <c r="T35" s="145"/>
      <c r="U35" s="159"/>
      <c r="V35" s="159"/>
      <c r="W35" s="159"/>
      <c r="X35" s="159"/>
      <c r="Y35" s="159"/>
      <c r="Z35" s="159"/>
      <c r="AA35" s="159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</row>
    <row r="36" spans="2:46" ht="15" customHeight="1" x14ac:dyDescent="0.25">
      <c r="B36" s="141"/>
      <c r="C36" s="147"/>
      <c r="D36" s="147"/>
      <c r="E36" s="147"/>
      <c r="F36" s="380"/>
      <c r="G36" s="380"/>
      <c r="H36" s="380"/>
      <c r="I36" s="380"/>
      <c r="J36" s="151"/>
      <c r="K36" s="146"/>
      <c r="T36" s="145"/>
      <c r="U36" s="404"/>
      <c r="V36" s="404"/>
      <c r="W36" s="407"/>
      <c r="X36" s="407"/>
      <c r="Y36" s="150"/>
      <c r="Z36" s="403"/>
      <c r="AA36" s="403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</row>
    <row r="37" spans="2:46" ht="15" customHeight="1" x14ac:dyDescent="0.25">
      <c r="B37" s="141"/>
      <c r="C37" s="383"/>
      <c r="D37" s="383"/>
      <c r="E37" s="383"/>
      <c r="F37" s="381"/>
      <c r="G37" s="381"/>
      <c r="H37" s="381"/>
      <c r="I37" s="381"/>
      <c r="J37" s="149"/>
      <c r="K37" s="146"/>
      <c r="T37" s="145"/>
      <c r="U37" s="404"/>
      <c r="V37" s="404"/>
      <c r="W37" s="407"/>
      <c r="X37" s="407"/>
      <c r="Y37" s="150"/>
      <c r="Z37" s="403"/>
      <c r="AA37" s="403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</row>
    <row r="38" spans="2:46" ht="15" customHeight="1" x14ac:dyDescent="0.25">
      <c r="B38" s="141"/>
      <c r="C38" s="383"/>
      <c r="D38" s="383"/>
      <c r="E38" s="383"/>
      <c r="F38" s="381"/>
      <c r="G38" s="381"/>
      <c r="H38" s="381"/>
      <c r="I38" s="381"/>
      <c r="J38" s="149"/>
      <c r="K38" s="146"/>
      <c r="T38" s="145"/>
      <c r="U38" s="404"/>
      <c r="V38" s="404"/>
      <c r="W38" s="407"/>
      <c r="X38" s="407"/>
      <c r="Y38" s="150"/>
      <c r="Z38" s="403"/>
      <c r="AA38" s="403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</row>
    <row r="39" spans="2:46" ht="15" customHeight="1" x14ac:dyDescent="0.25">
      <c r="B39" s="141"/>
      <c r="C39" s="383"/>
      <c r="D39" s="383"/>
      <c r="E39" s="383"/>
      <c r="F39" s="381"/>
      <c r="G39" s="381"/>
      <c r="H39" s="381"/>
      <c r="I39" s="381"/>
      <c r="J39" s="149"/>
      <c r="K39" s="146"/>
      <c r="T39" s="163"/>
      <c r="U39" s="404"/>
      <c r="V39" s="404"/>
      <c r="W39" s="405"/>
      <c r="X39" s="405"/>
      <c r="Y39" s="147"/>
      <c r="Z39" s="406"/>
      <c r="AA39" s="406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</row>
    <row r="40" spans="2:46" ht="15" customHeight="1" x14ac:dyDescent="0.25">
      <c r="B40" s="141"/>
      <c r="C40" s="383"/>
      <c r="D40" s="383"/>
      <c r="E40" s="383"/>
      <c r="F40" s="381"/>
      <c r="G40" s="381"/>
      <c r="H40" s="381"/>
      <c r="I40" s="381"/>
      <c r="J40" s="147"/>
      <c r="K40" s="146"/>
      <c r="L40" s="220" t="s">
        <v>76</v>
      </c>
      <c r="M40" s="166"/>
      <c r="N40" s="146"/>
      <c r="O40" s="146"/>
      <c r="P40" s="146"/>
      <c r="Q40" s="146"/>
      <c r="R40" s="146"/>
      <c r="S40" s="145"/>
      <c r="T40" s="145"/>
      <c r="U40" s="404"/>
      <c r="V40" s="404"/>
      <c r="W40" s="405"/>
      <c r="X40" s="405"/>
      <c r="Y40" s="147"/>
      <c r="Z40" s="406"/>
      <c r="AA40" s="406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</row>
    <row r="41" spans="2:46" ht="15" customHeight="1" x14ac:dyDescent="0.25">
      <c r="B41" s="141"/>
      <c r="C41" s="383"/>
      <c r="D41" s="383"/>
      <c r="E41" s="383"/>
      <c r="F41" s="381"/>
      <c r="G41" s="381"/>
      <c r="H41" s="381"/>
      <c r="I41" s="381"/>
      <c r="J41" s="147"/>
      <c r="K41" s="146"/>
      <c r="L41" s="160"/>
      <c r="M41" s="160"/>
      <c r="N41" s="419" t="s">
        <v>39</v>
      </c>
      <c r="O41" s="419"/>
      <c r="P41" s="397" t="s">
        <v>6</v>
      </c>
      <c r="Q41" s="397"/>
      <c r="R41" s="398" t="s">
        <v>118</v>
      </c>
      <c r="S41" s="145"/>
      <c r="T41" s="162"/>
      <c r="U41" s="404"/>
      <c r="V41" s="404"/>
      <c r="W41" s="405"/>
      <c r="X41" s="405"/>
      <c r="Y41" s="147"/>
      <c r="Z41" s="406"/>
      <c r="AA41" s="406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</row>
    <row r="42" spans="2:46" ht="15" customHeight="1" x14ac:dyDescent="0.25">
      <c r="B42" s="141"/>
      <c r="C42" s="383"/>
      <c r="D42" s="383"/>
      <c r="E42" s="383"/>
      <c r="F42" s="382"/>
      <c r="G42" s="382"/>
      <c r="H42" s="382"/>
      <c r="I42" s="382"/>
      <c r="J42" s="147"/>
      <c r="K42" s="146"/>
      <c r="L42" s="160"/>
      <c r="M42" s="160"/>
      <c r="N42" s="419"/>
      <c r="O42" s="419"/>
      <c r="P42" s="397"/>
      <c r="Q42" s="397"/>
      <c r="R42" s="398"/>
      <c r="S42" s="145"/>
      <c r="T42" s="145"/>
      <c r="U42" s="404"/>
      <c r="V42" s="404"/>
      <c r="W42" s="405"/>
      <c r="X42" s="405"/>
      <c r="Y42" s="147"/>
      <c r="Z42" s="412"/>
      <c r="AA42" s="412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</row>
    <row r="43" spans="2:46" ht="15" customHeight="1" x14ac:dyDescent="0.25">
      <c r="B43" s="141"/>
      <c r="C43" s="383"/>
      <c r="D43" s="383"/>
      <c r="E43" s="383"/>
      <c r="F43" s="382"/>
      <c r="G43" s="382"/>
      <c r="H43" s="382"/>
      <c r="I43" s="382"/>
      <c r="J43" s="147"/>
      <c r="K43" s="146"/>
      <c r="L43" s="414" t="s">
        <v>85</v>
      </c>
      <c r="M43" s="414"/>
      <c r="N43" s="420">
        <v>17173454</v>
      </c>
      <c r="O43" s="420"/>
      <c r="P43" s="399">
        <v>0.83934944255734556</v>
      </c>
      <c r="Q43" s="399"/>
      <c r="R43" s="426">
        <v>18402980</v>
      </c>
      <c r="S43" s="145"/>
      <c r="T43" s="145"/>
      <c r="U43" s="159"/>
      <c r="V43" s="159"/>
      <c r="W43" s="159"/>
      <c r="X43" s="159"/>
      <c r="Y43" s="159"/>
      <c r="Z43" s="159"/>
      <c r="AA43" s="159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</row>
    <row r="44" spans="2:46" ht="15" customHeight="1" x14ac:dyDescent="0.25">
      <c r="B44" s="141"/>
      <c r="C44" s="148"/>
      <c r="D44" s="148"/>
      <c r="E44" s="148"/>
      <c r="F44" s="147"/>
      <c r="G44" s="147"/>
      <c r="H44" s="147"/>
      <c r="I44" s="147"/>
      <c r="J44" s="147"/>
      <c r="K44" s="146"/>
      <c r="L44" s="415"/>
      <c r="M44" s="415"/>
      <c r="N44" s="421"/>
      <c r="O44" s="421"/>
      <c r="P44" s="400"/>
      <c r="Q44" s="400"/>
      <c r="R44" s="427"/>
      <c r="S44" s="145"/>
      <c r="T44" s="145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</row>
    <row r="45" spans="2:46" ht="15" customHeight="1" x14ac:dyDescent="0.25">
      <c r="B45" s="141"/>
      <c r="C45" s="148"/>
      <c r="D45" s="148"/>
      <c r="E45" s="148"/>
      <c r="F45" s="147"/>
      <c r="G45" s="147"/>
      <c r="H45" s="147"/>
      <c r="I45" s="147"/>
      <c r="J45" s="147"/>
      <c r="K45" s="146"/>
      <c r="L45" s="416" t="s">
        <v>86</v>
      </c>
      <c r="M45" s="416"/>
      <c r="N45" s="422">
        <v>4216541</v>
      </c>
      <c r="O45" s="422"/>
      <c r="P45" s="424">
        <v>1.0541352500000001</v>
      </c>
      <c r="Q45" s="424"/>
      <c r="R45" s="428">
        <v>336581.22499999998</v>
      </c>
      <c r="S45" s="177"/>
      <c r="T45" s="145"/>
      <c r="U45" s="298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</row>
    <row r="46" spans="2:46" ht="15" customHeight="1" x14ac:dyDescent="0.25">
      <c r="B46" s="141"/>
      <c r="C46" s="165"/>
      <c r="D46" s="165"/>
      <c r="E46" s="165"/>
      <c r="F46" s="164"/>
      <c r="G46" s="164"/>
      <c r="H46" s="164"/>
      <c r="I46" s="164"/>
      <c r="J46" s="164"/>
      <c r="K46" s="146"/>
      <c r="L46" s="415"/>
      <c r="M46" s="415"/>
      <c r="N46" s="423"/>
      <c r="O46" s="423"/>
      <c r="P46" s="425"/>
      <c r="Q46" s="425"/>
      <c r="R46" s="429"/>
      <c r="S46" s="228"/>
      <c r="T46" s="145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</row>
    <row r="47" spans="2:46" ht="15" customHeight="1" x14ac:dyDescent="0.25">
      <c r="B47" s="141"/>
      <c r="C47" s="165"/>
      <c r="D47" s="165"/>
      <c r="E47" s="165"/>
      <c r="F47" s="164"/>
      <c r="G47" s="164"/>
      <c r="H47" s="164"/>
      <c r="I47" s="164"/>
      <c r="J47" s="164"/>
      <c r="K47" s="146"/>
      <c r="L47" s="417" t="s">
        <v>87</v>
      </c>
      <c r="M47" s="417"/>
      <c r="N47" s="422">
        <v>1347379</v>
      </c>
      <c r="O47" s="422"/>
      <c r="P47" s="424">
        <v>0.33684475000000003</v>
      </c>
      <c r="Q47" s="424"/>
      <c r="R47" s="428">
        <v>1383096</v>
      </c>
      <c r="S47" s="176"/>
      <c r="T47" s="145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141"/>
      <c r="AP47" s="141"/>
      <c r="AQ47" s="141"/>
      <c r="AR47" s="141"/>
      <c r="AS47" s="141"/>
      <c r="AT47" s="141"/>
    </row>
    <row r="48" spans="2:46" ht="15" customHeight="1" x14ac:dyDescent="0.25">
      <c r="B48" s="141"/>
      <c r="C48" s="165"/>
      <c r="D48" s="165"/>
      <c r="E48" s="165"/>
      <c r="F48" s="164"/>
      <c r="G48" s="164"/>
      <c r="H48" s="164"/>
      <c r="I48" s="164"/>
      <c r="J48" s="164"/>
      <c r="K48" s="146"/>
      <c r="L48" s="418"/>
      <c r="M48" s="418"/>
      <c r="N48" s="423"/>
      <c r="O48" s="423"/>
      <c r="P48" s="425"/>
      <c r="Q48" s="425"/>
      <c r="R48" s="429"/>
      <c r="T48" s="145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</row>
    <row r="49" spans="2:46" ht="15" customHeight="1" x14ac:dyDescent="0.25">
      <c r="B49" s="141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5"/>
      <c r="T49" s="145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</row>
    <row r="50" spans="2:46" ht="15" customHeight="1" x14ac:dyDescent="0.25">
      <c r="B50" s="141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5"/>
      <c r="T50" s="145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</row>
    <row r="51" spans="2:46" ht="15" customHeight="1" x14ac:dyDescent="0.25">
      <c r="B51" s="141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5"/>
      <c r="T51" s="145"/>
      <c r="U51" s="141"/>
      <c r="V51" s="141"/>
      <c r="W51" s="141"/>
      <c r="X51" s="141"/>
      <c r="Y51" s="141"/>
      <c r="Z51" s="141"/>
      <c r="AA51" s="141"/>
      <c r="AB51" s="141"/>
      <c r="AC51" s="141"/>
      <c r="AD51" s="141"/>
      <c r="AE51" s="141"/>
      <c r="AF51" s="141"/>
      <c r="AG51" s="141"/>
      <c r="AH51" s="141"/>
      <c r="AI51" s="141"/>
      <c r="AJ51" s="141"/>
      <c r="AK51" s="141"/>
      <c r="AL51" s="141"/>
      <c r="AM51" s="141"/>
      <c r="AN51" s="141"/>
      <c r="AO51" s="141"/>
      <c r="AP51" s="141"/>
      <c r="AQ51" s="141"/>
      <c r="AR51" s="141"/>
      <c r="AS51" s="141"/>
      <c r="AT51" s="141"/>
    </row>
    <row r="52" spans="2:46" ht="30" customHeight="1" x14ac:dyDescent="0.25">
      <c r="B52" s="141"/>
      <c r="C52" s="146"/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5"/>
      <c r="T52" s="145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R52" s="141"/>
      <c r="AS52" s="141"/>
      <c r="AT52" s="141"/>
    </row>
    <row r="53" spans="2:46" x14ac:dyDescent="0.25">
      <c r="B53" s="141"/>
      <c r="C53" s="141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141"/>
      <c r="AL53" s="141"/>
      <c r="AM53" s="141"/>
      <c r="AN53" s="141"/>
      <c r="AO53" s="141"/>
      <c r="AP53" s="141"/>
      <c r="AQ53" s="141"/>
      <c r="AR53" s="141"/>
      <c r="AS53" s="141"/>
      <c r="AT53" s="141"/>
    </row>
    <row r="54" spans="2:46" x14ac:dyDescent="0.25">
      <c r="B54" s="141"/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1"/>
      <c r="AO54" s="141"/>
      <c r="AP54" s="141"/>
      <c r="AQ54" s="141"/>
      <c r="AR54" s="141"/>
      <c r="AS54" s="141"/>
      <c r="AT54" s="141"/>
    </row>
    <row r="55" spans="2:46" x14ac:dyDescent="0.25">
      <c r="B55" s="141"/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1"/>
      <c r="AR55" s="141"/>
      <c r="AS55" s="141"/>
      <c r="AT55" s="141"/>
    </row>
    <row r="56" spans="2:46" x14ac:dyDescent="0.25">
      <c r="B56" s="141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  <c r="AE56" s="141"/>
      <c r="AF56" s="141"/>
      <c r="AG56" s="141"/>
      <c r="AH56" s="141"/>
      <c r="AI56" s="141"/>
      <c r="AJ56" s="141"/>
      <c r="AK56" s="141"/>
      <c r="AL56" s="141"/>
      <c r="AM56" s="141"/>
      <c r="AN56" s="141"/>
      <c r="AO56" s="141"/>
      <c r="AP56" s="141"/>
      <c r="AQ56" s="141"/>
      <c r="AR56" s="141"/>
      <c r="AS56" s="141"/>
      <c r="AT56" s="141"/>
    </row>
    <row r="57" spans="2:46" x14ac:dyDescent="0.25"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22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</row>
    <row r="58" spans="2:46" x14ac:dyDescent="0.25">
      <c r="B58" s="141"/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</row>
    <row r="59" spans="2:46" x14ac:dyDescent="0.25"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306" t="s">
        <v>133</v>
      </c>
      <c r="X59" s="141"/>
      <c r="Y59" s="141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</row>
    <row r="60" spans="2:46" ht="15" customHeight="1" x14ac:dyDescent="0.25">
      <c r="B60" s="304"/>
      <c r="C60" s="385" t="s">
        <v>53</v>
      </c>
      <c r="D60" s="385" t="s">
        <v>22</v>
      </c>
      <c r="E60" s="385" t="s">
        <v>121</v>
      </c>
      <c r="F60" s="385"/>
      <c r="G60" s="385" t="s">
        <v>131</v>
      </c>
      <c r="H60" s="385"/>
      <c r="I60" s="385" t="s">
        <v>156</v>
      </c>
      <c r="J60" s="385"/>
      <c r="K60" s="141"/>
      <c r="L60" s="14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</row>
    <row r="61" spans="2:46" ht="15" customHeight="1" x14ac:dyDescent="0.25">
      <c r="B61" s="304"/>
      <c r="C61" s="385"/>
      <c r="D61" s="385"/>
      <c r="E61" s="385"/>
      <c r="F61" s="385"/>
      <c r="G61" s="385"/>
      <c r="H61" s="385"/>
      <c r="I61" s="385"/>
      <c r="J61" s="385"/>
      <c r="K61" s="141"/>
      <c r="L61" s="413"/>
      <c r="M61" s="413"/>
      <c r="N61" s="392"/>
      <c r="O61" s="392"/>
      <c r="P61" s="402"/>
      <c r="Q61" s="401"/>
      <c r="R61" s="40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</row>
    <row r="62" spans="2:46" s="141" customFormat="1" ht="1.9" customHeight="1" x14ac:dyDescent="0.25">
      <c r="B62" s="304"/>
      <c r="C62" s="303"/>
      <c r="D62" s="303"/>
      <c r="E62" s="303"/>
      <c r="F62" s="303"/>
      <c r="G62" s="303"/>
      <c r="H62" s="303"/>
      <c r="I62" s="303"/>
      <c r="J62" s="303"/>
      <c r="L62" s="413"/>
      <c r="M62" s="413"/>
      <c r="N62" s="392"/>
      <c r="O62" s="392"/>
      <c r="P62" s="402"/>
      <c r="Q62" s="401"/>
      <c r="R62" s="401"/>
    </row>
    <row r="63" spans="2:46" ht="15" hidden="1" customHeight="1" x14ac:dyDescent="0.25">
      <c r="B63" s="437" t="s">
        <v>81</v>
      </c>
      <c r="C63" s="384" t="s">
        <v>54</v>
      </c>
      <c r="D63" s="384" t="s">
        <v>52</v>
      </c>
      <c r="E63" s="384" t="s">
        <v>120</v>
      </c>
      <c r="F63" s="384"/>
      <c r="G63" s="384" t="s">
        <v>35</v>
      </c>
      <c r="H63" s="384"/>
      <c r="I63" s="384" t="s">
        <v>35</v>
      </c>
      <c r="J63" s="384"/>
      <c r="K63" s="141"/>
      <c r="L63" s="413"/>
      <c r="M63" s="413"/>
      <c r="N63" s="392"/>
      <c r="O63" s="392"/>
      <c r="P63" s="402"/>
      <c r="Q63" s="401"/>
      <c r="R63" s="40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</row>
    <row r="64" spans="2:46" ht="15" hidden="1" customHeight="1" x14ac:dyDescent="0.25">
      <c r="B64" s="437"/>
      <c r="C64" s="384"/>
      <c r="D64" s="384"/>
      <c r="E64" s="384"/>
      <c r="F64" s="384"/>
      <c r="G64" s="384"/>
      <c r="H64" s="384"/>
      <c r="I64" s="384"/>
      <c r="J64" s="384"/>
      <c r="K64" s="141"/>
      <c r="L64" s="413"/>
      <c r="M64" s="413"/>
      <c r="N64" s="392"/>
      <c r="O64" s="392"/>
      <c r="P64" s="402"/>
      <c r="Q64" s="401"/>
      <c r="R64" s="40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</row>
    <row r="65" spans="2:46" ht="15" customHeight="1" x14ac:dyDescent="0.25">
      <c r="B65" s="436" t="s">
        <v>77</v>
      </c>
      <c r="C65" s="386">
        <v>3500434.1520447046</v>
      </c>
      <c r="D65" s="386">
        <v>15000000</v>
      </c>
      <c r="E65" s="386">
        <v>600000</v>
      </c>
      <c r="F65" s="386"/>
      <c r="G65" s="386">
        <v>820000</v>
      </c>
      <c r="H65" s="386"/>
      <c r="I65" s="386">
        <v>540000</v>
      </c>
      <c r="J65" s="386"/>
      <c r="K65" s="141"/>
      <c r="L65" s="376"/>
      <c r="M65" s="376"/>
      <c r="N65" s="378"/>
      <c r="O65" s="378"/>
      <c r="P65" s="208"/>
      <c r="Q65" s="390"/>
      <c r="R65" s="390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</row>
    <row r="66" spans="2:46" ht="15" customHeight="1" x14ac:dyDescent="0.25">
      <c r="B66" s="436"/>
      <c r="C66" s="387"/>
      <c r="D66" s="387"/>
      <c r="E66" s="387"/>
      <c r="F66" s="387"/>
      <c r="G66" s="387"/>
      <c r="H66" s="387"/>
      <c r="I66" s="387"/>
      <c r="J66" s="387"/>
      <c r="K66" s="141"/>
      <c r="L66" s="376"/>
      <c r="M66" s="376"/>
      <c r="N66" s="378"/>
      <c r="O66" s="378"/>
      <c r="P66" s="208"/>
      <c r="Q66" s="390"/>
      <c r="R66" s="390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</row>
    <row r="67" spans="2:46" s="309" customFormat="1" ht="15" customHeight="1" x14ac:dyDescent="0.4">
      <c r="B67" s="438" t="s">
        <v>3</v>
      </c>
      <c r="C67" s="388">
        <v>2263845</v>
      </c>
      <c r="D67" s="388">
        <v>14149084</v>
      </c>
      <c r="E67" s="388">
        <v>156799</v>
      </c>
      <c r="F67" s="388"/>
      <c r="G67" s="388">
        <v>489208</v>
      </c>
      <c r="H67" s="388"/>
      <c r="I67" s="388">
        <v>114518</v>
      </c>
      <c r="J67" s="388"/>
      <c r="K67" s="307"/>
      <c r="L67" s="393"/>
      <c r="M67" s="393"/>
      <c r="N67" s="394"/>
      <c r="O67" s="394"/>
      <c r="P67" s="308"/>
      <c r="Q67" s="396"/>
      <c r="R67" s="396"/>
      <c r="S67" s="307"/>
      <c r="T67" s="307"/>
      <c r="U67" s="307"/>
      <c r="V67" s="307"/>
      <c r="W67" s="307"/>
      <c r="X67" s="307"/>
      <c r="Y67" s="307"/>
      <c r="Z67" s="307"/>
      <c r="AA67" s="307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</row>
    <row r="68" spans="2:46" s="309" customFormat="1" ht="15" customHeight="1" x14ac:dyDescent="0.4">
      <c r="B68" s="438"/>
      <c r="C68" s="389"/>
      <c r="D68" s="389"/>
      <c r="E68" s="389"/>
      <c r="F68" s="389"/>
      <c r="G68" s="389"/>
      <c r="H68" s="389"/>
      <c r="I68" s="389"/>
      <c r="J68" s="389"/>
      <c r="K68" s="307"/>
      <c r="L68" s="393"/>
      <c r="M68" s="393"/>
      <c r="N68" s="394"/>
      <c r="O68" s="394"/>
      <c r="P68" s="308"/>
      <c r="Q68" s="396"/>
      <c r="R68" s="396"/>
      <c r="S68" s="307"/>
      <c r="T68" s="307"/>
      <c r="U68" s="307"/>
      <c r="V68" s="307"/>
      <c r="W68" s="307"/>
      <c r="X68" s="307"/>
      <c r="Y68" s="307"/>
      <c r="Z68" s="307"/>
      <c r="AA68" s="307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</row>
    <row r="69" spans="2:46" ht="15" customHeight="1" x14ac:dyDescent="0.25">
      <c r="B69" s="439" t="s">
        <v>80</v>
      </c>
      <c r="C69" s="408">
        <v>0.64673263420128124</v>
      </c>
      <c r="D69" s="408">
        <v>0.94327226666666664</v>
      </c>
      <c r="E69" s="408">
        <v>0.26133166666666668</v>
      </c>
      <c r="F69" s="408"/>
      <c r="G69" s="408">
        <v>0.59659512195121955</v>
      </c>
      <c r="H69" s="408"/>
      <c r="I69" s="408">
        <v>0.21207037037037038</v>
      </c>
      <c r="J69" s="408"/>
      <c r="K69" s="141"/>
      <c r="L69" s="376"/>
      <c r="M69" s="376"/>
      <c r="N69" s="378"/>
      <c r="O69" s="378"/>
      <c r="P69" s="208"/>
      <c r="Q69" s="391"/>
      <c r="R69" s="39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</row>
    <row r="70" spans="2:46" ht="15" customHeight="1" x14ac:dyDescent="0.25">
      <c r="B70" s="439"/>
      <c r="C70" s="409"/>
      <c r="D70" s="409"/>
      <c r="E70" s="409"/>
      <c r="F70" s="409"/>
      <c r="G70" s="409"/>
      <c r="H70" s="409"/>
      <c r="I70" s="409"/>
      <c r="J70" s="409"/>
      <c r="K70" s="141"/>
      <c r="L70" s="376"/>
      <c r="M70" s="376"/>
      <c r="N70" s="378"/>
      <c r="O70" s="378"/>
      <c r="P70" s="208"/>
      <c r="Q70" s="391"/>
      <c r="R70" s="39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</row>
    <row r="71" spans="2:46" ht="15" customHeight="1" x14ac:dyDescent="0.25">
      <c r="B71" s="436" t="s">
        <v>79</v>
      </c>
      <c r="C71" s="410">
        <v>2508821</v>
      </c>
      <c r="D71" s="410">
        <v>16072000</v>
      </c>
      <c r="E71" s="410">
        <v>229234</v>
      </c>
      <c r="F71" s="410"/>
      <c r="G71" s="410">
        <v>716506</v>
      </c>
      <c r="H71" s="410"/>
      <c r="I71" s="410">
        <v>112662</v>
      </c>
      <c r="J71" s="410"/>
      <c r="K71" s="141"/>
      <c r="L71" s="377"/>
      <c r="M71" s="377"/>
      <c r="N71" s="392"/>
      <c r="O71" s="392"/>
      <c r="P71" s="223"/>
      <c r="Q71" s="395"/>
      <c r="R71" s="395"/>
      <c r="S71" s="141"/>
      <c r="T71" s="229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</row>
    <row r="72" spans="2:46" ht="15" customHeight="1" x14ac:dyDescent="0.25">
      <c r="B72" s="436"/>
      <c r="C72" s="411"/>
      <c r="D72" s="411"/>
      <c r="E72" s="411"/>
      <c r="F72" s="411"/>
      <c r="G72" s="411"/>
      <c r="H72" s="411"/>
      <c r="I72" s="411"/>
      <c r="J72" s="411"/>
      <c r="K72" s="141"/>
      <c r="L72" s="377"/>
      <c r="M72" s="377"/>
      <c r="N72" s="392"/>
      <c r="O72" s="392"/>
      <c r="P72" s="223"/>
      <c r="Q72" s="395"/>
      <c r="R72" s="395"/>
      <c r="S72" s="141"/>
      <c r="T72" s="229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</row>
    <row r="73" spans="2:46" ht="15" customHeight="1" x14ac:dyDescent="0.25">
      <c r="B73" s="436" t="s">
        <v>78</v>
      </c>
      <c r="C73" s="410">
        <v>301154</v>
      </c>
      <c r="D73" s="410">
        <v>1470133</v>
      </c>
      <c r="E73" s="410">
        <v>13164</v>
      </c>
      <c r="F73" s="410"/>
      <c r="G73" s="410">
        <v>193075</v>
      </c>
      <c r="H73" s="410"/>
      <c r="I73" s="410">
        <v>18201</v>
      </c>
      <c r="J73" s="410"/>
      <c r="K73" s="141"/>
      <c r="L73" s="376"/>
      <c r="M73" s="376"/>
      <c r="N73" s="378"/>
      <c r="O73" s="378"/>
      <c r="P73" s="208"/>
      <c r="Q73" s="390"/>
      <c r="R73" s="390"/>
      <c r="S73" s="141"/>
      <c r="T73" s="229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</row>
    <row r="74" spans="2:46" ht="15" customHeight="1" x14ac:dyDescent="0.25">
      <c r="B74" s="436"/>
      <c r="C74" s="411"/>
      <c r="D74" s="411"/>
      <c r="E74" s="411"/>
      <c r="F74" s="411"/>
      <c r="G74" s="411"/>
      <c r="H74" s="411"/>
      <c r="I74" s="411"/>
      <c r="J74" s="411"/>
      <c r="K74" s="141"/>
      <c r="L74" s="376"/>
      <c r="M74" s="376"/>
      <c r="N74" s="378"/>
      <c r="O74" s="378"/>
      <c r="P74" s="208"/>
      <c r="Q74" s="390"/>
      <c r="R74" s="390"/>
      <c r="S74" s="141"/>
      <c r="T74" s="229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</row>
    <row r="75" spans="2:46" ht="15" customHeight="1" x14ac:dyDescent="0.25">
      <c r="B75" s="440" t="s">
        <v>107</v>
      </c>
      <c r="C75" s="430">
        <v>408003</v>
      </c>
      <c r="D75" s="430">
        <v>1382110</v>
      </c>
      <c r="E75" s="430">
        <v>0</v>
      </c>
      <c r="F75" s="430"/>
      <c r="G75" s="430">
        <v>89448</v>
      </c>
      <c r="H75" s="430"/>
      <c r="I75" s="430">
        <v>0</v>
      </c>
      <c r="J75" s="430"/>
      <c r="K75" s="141"/>
      <c r="L75" s="376"/>
      <c r="M75" s="376"/>
      <c r="N75" s="378"/>
      <c r="O75" s="378"/>
      <c r="P75" s="222"/>
      <c r="Q75" s="390"/>
      <c r="R75" s="390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</row>
    <row r="76" spans="2:46" ht="15" customHeight="1" x14ac:dyDescent="0.25">
      <c r="B76" s="440"/>
      <c r="C76" s="431"/>
      <c r="D76" s="431"/>
      <c r="E76" s="431"/>
      <c r="F76" s="431"/>
      <c r="G76" s="431"/>
      <c r="H76" s="431"/>
      <c r="I76" s="431"/>
      <c r="J76" s="431"/>
      <c r="K76" s="141"/>
      <c r="L76" s="376"/>
      <c r="M76" s="376"/>
      <c r="N76" s="378"/>
      <c r="O76" s="378"/>
      <c r="P76" s="222"/>
      <c r="Q76" s="390"/>
      <c r="R76" s="390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</row>
    <row r="77" spans="2:46" ht="15" customHeight="1" x14ac:dyDescent="0.25">
      <c r="B77" s="436" t="s">
        <v>82</v>
      </c>
      <c r="C77" s="432">
        <v>223</v>
      </c>
      <c r="D77" s="432"/>
      <c r="E77" s="434" t="s">
        <v>83</v>
      </c>
      <c r="F77" s="432">
        <v>431</v>
      </c>
      <c r="G77" s="432"/>
      <c r="H77" s="432"/>
      <c r="I77" s="343"/>
      <c r="J77" s="343"/>
      <c r="K77" s="141"/>
      <c r="L77" s="376"/>
      <c r="M77" s="376"/>
      <c r="N77" s="378"/>
      <c r="O77" s="378"/>
      <c r="P77" s="208"/>
      <c r="Q77" s="390"/>
      <c r="R77" s="390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</row>
    <row r="78" spans="2:46" ht="15" customHeight="1" x14ac:dyDescent="0.25">
      <c r="B78" s="436"/>
      <c r="C78" s="433"/>
      <c r="D78" s="433"/>
      <c r="E78" s="435"/>
      <c r="F78" s="433"/>
      <c r="G78" s="433"/>
      <c r="H78" s="433"/>
      <c r="I78" s="344"/>
      <c r="J78" s="344"/>
      <c r="K78" s="141"/>
      <c r="L78" s="376"/>
      <c r="M78" s="376"/>
      <c r="N78" s="378"/>
      <c r="O78" s="378"/>
      <c r="P78" s="208"/>
      <c r="Q78" s="390"/>
      <c r="R78" s="390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</row>
    <row r="79" spans="2:46" ht="21" customHeight="1" x14ac:dyDescent="0.25">
      <c r="B79" s="436" t="s">
        <v>7</v>
      </c>
      <c r="C79" s="408">
        <v>0.51740139211136893</v>
      </c>
      <c r="D79" s="408"/>
      <c r="E79" s="408"/>
      <c r="F79" s="408"/>
      <c r="G79" s="408"/>
      <c r="H79" s="408"/>
      <c r="I79" s="343"/>
      <c r="J79" s="343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</row>
    <row r="80" spans="2:46" ht="7.9" customHeight="1" x14ac:dyDescent="0.25">
      <c r="B80" s="436"/>
      <c r="C80" s="409"/>
      <c r="D80" s="409"/>
      <c r="E80" s="409"/>
      <c r="F80" s="409"/>
      <c r="G80" s="409"/>
      <c r="H80" s="409"/>
      <c r="I80" s="344"/>
      <c r="J80" s="344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</row>
    <row r="81" spans="2:46" x14ac:dyDescent="0.25">
      <c r="B81" s="141"/>
      <c r="C81" s="141"/>
      <c r="D81" s="141"/>
      <c r="E81" s="141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</row>
    <row r="82" spans="2:46" x14ac:dyDescent="0.25">
      <c r="B82" s="141"/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</row>
    <row r="83" spans="2:46" x14ac:dyDescent="0.25">
      <c r="B83" s="141"/>
      <c r="C83" s="141"/>
      <c r="D83" s="141"/>
      <c r="E83" s="141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</row>
    <row r="84" spans="2:46" x14ac:dyDescent="0.25">
      <c r="B84" s="141"/>
      <c r="C84" s="141"/>
      <c r="D84" s="141"/>
      <c r="E84" s="141"/>
      <c r="F84" s="141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</row>
    <row r="85" spans="2:46" x14ac:dyDescent="0.25"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</row>
    <row r="86" spans="2:46" x14ac:dyDescent="0.25">
      <c r="B86" s="141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</row>
    <row r="87" spans="2:46" x14ac:dyDescent="0.25">
      <c r="B87" s="141"/>
      <c r="C87" s="141"/>
      <c r="D87" s="141"/>
      <c r="E87" s="141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</row>
    <row r="88" spans="2:46" x14ac:dyDescent="0.25">
      <c r="B88" s="141"/>
      <c r="C88" s="141"/>
      <c r="D88" s="141"/>
      <c r="E88" s="141"/>
      <c r="F88" s="141"/>
      <c r="G88" s="141"/>
      <c r="H88" s="141"/>
      <c r="I88" s="141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</row>
    <row r="89" spans="2:46" x14ac:dyDescent="0.25">
      <c r="B89" s="141"/>
      <c r="C89" s="141"/>
      <c r="D89" s="141"/>
      <c r="E89" s="141"/>
      <c r="F89" s="197"/>
      <c r="G89" s="141"/>
      <c r="H89" s="141"/>
      <c r="I89" s="141"/>
      <c r="J89" s="141"/>
      <c r="K89" s="141"/>
      <c r="L89" s="197"/>
      <c r="M89" s="141"/>
      <c r="N89" s="141"/>
      <c r="O89" s="141"/>
      <c r="P89" s="141"/>
      <c r="Q89" s="141"/>
      <c r="R89" s="197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</row>
    <row r="90" spans="2:46" ht="24" customHeight="1" x14ac:dyDescent="0.25">
      <c r="B90" s="141"/>
      <c r="C90" s="141"/>
      <c r="D90" s="141"/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</row>
    <row r="91" spans="2:46" s="156" customFormat="1" ht="32.65" customHeight="1" x14ac:dyDescent="0.3">
      <c r="B91" s="157"/>
      <c r="C91" s="266" t="s">
        <v>90</v>
      </c>
      <c r="D91" s="266" t="s">
        <v>47</v>
      </c>
      <c r="E91" s="168"/>
      <c r="F91" s="267" t="s">
        <v>75</v>
      </c>
      <c r="G91" s="241"/>
      <c r="H91" s="273" t="s">
        <v>90</v>
      </c>
      <c r="I91" s="160"/>
      <c r="J91" s="160" t="s">
        <v>46</v>
      </c>
      <c r="K91" s="158"/>
      <c r="L91" s="274" t="s">
        <v>75</v>
      </c>
      <c r="M91" s="241"/>
      <c r="N91" s="273" t="s">
        <v>90</v>
      </c>
      <c r="O91" s="160"/>
      <c r="P91" s="160" t="s">
        <v>46</v>
      </c>
      <c r="Q91" s="158"/>
      <c r="R91" s="274" t="s">
        <v>75</v>
      </c>
      <c r="S91" s="241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</row>
    <row r="92" spans="2:46" ht="31.5" x14ac:dyDescent="0.3">
      <c r="B92" s="141"/>
      <c r="C92" s="268" t="s">
        <v>53</v>
      </c>
      <c r="D92" s="269" t="s">
        <v>165</v>
      </c>
      <c r="E92" s="152"/>
      <c r="F92" s="144">
        <v>1.2630480209693717</v>
      </c>
      <c r="G92" s="141"/>
      <c r="H92" s="270" t="s">
        <v>53</v>
      </c>
      <c r="I92" s="271" t="s">
        <v>63</v>
      </c>
      <c r="J92" s="271"/>
      <c r="K92" s="153"/>
      <c r="L92" s="143">
        <v>2.291565753391847</v>
      </c>
      <c r="M92" s="141"/>
      <c r="N92" s="272" t="s">
        <v>53</v>
      </c>
      <c r="O92" s="271" t="s">
        <v>91</v>
      </c>
      <c r="P92" s="153"/>
      <c r="Q92" s="153"/>
      <c r="R92" s="143">
        <v>0.17680172413793102</v>
      </c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</row>
    <row r="93" spans="2:46" ht="31.5" x14ac:dyDescent="0.3">
      <c r="B93" s="141"/>
      <c r="C93" s="268" t="s">
        <v>22</v>
      </c>
      <c r="D93" s="269" t="s">
        <v>112</v>
      </c>
      <c r="E93" s="152"/>
      <c r="F93" s="144">
        <v>0.95088519999999999</v>
      </c>
      <c r="G93" s="141"/>
      <c r="H93" s="270" t="s">
        <v>22</v>
      </c>
      <c r="I93" s="271" t="s">
        <v>160</v>
      </c>
      <c r="J93" s="271"/>
      <c r="K93" s="153"/>
      <c r="L93" s="143">
        <v>1.9877996632996633</v>
      </c>
      <c r="M93" s="141"/>
      <c r="N93" s="272" t="s">
        <v>121</v>
      </c>
      <c r="O93" s="271" t="s">
        <v>153</v>
      </c>
      <c r="P93" s="153"/>
      <c r="Q93" s="153"/>
      <c r="R93" s="143">
        <v>0.14911333333333332</v>
      </c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</row>
    <row r="94" spans="2:46" ht="31.5" x14ac:dyDescent="0.3">
      <c r="B94" s="141"/>
      <c r="C94" s="268" t="s">
        <v>22</v>
      </c>
      <c r="D94" s="269" t="s">
        <v>24</v>
      </c>
      <c r="E94" s="152"/>
      <c r="F94" s="144">
        <v>0.93946580000000002</v>
      </c>
      <c r="G94" s="141"/>
      <c r="H94" s="270" t="s">
        <v>22</v>
      </c>
      <c r="I94" s="271" t="s">
        <v>126</v>
      </c>
      <c r="J94" s="271"/>
      <c r="K94" s="153"/>
      <c r="L94" s="143">
        <v>1.3185347368421052</v>
      </c>
      <c r="M94" s="141"/>
      <c r="N94" s="272" t="s">
        <v>53</v>
      </c>
      <c r="O94" s="271" t="s">
        <v>167</v>
      </c>
      <c r="P94" s="153"/>
      <c r="Q94" s="153"/>
      <c r="R94" s="143">
        <v>0.14453055458502942</v>
      </c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</row>
    <row r="95" spans="2:46" ht="31.5" x14ac:dyDescent="0.3">
      <c r="B95" s="141"/>
      <c r="C95" s="268" t="s">
        <v>131</v>
      </c>
      <c r="D95" s="269" t="s">
        <v>148</v>
      </c>
      <c r="E95" s="152"/>
      <c r="F95" s="144">
        <v>0.59659512195121955</v>
      </c>
      <c r="G95" s="141"/>
      <c r="H95" s="270" t="s">
        <v>53</v>
      </c>
      <c r="I95" s="271" t="s">
        <v>73</v>
      </c>
      <c r="J95" s="271"/>
      <c r="K95" s="153"/>
      <c r="L95" s="143">
        <v>1.1814108113722201</v>
      </c>
      <c r="M95" s="141"/>
      <c r="N95" s="272" t="s">
        <v>53</v>
      </c>
      <c r="O95" s="271" t="s">
        <v>159</v>
      </c>
      <c r="P95" s="153"/>
      <c r="Q95" s="153"/>
      <c r="R95" s="143">
        <v>0</v>
      </c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</row>
    <row r="96" spans="2:46" ht="31.5" x14ac:dyDescent="0.3">
      <c r="B96" s="141"/>
      <c r="C96" s="268" t="s">
        <v>53</v>
      </c>
      <c r="D96" s="269" t="s">
        <v>26</v>
      </c>
      <c r="E96" s="152"/>
      <c r="F96" s="144">
        <v>0.55131836022686798</v>
      </c>
      <c r="G96" s="141"/>
      <c r="H96" s="270" t="s">
        <v>22</v>
      </c>
      <c r="I96" s="271" t="s">
        <v>166</v>
      </c>
      <c r="J96" s="271"/>
      <c r="K96" s="153"/>
      <c r="L96" s="143">
        <v>1.0725275310834814</v>
      </c>
      <c r="M96" s="141"/>
      <c r="N96" s="272" t="s">
        <v>53</v>
      </c>
      <c r="O96" s="271" t="s">
        <v>64</v>
      </c>
      <c r="P96" s="153"/>
      <c r="Q96" s="153"/>
      <c r="R96" s="143">
        <v>0</v>
      </c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</row>
    <row r="97" spans="1:79" ht="31.5" x14ac:dyDescent="0.3">
      <c r="B97" s="141"/>
      <c r="C97" s="268" t="s">
        <v>53</v>
      </c>
      <c r="D97" s="269" t="s">
        <v>56</v>
      </c>
      <c r="E97" s="152"/>
      <c r="F97" s="144">
        <v>0.39155946791862284</v>
      </c>
      <c r="G97" s="141"/>
      <c r="H97" s="270" t="s">
        <v>22</v>
      </c>
      <c r="I97" s="271" t="s">
        <v>34</v>
      </c>
      <c r="J97" s="271"/>
      <c r="K97" s="153"/>
      <c r="L97" s="143">
        <v>0.99158124459809849</v>
      </c>
      <c r="M97" s="141"/>
      <c r="N97" s="272" t="s">
        <v>156</v>
      </c>
      <c r="O97" s="271" t="s">
        <v>130</v>
      </c>
      <c r="P97" s="153"/>
      <c r="Q97" s="153"/>
      <c r="R97" s="143">
        <v>0</v>
      </c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</row>
    <row r="98" spans="1:79" ht="31.5" x14ac:dyDescent="0.3">
      <c r="A98" s="141"/>
      <c r="B98" s="141"/>
      <c r="C98" s="268" t="s">
        <v>121</v>
      </c>
      <c r="D98" s="269" t="s">
        <v>70</v>
      </c>
      <c r="E98" s="152"/>
      <c r="F98" s="144">
        <v>0.34844222222222221</v>
      </c>
      <c r="G98" s="141"/>
      <c r="H98" s="270" t="s">
        <v>22</v>
      </c>
      <c r="I98" s="271" t="s">
        <v>89</v>
      </c>
      <c r="J98" s="271"/>
      <c r="K98" s="153"/>
      <c r="L98" s="143">
        <v>0.98562340425531914</v>
      </c>
      <c r="M98" s="141"/>
      <c r="N98" s="272" t="s">
        <v>121</v>
      </c>
      <c r="O98" s="271" t="s">
        <v>162</v>
      </c>
      <c r="P98" s="153"/>
      <c r="Q98" s="153"/>
      <c r="R98" s="143">
        <v>0</v>
      </c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</row>
    <row r="99" spans="1:79" ht="18.75" x14ac:dyDescent="0.25">
      <c r="A99" s="141"/>
      <c r="B99" s="141"/>
      <c r="C99" s="141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1"/>
      <c r="O99" s="153"/>
      <c r="P99" s="141"/>
      <c r="Q99" s="141"/>
      <c r="R99" s="198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  <c r="BJ99" s="141"/>
      <c r="BK99" s="141"/>
      <c r="BL99" s="141"/>
      <c r="BM99" s="141"/>
      <c r="BN99" s="141"/>
      <c r="BO99" s="141"/>
      <c r="BP99" s="141"/>
      <c r="BQ99" s="141"/>
      <c r="BR99" s="141"/>
      <c r="BS99" s="141"/>
      <c r="BT99" s="141"/>
      <c r="BU99" s="141"/>
      <c r="BV99" s="141"/>
      <c r="BW99" s="141"/>
      <c r="BX99" s="141"/>
      <c r="BY99" s="141"/>
      <c r="BZ99" s="141"/>
      <c r="CA99" s="141"/>
    </row>
    <row r="100" spans="1:79" s="142" customFormat="1" ht="7.9" customHeight="1" x14ac:dyDescent="0.25">
      <c r="A100" s="141"/>
      <c r="B100" s="141"/>
      <c r="C100" s="155"/>
      <c r="D100" s="155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155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  <c r="BJ100" s="141"/>
      <c r="BK100" s="141"/>
      <c r="BL100" s="141"/>
      <c r="BM100" s="141"/>
      <c r="BN100" s="141"/>
      <c r="BO100" s="141"/>
      <c r="BP100" s="141"/>
      <c r="BQ100" s="141"/>
      <c r="BR100" s="141"/>
      <c r="BS100" s="141"/>
      <c r="BT100" s="141"/>
      <c r="BU100" s="141"/>
      <c r="BV100" s="141"/>
      <c r="BW100" s="141"/>
      <c r="BX100" s="141"/>
      <c r="BY100" s="141"/>
      <c r="BZ100" s="141"/>
      <c r="CA100" s="141"/>
    </row>
    <row r="101" spans="1:79" x14ac:dyDescent="0.25">
      <c r="A101" s="141"/>
      <c r="B101" s="141"/>
      <c r="C101" s="141"/>
      <c r="D101" s="141"/>
      <c r="E101" s="141"/>
      <c r="F101" s="141"/>
      <c r="G101" s="141"/>
      <c r="H101" s="141"/>
      <c r="I101" s="141"/>
      <c r="J101" s="141"/>
      <c r="K101" s="141"/>
      <c r="L101" s="141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</row>
    <row r="102" spans="1:79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  <c r="K102" s="141"/>
      <c r="L102" s="141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</row>
    <row r="103" spans="1:79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</row>
    <row r="104" spans="1:79" x14ac:dyDescent="0.25">
      <c r="B104" s="141"/>
      <c r="C104" s="141"/>
      <c r="D104" s="141"/>
      <c r="E104" s="141"/>
      <c r="F104" s="141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</row>
    <row r="105" spans="1:79" x14ac:dyDescent="0.25">
      <c r="B105" s="141"/>
      <c r="C105" s="141"/>
      <c r="D105" s="141"/>
      <c r="E105" s="141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</row>
    <row r="106" spans="1:79" x14ac:dyDescent="0.25">
      <c r="A106" s="141"/>
      <c r="B106" s="141"/>
      <c r="C106" s="141"/>
      <c r="D106" s="141"/>
      <c r="E106" s="141"/>
      <c r="F106" s="141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</row>
    <row r="107" spans="1:79" x14ac:dyDescent="0.25">
      <c r="A107" s="141"/>
      <c r="B107" s="305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</row>
    <row r="108" spans="1:79" x14ac:dyDescent="0.25">
      <c r="A108" s="141"/>
      <c r="B108" s="141"/>
      <c r="C108" s="141"/>
      <c r="D108" s="141"/>
      <c r="E108" s="141"/>
      <c r="F108" s="141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</row>
    <row r="109" spans="1:79" x14ac:dyDescent="0.25">
      <c r="A109" s="141"/>
      <c r="B109" s="141"/>
      <c r="C109" s="141"/>
      <c r="D109" s="141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</row>
    <row r="110" spans="1:79" x14ac:dyDescent="0.25">
      <c r="A110" s="141"/>
      <c r="B110" s="141"/>
      <c r="C110" s="141"/>
      <c r="D110" s="141"/>
      <c r="E110" s="141"/>
      <c r="F110" s="141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</row>
    <row r="111" spans="1:79" x14ac:dyDescent="0.25">
      <c r="A111" s="141"/>
      <c r="B111" s="141"/>
      <c r="C111" s="141"/>
      <c r="D111" s="141"/>
      <c r="E111" s="141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</row>
    <row r="112" spans="1:79" x14ac:dyDescent="0.25">
      <c r="B112" s="141"/>
      <c r="C112" s="141"/>
      <c r="D112" s="141"/>
      <c r="E112" s="141"/>
      <c r="F112" s="141"/>
      <c r="G112" s="141"/>
      <c r="H112" s="141"/>
      <c r="I112" s="141"/>
      <c r="J112" s="141"/>
      <c r="K112" s="141"/>
      <c r="L112" s="141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</row>
    <row r="113" spans="2:75" x14ac:dyDescent="0.25">
      <c r="B113" s="141"/>
      <c r="C113" s="141"/>
      <c r="D113" s="141"/>
      <c r="E113" s="141"/>
      <c r="F113" s="141"/>
      <c r="G113" s="141"/>
      <c r="H113" s="141"/>
      <c r="I113" s="141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</row>
    <row r="114" spans="2:75" x14ac:dyDescent="0.25">
      <c r="B114" s="141"/>
      <c r="C114" s="141"/>
      <c r="D114" s="141"/>
      <c r="E114" s="141"/>
      <c r="F114" s="141"/>
      <c r="G114" s="141"/>
      <c r="H114" s="141"/>
      <c r="I114" s="141"/>
      <c r="J114" s="141"/>
      <c r="K114" s="141"/>
      <c r="L114" s="141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</row>
    <row r="115" spans="2:75" x14ac:dyDescent="0.25">
      <c r="B115" s="141"/>
      <c r="C115" s="141"/>
      <c r="D115" s="141"/>
      <c r="E115" s="141"/>
      <c r="F115" s="141"/>
      <c r="G115" s="141"/>
      <c r="H115" s="141"/>
      <c r="I115" s="141"/>
      <c r="J115" s="141"/>
      <c r="K115" s="141"/>
      <c r="L115" s="14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</row>
    <row r="116" spans="2:75" x14ac:dyDescent="0.25">
      <c r="B116" s="141"/>
      <c r="C116" s="141"/>
      <c r="D116" s="141"/>
      <c r="E116" s="141"/>
      <c r="F116" s="141"/>
      <c r="G116" s="141"/>
      <c r="H116" s="141"/>
      <c r="I116" s="141"/>
      <c r="J116" s="141"/>
      <c r="K116" s="141"/>
      <c r="L116" s="141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</row>
    <row r="117" spans="2:75" x14ac:dyDescent="0.25">
      <c r="B117" s="141"/>
      <c r="C117" s="141"/>
      <c r="D117" s="141"/>
      <c r="E117" s="141"/>
      <c r="F117" s="141"/>
      <c r="G117" s="141"/>
      <c r="H117" s="141"/>
      <c r="I117" s="141"/>
      <c r="J117" s="141"/>
      <c r="K117" s="141"/>
      <c r="L117" s="141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</row>
    <row r="118" spans="2:75" x14ac:dyDescent="0.25">
      <c r="B118" s="141"/>
      <c r="C118" s="141"/>
      <c r="D118" s="141"/>
      <c r="E118" s="141"/>
      <c r="F118" s="141"/>
      <c r="G118" s="141"/>
      <c r="H118" s="141"/>
      <c r="I118" s="141"/>
      <c r="J118" s="141"/>
      <c r="K118" s="141"/>
      <c r="L118" s="141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</row>
    <row r="119" spans="2:75" x14ac:dyDescent="0.25">
      <c r="B119" s="141"/>
      <c r="C119" s="141"/>
      <c r="D119" s="141"/>
      <c r="E119" s="141"/>
      <c r="F119" s="141"/>
      <c r="G119" s="141"/>
      <c r="H119" s="141"/>
      <c r="I119" s="141"/>
      <c r="J119" s="141"/>
      <c r="K119" s="141"/>
      <c r="L119" s="14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</row>
    <row r="120" spans="2:75" x14ac:dyDescent="0.25">
      <c r="B120" s="141"/>
      <c r="C120" s="141"/>
      <c r="D120" s="141"/>
      <c r="E120" s="141"/>
      <c r="F120" s="141"/>
      <c r="G120" s="141"/>
      <c r="H120" s="141"/>
      <c r="I120" s="141"/>
      <c r="J120" s="141"/>
      <c r="K120" s="141"/>
      <c r="L120" s="141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  <c r="BJ120" s="141"/>
      <c r="BK120" s="141"/>
      <c r="BL120" s="141"/>
      <c r="BM120" s="141"/>
      <c r="BN120" s="141"/>
      <c r="BO120" s="141"/>
      <c r="BP120" s="141"/>
      <c r="BQ120" s="141"/>
      <c r="BR120" s="141"/>
      <c r="BS120" s="141"/>
      <c r="BT120" s="141"/>
      <c r="BU120" s="141"/>
      <c r="BV120" s="141"/>
      <c r="BW120" s="141"/>
    </row>
    <row r="121" spans="2:75" x14ac:dyDescent="0.25">
      <c r="B121" s="141"/>
      <c r="C121" s="141"/>
      <c r="D121" s="141"/>
      <c r="E121" s="141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  <c r="BJ121" s="141"/>
      <c r="BK121" s="141"/>
      <c r="BL121" s="141"/>
      <c r="BM121" s="141"/>
      <c r="BN121" s="141"/>
      <c r="BO121" s="141"/>
      <c r="BP121" s="141"/>
      <c r="BQ121" s="141"/>
      <c r="BR121" s="141"/>
      <c r="BS121" s="141"/>
      <c r="BT121" s="141"/>
      <c r="BU121" s="141"/>
      <c r="BV121" s="141"/>
      <c r="BW121" s="141"/>
    </row>
    <row r="122" spans="2:75" x14ac:dyDescent="0.25">
      <c r="B122" s="141"/>
      <c r="C122" s="141"/>
      <c r="D122" s="141"/>
      <c r="E122" s="141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  <c r="BJ122" s="141"/>
      <c r="BK122" s="141"/>
      <c r="BL122" s="141"/>
      <c r="BM122" s="141"/>
      <c r="BN122" s="141"/>
      <c r="BO122" s="141"/>
      <c r="BP122" s="141"/>
      <c r="BQ122" s="141"/>
      <c r="BR122" s="141"/>
      <c r="BS122" s="141"/>
      <c r="BT122" s="141"/>
      <c r="BU122" s="141"/>
      <c r="BV122" s="141"/>
      <c r="BW122" s="141"/>
    </row>
    <row r="123" spans="2:75" x14ac:dyDescent="0.25">
      <c r="B123" s="141"/>
      <c r="C123" s="141"/>
      <c r="D123" s="141"/>
      <c r="E123" s="141"/>
      <c r="F123" s="141"/>
      <c r="G123" s="141"/>
      <c r="H123" s="141"/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  <c r="BJ123" s="141"/>
      <c r="BK123" s="141"/>
      <c r="BL123" s="141"/>
      <c r="BM123" s="141"/>
      <c r="BN123" s="141"/>
      <c r="BO123" s="141"/>
      <c r="BP123" s="141"/>
      <c r="BQ123" s="141"/>
      <c r="BR123" s="141"/>
      <c r="BS123" s="141"/>
      <c r="BT123" s="141"/>
      <c r="BU123" s="141"/>
      <c r="BV123" s="141"/>
      <c r="BW123" s="141"/>
    </row>
    <row r="124" spans="2:75" x14ac:dyDescent="0.25">
      <c r="B124" s="141"/>
      <c r="C124" s="141"/>
      <c r="D124" s="141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  <c r="Y124" s="141"/>
      <c r="Z124" s="141"/>
      <c r="AA124" s="141"/>
      <c r="AB124" s="141"/>
      <c r="AC124" s="141"/>
      <c r="AD124" s="141"/>
      <c r="AE124" s="141"/>
      <c r="AF124" s="141"/>
      <c r="AG124" s="141"/>
      <c r="AH124" s="141"/>
      <c r="AI124" s="141"/>
      <c r="AJ124" s="141"/>
      <c r="AK124" s="141"/>
      <c r="AL124" s="141"/>
      <c r="AM124" s="141"/>
      <c r="AN124" s="141"/>
      <c r="AO124" s="141"/>
      <c r="AP124" s="141"/>
      <c r="AQ124" s="141"/>
      <c r="AR124" s="141"/>
      <c r="AS124" s="141"/>
      <c r="AT124" s="141"/>
      <c r="AU124" s="141"/>
      <c r="AV124" s="141"/>
      <c r="AW124" s="141"/>
      <c r="AX124" s="141"/>
      <c r="AY124" s="141"/>
      <c r="AZ124" s="141"/>
      <c r="BA124" s="141"/>
      <c r="BB124" s="141"/>
      <c r="BC124" s="141"/>
      <c r="BD124" s="141"/>
      <c r="BE124" s="141"/>
      <c r="BF124" s="141"/>
      <c r="BG124" s="141"/>
      <c r="BH124" s="141"/>
      <c r="BI124" s="141"/>
      <c r="BJ124" s="141"/>
      <c r="BK124" s="141"/>
      <c r="BL124" s="141"/>
      <c r="BM124" s="141"/>
      <c r="BN124" s="141"/>
      <c r="BO124" s="141"/>
      <c r="BP124" s="141"/>
      <c r="BQ124" s="141"/>
      <c r="BR124" s="141"/>
      <c r="BS124" s="141"/>
      <c r="BT124" s="141"/>
      <c r="BU124" s="141"/>
      <c r="BV124" s="141"/>
      <c r="BW124" s="141"/>
    </row>
    <row r="125" spans="2:75" x14ac:dyDescent="0.25">
      <c r="B125" s="141"/>
      <c r="C125" s="141"/>
      <c r="D125" s="141"/>
      <c r="E125" s="141"/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  <c r="Y125" s="141"/>
      <c r="Z125" s="141"/>
      <c r="AA125" s="141"/>
      <c r="AB125" s="141"/>
      <c r="AC125" s="141"/>
      <c r="AD125" s="141"/>
      <c r="AE125" s="141"/>
      <c r="AF125" s="141"/>
      <c r="AG125" s="141"/>
      <c r="AH125" s="141"/>
      <c r="AI125" s="141"/>
      <c r="AJ125" s="141"/>
      <c r="AK125" s="141"/>
      <c r="AL125" s="141"/>
      <c r="AM125" s="141"/>
      <c r="AN125" s="141"/>
      <c r="AO125" s="141"/>
      <c r="AP125" s="141"/>
      <c r="AQ125" s="141"/>
      <c r="AR125" s="141"/>
      <c r="AS125" s="141"/>
      <c r="AT125" s="141"/>
      <c r="AU125" s="141"/>
      <c r="AV125" s="141"/>
      <c r="AW125" s="141"/>
      <c r="AX125" s="141"/>
      <c r="AY125" s="141"/>
      <c r="AZ125" s="141"/>
      <c r="BA125" s="141"/>
      <c r="BB125" s="141"/>
      <c r="BC125" s="141"/>
      <c r="BD125" s="141"/>
      <c r="BE125" s="141"/>
      <c r="BF125" s="141"/>
      <c r="BG125" s="141"/>
      <c r="BH125" s="141"/>
      <c r="BI125" s="141"/>
      <c r="BJ125" s="141"/>
      <c r="BK125" s="141"/>
      <c r="BL125" s="141"/>
      <c r="BM125" s="141"/>
      <c r="BN125" s="141"/>
      <c r="BO125" s="141"/>
      <c r="BP125" s="141"/>
      <c r="BQ125" s="141"/>
      <c r="BR125" s="141"/>
      <c r="BS125" s="141"/>
      <c r="BT125" s="141"/>
      <c r="BU125" s="141"/>
      <c r="BV125" s="141"/>
      <c r="BW125" s="141"/>
    </row>
    <row r="126" spans="2:75" x14ac:dyDescent="0.25">
      <c r="B126" s="141"/>
      <c r="C126" s="141"/>
      <c r="D126" s="141"/>
      <c r="E126" s="141"/>
      <c r="F126" s="141"/>
      <c r="G126" s="141"/>
      <c r="H126" s="141"/>
      <c r="I126" s="141"/>
      <c r="J126" s="141"/>
      <c r="K126" s="141"/>
      <c r="L126" s="141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  <c r="Y126" s="141"/>
      <c r="Z126" s="141"/>
      <c r="AA126" s="141"/>
      <c r="AB126" s="141"/>
      <c r="AC126" s="141"/>
      <c r="AD126" s="141"/>
      <c r="AE126" s="141"/>
      <c r="AF126" s="141"/>
      <c r="AG126" s="141"/>
      <c r="AH126" s="141"/>
      <c r="AI126" s="141"/>
      <c r="AJ126" s="141"/>
      <c r="AK126" s="141"/>
      <c r="AL126" s="141"/>
      <c r="AM126" s="141"/>
      <c r="AN126" s="141"/>
      <c r="AO126" s="141"/>
      <c r="AP126" s="141"/>
      <c r="AQ126" s="141"/>
      <c r="AR126" s="141"/>
      <c r="AS126" s="141"/>
      <c r="AT126" s="141"/>
      <c r="AU126" s="141"/>
      <c r="AV126" s="141"/>
      <c r="AW126" s="141"/>
      <c r="AX126" s="141"/>
      <c r="AY126" s="141"/>
      <c r="AZ126" s="141"/>
      <c r="BA126" s="141"/>
      <c r="BB126" s="141"/>
      <c r="BC126" s="141"/>
      <c r="BD126" s="141"/>
      <c r="BE126" s="141"/>
      <c r="BF126" s="141"/>
      <c r="BG126" s="141"/>
      <c r="BH126" s="141"/>
      <c r="BI126" s="141"/>
      <c r="BJ126" s="141"/>
      <c r="BK126" s="141"/>
      <c r="BL126" s="141"/>
      <c r="BM126" s="141"/>
      <c r="BN126" s="141"/>
      <c r="BO126" s="141"/>
      <c r="BP126" s="141"/>
      <c r="BQ126" s="141"/>
      <c r="BR126" s="141"/>
      <c r="BS126" s="141"/>
      <c r="BT126" s="141"/>
      <c r="BU126" s="141"/>
      <c r="BV126" s="141"/>
      <c r="BW126" s="141"/>
    </row>
    <row r="127" spans="2:75" x14ac:dyDescent="0.25">
      <c r="B127" s="141"/>
      <c r="C127" s="141"/>
      <c r="D127" s="141"/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  <c r="Y127" s="141"/>
      <c r="Z127" s="141"/>
      <c r="AA127" s="141"/>
      <c r="AB127" s="141"/>
      <c r="AC127" s="141"/>
      <c r="AD127" s="141"/>
      <c r="AE127" s="141"/>
      <c r="AF127" s="141"/>
      <c r="AG127" s="141"/>
      <c r="AH127" s="141"/>
      <c r="AI127" s="141"/>
      <c r="AJ127" s="141"/>
      <c r="AK127" s="141"/>
      <c r="AL127" s="141"/>
      <c r="AM127" s="141"/>
      <c r="AN127" s="141"/>
      <c r="AO127" s="141"/>
      <c r="AP127" s="141"/>
      <c r="AQ127" s="141"/>
      <c r="AR127" s="141"/>
      <c r="AS127" s="141"/>
      <c r="AT127" s="141"/>
      <c r="AU127" s="141"/>
      <c r="AV127" s="141"/>
      <c r="AW127" s="141"/>
      <c r="AX127" s="141"/>
      <c r="AY127" s="141"/>
      <c r="AZ127" s="141"/>
      <c r="BA127" s="141"/>
      <c r="BB127" s="141"/>
      <c r="BC127" s="141"/>
      <c r="BD127" s="141"/>
      <c r="BE127" s="141"/>
      <c r="BF127" s="141"/>
      <c r="BG127" s="141"/>
      <c r="BH127" s="141"/>
      <c r="BI127" s="141"/>
      <c r="BJ127" s="141"/>
      <c r="BK127" s="141"/>
      <c r="BL127" s="141"/>
      <c r="BM127" s="141"/>
      <c r="BN127" s="141"/>
      <c r="BO127" s="141"/>
      <c r="BP127" s="141"/>
      <c r="BQ127" s="141"/>
      <c r="BR127" s="141"/>
      <c r="BS127" s="141"/>
      <c r="BT127" s="141"/>
      <c r="BU127" s="141"/>
      <c r="BV127" s="141"/>
      <c r="BW127" s="141"/>
    </row>
    <row r="128" spans="2:75" x14ac:dyDescent="0.25">
      <c r="B128" s="141"/>
      <c r="C128" s="141"/>
      <c r="D128" s="141"/>
      <c r="E128" s="141"/>
      <c r="F128" s="141"/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  <c r="Y128" s="141"/>
      <c r="Z128" s="141"/>
      <c r="AA128" s="141"/>
      <c r="AB128" s="141"/>
      <c r="AC128" s="141"/>
      <c r="AD128" s="141"/>
      <c r="AE128" s="141"/>
      <c r="AF128" s="141"/>
      <c r="AG128" s="141"/>
      <c r="AH128" s="141"/>
      <c r="AI128" s="141"/>
      <c r="AJ128" s="141"/>
      <c r="AK128" s="141"/>
      <c r="AL128" s="141"/>
      <c r="AM128" s="141"/>
      <c r="AN128" s="141"/>
      <c r="AO128" s="141"/>
      <c r="AP128" s="141"/>
      <c r="AQ128" s="141"/>
      <c r="AR128" s="141"/>
      <c r="AS128" s="141"/>
      <c r="AT128" s="141"/>
      <c r="AU128" s="141"/>
      <c r="AV128" s="141"/>
      <c r="AW128" s="141"/>
      <c r="AX128" s="141"/>
      <c r="AY128" s="141"/>
      <c r="AZ128" s="141"/>
      <c r="BA128" s="141"/>
      <c r="BB128" s="141"/>
      <c r="BC128" s="141"/>
      <c r="BD128" s="141"/>
      <c r="BE128" s="141"/>
      <c r="BF128" s="141"/>
      <c r="BG128" s="141"/>
      <c r="BH128" s="141"/>
      <c r="BI128" s="141"/>
      <c r="BJ128" s="141"/>
      <c r="BK128" s="141"/>
      <c r="BL128" s="141"/>
      <c r="BM128" s="141"/>
      <c r="BN128" s="141"/>
      <c r="BO128" s="141"/>
      <c r="BP128" s="141"/>
      <c r="BQ128" s="141"/>
      <c r="BR128" s="141"/>
      <c r="BS128" s="141"/>
      <c r="BT128" s="141"/>
      <c r="BU128" s="141"/>
      <c r="BV128" s="141"/>
      <c r="BW128" s="141"/>
    </row>
    <row r="129" spans="2:75" x14ac:dyDescent="0.25">
      <c r="B129" s="141"/>
      <c r="C129" s="141"/>
      <c r="D129" s="141"/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  <c r="Y129" s="141"/>
      <c r="Z129" s="141"/>
      <c r="AA129" s="141"/>
      <c r="AB129" s="141"/>
      <c r="AC129" s="141"/>
      <c r="AD129" s="141"/>
      <c r="AE129" s="141"/>
      <c r="AF129" s="141"/>
      <c r="AG129" s="141"/>
      <c r="AH129" s="141"/>
      <c r="AI129" s="141"/>
      <c r="AJ129" s="141"/>
      <c r="AK129" s="141"/>
      <c r="AL129" s="141"/>
      <c r="AM129" s="141"/>
      <c r="AN129" s="141"/>
      <c r="AO129" s="141"/>
      <c r="AP129" s="141"/>
      <c r="AQ129" s="141"/>
      <c r="AR129" s="141"/>
      <c r="AS129" s="141"/>
      <c r="AT129" s="141"/>
      <c r="AU129" s="141"/>
      <c r="AV129" s="141"/>
      <c r="AW129" s="141"/>
      <c r="AX129" s="141"/>
      <c r="AY129" s="141"/>
      <c r="AZ129" s="141"/>
      <c r="BA129" s="141"/>
      <c r="BB129" s="141"/>
      <c r="BC129" s="141"/>
      <c r="BD129" s="141"/>
      <c r="BE129" s="141"/>
      <c r="BF129" s="141"/>
      <c r="BG129" s="141"/>
      <c r="BH129" s="141"/>
      <c r="BI129" s="141"/>
      <c r="BJ129" s="141"/>
      <c r="BK129" s="141"/>
      <c r="BL129" s="141"/>
      <c r="BM129" s="141"/>
      <c r="BN129" s="141"/>
      <c r="BO129" s="141"/>
      <c r="BP129" s="141"/>
      <c r="BQ129" s="141"/>
      <c r="BR129" s="141"/>
      <c r="BS129" s="141"/>
      <c r="BT129" s="141"/>
      <c r="BU129" s="141"/>
      <c r="BV129" s="141"/>
      <c r="BW129" s="141"/>
    </row>
    <row r="130" spans="2:75" x14ac:dyDescent="0.25">
      <c r="B130" s="141"/>
      <c r="C130" s="141"/>
      <c r="D130" s="141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  <c r="Y130" s="141"/>
      <c r="Z130" s="141"/>
      <c r="AA130" s="141"/>
      <c r="AB130" s="141"/>
      <c r="AC130" s="141"/>
      <c r="AD130" s="141"/>
      <c r="AE130" s="141"/>
      <c r="AF130" s="141"/>
      <c r="AG130" s="141"/>
      <c r="AH130" s="141"/>
      <c r="AI130" s="141"/>
      <c r="AJ130" s="141"/>
      <c r="AK130" s="141"/>
      <c r="AL130" s="141"/>
      <c r="AM130" s="141"/>
      <c r="AN130" s="141"/>
      <c r="AO130" s="141"/>
      <c r="AP130" s="141"/>
      <c r="AQ130" s="141"/>
      <c r="AR130" s="141"/>
      <c r="AS130" s="141"/>
      <c r="AT130" s="141"/>
      <c r="AU130" s="141"/>
      <c r="AV130" s="141"/>
      <c r="AW130" s="141"/>
      <c r="AX130" s="141"/>
      <c r="AY130" s="141"/>
      <c r="AZ130" s="141"/>
      <c r="BA130" s="141"/>
      <c r="BB130" s="141"/>
      <c r="BC130" s="141"/>
      <c r="BD130" s="141"/>
      <c r="BE130" s="141"/>
      <c r="BF130" s="141"/>
      <c r="BG130" s="141"/>
      <c r="BH130" s="141"/>
      <c r="BI130" s="141"/>
      <c r="BJ130" s="141"/>
      <c r="BK130" s="141"/>
      <c r="BL130" s="141"/>
      <c r="BM130" s="141"/>
      <c r="BN130" s="141"/>
      <c r="BO130" s="141"/>
      <c r="BP130" s="141"/>
      <c r="BQ130" s="141"/>
      <c r="BR130" s="141"/>
      <c r="BS130" s="141"/>
      <c r="BT130" s="141"/>
      <c r="BU130" s="141"/>
      <c r="BV130" s="141"/>
      <c r="BW130" s="141"/>
    </row>
    <row r="131" spans="2:75" x14ac:dyDescent="0.25">
      <c r="B131" s="141"/>
      <c r="C131" s="141"/>
      <c r="D131" s="141"/>
      <c r="E131" s="141"/>
      <c r="F131" s="141"/>
      <c r="G131" s="141"/>
      <c r="H131" s="141"/>
      <c r="I131" s="141"/>
      <c r="J131" s="141"/>
      <c r="K131" s="141"/>
      <c r="L131" s="141"/>
      <c r="M131" s="141"/>
      <c r="N131" s="141"/>
      <c r="O131" s="141"/>
      <c r="P131" s="141"/>
      <c r="Q131" s="141"/>
      <c r="R131" s="141"/>
      <c r="S131" s="141"/>
      <c r="T131" s="141"/>
      <c r="U131" s="141"/>
      <c r="V131" s="141"/>
      <c r="W131" s="141"/>
      <c r="X131" s="141"/>
      <c r="Y131" s="141"/>
      <c r="Z131" s="141"/>
      <c r="AA131" s="141"/>
      <c r="AB131" s="141"/>
      <c r="AC131" s="141"/>
      <c r="AD131" s="141"/>
      <c r="AE131" s="141"/>
      <c r="AF131" s="141"/>
      <c r="AG131" s="141"/>
      <c r="AH131" s="141"/>
      <c r="AI131" s="141"/>
      <c r="AJ131" s="141"/>
      <c r="AK131" s="141"/>
      <c r="AL131" s="141"/>
      <c r="AM131" s="141"/>
      <c r="AN131" s="141"/>
      <c r="AO131" s="141"/>
      <c r="AP131" s="141"/>
      <c r="AQ131" s="141"/>
      <c r="AR131" s="141"/>
      <c r="AS131" s="141"/>
      <c r="AT131" s="141"/>
      <c r="AU131" s="141"/>
      <c r="AV131" s="141"/>
      <c r="AW131" s="141"/>
      <c r="AX131" s="141"/>
      <c r="AY131" s="141"/>
      <c r="AZ131" s="141"/>
      <c r="BA131" s="141"/>
      <c r="BB131" s="141"/>
      <c r="BC131" s="141"/>
      <c r="BD131" s="141"/>
      <c r="BE131" s="141"/>
      <c r="BF131" s="141"/>
      <c r="BG131" s="141"/>
      <c r="BH131" s="141"/>
      <c r="BI131" s="141"/>
      <c r="BJ131" s="141"/>
      <c r="BK131" s="141"/>
      <c r="BL131" s="141"/>
      <c r="BM131" s="141"/>
      <c r="BN131" s="141"/>
      <c r="BO131" s="141"/>
      <c r="BP131" s="141"/>
      <c r="BQ131" s="141"/>
      <c r="BR131" s="141"/>
      <c r="BS131" s="141"/>
      <c r="BT131" s="141"/>
      <c r="BU131" s="141"/>
      <c r="BV131" s="141"/>
      <c r="BW131" s="141"/>
    </row>
    <row r="132" spans="2:75" x14ac:dyDescent="0.25">
      <c r="B132" s="141"/>
      <c r="C132" s="141"/>
      <c r="D132" s="141"/>
      <c r="E132" s="141"/>
      <c r="F132" s="141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  <c r="Q132" s="141"/>
      <c r="R132" s="141"/>
      <c r="S132" s="141"/>
      <c r="T132" s="141"/>
      <c r="U132" s="141"/>
      <c r="V132" s="141"/>
      <c r="W132" s="141"/>
      <c r="X132" s="141"/>
      <c r="Y132" s="141"/>
      <c r="Z132" s="141"/>
      <c r="AA132" s="141"/>
      <c r="AB132" s="141"/>
      <c r="AC132" s="141"/>
      <c r="AD132" s="141"/>
      <c r="AE132" s="141"/>
      <c r="AF132" s="141"/>
      <c r="AG132" s="141"/>
      <c r="AH132" s="141"/>
      <c r="AI132" s="141"/>
      <c r="AJ132" s="141"/>
      <c r="AK132" s="141"/>
      <c r="AL132" s="141"/>
      <c r="AM132" s="141"/>
      <c r="AN132" s="141"/>
      <c r="AO132" s="141"/>
      <c r="AP132" s="141"/>
      <c r="AQ132" s="141"/>
      <c r="AR132" s="141"/>
      <c r="AS132" s="141"/>
      <c r="AT132" s="141"/>
      <c r="AU132" s="141"/>
      <c r="AV132" s="141"/>
      <c r="AW132" s="141"/>
      <c r="AX132" s="141"/>
      <c r="AY132" s="141"/>
      <c r="AZ132" s="141"/>
      <c r="BA132" s="141"/>
      <c r="BB132" s="141"/>
      <c r="BC132" s="141"/>
      <c r="BD132" s="141"/>
      <c r="BE132" s="141"/>
      <c r="BF132" s="141"/>
      <c r="BG132" s="141"/>
      <c r="BH132" s="141"/>
      <c r="BI132" s="141"/>
      <c r="BJ132" s="141"/>
      <c r="BK132" s="141"/>
      <c r="BL132" s="141"/>
      <c r="BM132" s="141"/>
      <c r="BN132" s="141"/>
      <c r="BO132" s="141"/>
      <c r="BP132" s="141"/>
      <c r="BQ132" s="141"/>
      <c r="BR132" s="141"/>
      <c r="BS132" s="141"/>
      <c r="BT132" s="141"/>
      <c r="BU132" s="141"/>
      <c r="BV132" s="141"/>
      <c r="BW132" s="141"/>
    </row>
    <row r="133" spans="2:75" x14ac:dyDescent="0.25">
      <c r="B133" s="141"/>
      <c r="C133" s="141"/>
      <c r="D133" s="141"/>
      <c r="E133" s="141"/>
      <c r="F133" s="141"/>
      <c r="G133" s="141"/>
      <c r="H133" s="141"/>
      <c r="I133" s="141"/>
      <c r="J133" s="141"/>
      <c r="K133" s="141"/>
      <c r="L133" s="141"/>
      <c r="M133" s="141"/>
      <c r="N133" s="141"/>
      <c r="O133" s="141"/>
      <c r="P133" s="141"/>
      <c r="Q133" s="141"/>
      <c r="R133" s="141"/>
      <c r="S133" s="141"/>
      <c r="T133" s="141"/>
      <c r="U133" s="141"/>
      <c r="V133" s="141"/>
      <c r="W133" s="141"/>
      <c r="X133" s="141"/>
      <c r="Y133" s="141"/>
      <c r="Z133" s="141"/>
      <c r="AA133" s="141"/>
      <c r="AB133" s="141"/>
      <c r="AC133" s="141"/>
      <c r="AD133" s="141"/>
      <c r="AE133" s="141"/>
      <c r="AF133" s="141"/>
      <c r="AG133" s="141"/>
      <c r="AH133" s="141"/>
      <c r="AI133" s="141"/>
      <c r="AJ133" s="141"/>
      <c r="AK133" s="141"/>
      <c r="AL133" s="141"/>
      <c r="AM133" s="141"/>
      <c r="AN133" s="141"/>
      <c r="AO133" s="141"/>
      <c r="AP133" s="141"/>
      <c r="AQ133" s="141"/>
      <c r="AR133" s="141"/>
      <c r="AS133" s="141"/>
      <c r="AT133" s="141"/>
      <c r="AU133" s="141"/>
      <c r="AV133" s="141"/>
      <c r="AW133" s="141"/>
      <c r="AX133" s="141"/>
      <c r="AY133" s="141"/>
      <c r="AZ133" s="141"/>
      <c r="BA133" s="141"/>
      <c r="BB133" s="141"/>
      <c r="BC133" s="141"/>
      <c r="BD133" s="141"/>
      <c r="BE133" s="141"/>
      <c r="BF133" s="141"/>
      <c r="BG133" s="141"/>
      <c r="BH133" s="141"/>
      <c r="BI133" s="141"/>
      <c r="BJ133" s="141"/>
      <c r="BK133" s="141"/>
      <c r="BL133" s="141"/>
      <c r="BM133" s="141"/>
      <c r="BN133" s="141"/>
      <c r="BO133" s="141"/>
      <c r="BP133" s="141"/>
      <c r="BQ133" s="141"/>
      <c r="BR133" s="141"/>
      <c r="BS133" s="141"/>
      <c r="BT133" s="141"/>
      <c r="BU133" s="141"/>
      <c r="BV133" s="141"/>
      <c r="BW133" s="141"/>
    </row>
    <row r="134" spans="2:75" x14ac:dyDescent="0.25">
      <c r="B134" s="141"/>
      <c r="C134" s="141"/>
      <c r="D134" s="141"/>
      <c r="E134" s="141"/>
      <c r="F134" s="141"/>
      <c r="G134" s="141"/>
      <c r="H134" s="141"/>
      <c r="I134" s="141"/>
      <c r="J134" s="141"/>
      <c r="K134" s="141"/>
      <c r="L134" s="141"/>
      <c r="M134" s="141"/>
      <c r="N134" s="141"/>
      <c r="O134" s="141"/>
      <c r="P134" s="141"/>
      <c r="Q134" s="141"/>
      <c r="R134" s="141"/>
      <c r="S134" s="141"/>
      <c r="T134" s="141"/>
      <c r="U134" s="141"/>
      <c r="V134" s="141"/>
      <c r="W134" s="141"/>
      <c r="X134" s="141"/>
      <c r="Y134" s="141"/>
      <c r="Z134" s="141"/>
      <c r="AA134" s="141"/>
      <c r="AB134" s="141"/>
      <c r="AC134" s="141"/>
      <c r="AD134" s="141"/>
      <c r="AE134" s="141"/>
      <c r="AF134" s="141"/>
      <c r="AG134" s="141"/>
      <c r="AH134" s="141"/>
      <c r="AI134" s="141"/>
      <c r="AJ134" s="141"/>
      <c r="AK134" s="141"/>
      <c r="AL134" s="141"/>
      <c r="AM134" s="141"/>
      <c r="AN134" s="141"/>
      <c r="AO134" s="141"/>
      <c r="AP134" s="141"/>
      <c r="AQ134" s="141"/>
      <c r="AR134" s="141"/>
      <c r="AS134" s="141"/>
      <c r="AT134" s="141"/>
      <c r="AU134" s="141"/>
      <c r="AV134" s="141"/>
      <c r="AW134" s="141"/>
      <c r="AX134" s="141"/>
      <c r="AY134" s="141"/>
      <c r="AZ134" s="141"/>
      <c r="BA134" s="141"/>
      <c r="BB134" s="141"/>
      <c r="BC134" s="141"/>
      <c r="BD134" s="141"/>
      <c r="BE134" s="141"/>
      <c r="BF134" s="141"/>
      <c r="BG134" s="141"/>
      <c r="BH134" s="141"/>
      <c r="BI134" s="141"/>
      <c r="BJ134" s="141"/>
      <c r="BK134" s="141"/>
      <c r="BL134" s="141"/>
      <c r="BM134" s="141"/>
      <c r="BN134" s="141"/>
      <c r="BO134" s="141"/>
      <c r="BP134" s="141"/>
      <c r="BQ134" s="141"/>
      <c r="BR134" s="141"/>
      <c r="BS134" s="141"/>
      <c r="BT134" s="141"/>
      <c r="BU134" s="141"/>
      <c r="BV134" s="141"/>
      <c r="BW134" s="141"/>
    </row>
    <row r="135" spans="2:75" x14ac:dyDescent="0.25">
      <c r="B135" s="141"/>
      <c r="C135" s="141"/>
      <c r="D135" s="141"/>
      <c r="E135" s="141"/>
      <c r="F135" s="141"/>
      <c r="G135" s="141"/>
      <c r="H135" s="141"/>
      <c r="I135" s="141"/>
      <c r="J135" s="141"/>
      <c r="K135" s="141"/>
      <c r="L135" s="141"/>
      <c r="M135" s="141"/>
      <c r="N135" s="141"/>
      <c r="O135" s="141"/>
      <c r="P135" s="141"/>
      <c r="Q135" s="141"/>
      <c r="R135" s="141"/>
      <c r="S135" s="141"/>
      <c r="T135" s="141"/>
      <c r="U135" s="141"/>
      <c r="V135" s="141"/>
      <c r="W135" s="141"/>
      <c r="X135" s="141"/>
      <c r="Y135" s="141"/>
      <c r="Z135" s="141"/>
      <c r="AA135" s="141"/>
      <c r="AB135" s="141"/>
      <c r="AC135" s="141"/>
      <c r="AD135" s="141"/>
      <c r="AE135" s="141"/>
      <c r="AF135" s="141"/>
      <c r="AG135" s="141"/>
      <c r="AH135" s="141"/>
      <c r="AI135" s="141"/>
      <c r="AJ135" s="141"/>
      <c r="AK135" s="141"/>
      <c r="AL135" s="141"/>
      <c r="AM135" s="141"/>
      <c r="AN135" s="141"/>
      <c r="AO135" s="141"/>
      <c r="AP135" s="141"/>
      <c r="AQ135" s="141"/>
      <c r="AR135" s="141"/>
      <c r="AS135" s="141"/>
      <c r="AT135" s="141"/>
      <c r="AU135" s="141"/>
      <c r="AV135" s="141"/>
      <c r="AW135" s="141"/>
      <c r="AX135" s="141"/>
      <c r="AY135" s="141"/>
      <c r="AZ135" s="141"/>
      <c r="BA135" s="141"/>
      <c r="BB135" s="141"/>
      <c r="BC135" s="141"/>
      <c r="BD135" s="141"/>
      <c r="BE135" s="141"/>
      <c r="BF135" s="141"/>
      <c r="BG135" s="141"/>
      <c r="BH135" s="141"/>
      <c r="BI135" s="141"/>
      <c r="BJ135" s="141"/>
      <c r="BK135" s="141"/>
      <c r="BL135" s="141"/>
      <c r="BM135" s="141"/>
      <c r="BN135" s="141"/>
      <c r="BO135" s="141"/>
      <c r="BP135" s="141"/>
      <c r="BQ135" s="141"/>
      <c r="BR135" s="141"/>
      <c r="BS135" s="141"/>
      <c r="BT135" s="141"/>
      <c r="BU135" s="141"/>
      <c r="BV135" s="141"/>
      <c r="BW135" s="141"/>
    </row>
    <row r="136" spans="2:75" x14ac:dyDescent="0.25">
      <c r="B136" s="141"/>
      <c r="C136" s="141"/>
      <c r="D136" s="141"/>
      <c r="E136" s="141"/>
      <c r="F136" s="141"/>
      <c r="G136" s="141"/>
      <c r="H136" s="141"/>
      <c r="I136" s="141"/>
      <c r="J136" s="141"/>
      <c r="K136" s="141"/>
      <c r="L136" s="141"/>
      <c r="M136" s="141"/>
      <c r="N136" s="141"/>
      <c r="O136" s="141"/>
      <c r="P136" s="141"/>
      <c r="Q136" s="141"/>
      <c r="R136" s="141"/>
      <c r="S136" s="141"/>
      <c r="T136" s="141"/>
      <c r="U136" s="141"/>
      <c r="V136" s="141"/>
      <c r="W136" s="141"/>
      <c r="X136" s="141"/>
      <c r="Y136" s="141"/>
      <c r="Z136" s="141"/>
      <c r="AA136" s="141"/>
      <c r="AB136" s="141"/>
      <c r="AC136" s="141"/>
      <c r="AD136" s="141"/>
      <c r="AE136" s="141"/>
      <c r="AF136" s="141"/>
      <c r="AG136" s="141"/>
      <c r="AH136" s="141"/>
      <c r="AI136" s="141"/>
      <c r="AJ136" s="141"/>
      <c r="AK136" s="141"/>
      <c r="AL136" s="141"/>
      <c r="AM136" s="141"/>
      <c r="AN136" s="141"/>
      <c r="AO136" s="141"/>
      <c r="AP136" s="141"/>
      <c r="AQ136" s="141"/>
      <c r="AR136" s="141"/>
      <c r="AS136" s="141"/>
      <c r="AT136" s="141"/>
      <c r="AU136" s="141"/>
      <c r="AV136" s="141"/>
      <c r="AW136" s="141"/>
      <c r="AX136" s="141"/>
      <c r="AY136" s="141"/>
      <c r="AZ136" s="141"/>
      <c r="BA136" s="141"/>
      <c r="BB136" s="141"/>
      <c r="BC136" s="141"/>
      <c r="BD136" s="141"/>
      <c r="BE136" s="141"/>
      <c r="BF136" s="141"/>
      <c r="BG136" s="141"/>
      <c r="BH136" s="141"/>
      <c r="BI136" s="141"/>
      <c r="BJ136" s="141"/>
      <c r="BK136" s="141"/>
      <c r="BL136" s="141"/>
      <c r="BM136" s="141"/>
      <c r="BN136" s="141"/>
      <c r="BO136" s="141"/>
      <c r="BP136" s="141"/>
      <c r="BQ136" s="141"/>
      <c r="BR136" s="141"/>
      <c r="BS136" s="141"/>
      <c r="BT136" s="141"/>
      <c r="BU136" s="141"/>
      <c r="BV136" s="141"/>
      <c r="BW136" s="141"/>
    </row>
    <row r="137" spans="2:75" x14ac:dyDescent="0.25">
      <c r="B137" s="141"/>
      <c r="C137" s="141"/>
      <c r="D137" s="141"/>
      <c r="E137" s="141"/>
      <c r="F137" s="141"/>
      <c r="G137" s="141"/>
      <c r="H137" s="141"/>
      <c r="I137" s="141"/>
      <c r="J137" s="141"/>
      <c r="K137" s="141"/>
      <c r="L137" s="141"/>
      <c r="M137" s="141"/>
      <c r="N137" s="141"/>
      <c r="O137" s="141"/>
      <c r="P137" s="141"/>
      <c r="Q137" s="141"/>
      <c r="R137" s="141"/>
      <c r="S137" s="141"/>
      <c r="T137" s="141"/>
      <c r="U137" s="141"/>
      <c r="V137" s="141"/>
      <c r="W137" s="141"/>
      <c r="X137" s="141"/>
      <c r="Y137" s="141"/>
      <c r="Z137" s="141"/>
      <c r="AA137" s="141"/>
      <c r="AB137" s="141"/>
      <c r="AC137" s="141"/>
      <c r="AD137" s="141"/>
      <c r="AE137" s="141"/>
      <c r="AF137" s="141"/>
      <c r="AG137" s="141"/>
      <c r="AH137" s="141"/>
      <c r="AI137" s="141"/>
      <c r="AJ137" s="141"/>
      <c r="AK137" s="141"/>
      <c r="AL137" s="141"/>
      <c r="AM137" s="141"/>
      <c r="AN137" s="141"/>
      <c r="AO137" s="141"/>
      <c r="AP137" s="141"/>
      <c r="AQ137" s="141"/>
      <c r="AR137" s="141"/>
      <c r="AS137" s="141"/>
      <c r="AT137" s="141"/>
      <c r="AU137" s="141"/>
      <c r="AV137" s="141"/>
      <c r="AW137" s="141"/>
      <c r="AX137" s="141"/>
      <c r="AY137" s="141"/>
      <c r="AZ137" s="141"/>
      <c r="BA137" s="141"/>
      <c r="BB137" s="141"/>
      <c r="BC137" s="141"/>
      <c r="BD137" s="141"/>
      <c r="BE137" s="141"/>
      <c r="BF137" s="141"/>
      <c r="BG137" s="141"/>
      <c r="BH137" s="141"/>
      <c r="BI137" s="141"/>
      <c r="BJ137" s="141"/>
      <c r="BK137" s="141"/>
      <c r="BL137" s="141"/>
      <c r="BM137" s="141"/>
      <c r="BN137" s="141"/>
      <c r="BO137" s="141"/>
      <c r="BP137" s="141"/>
      <c r="BQ137" s="141"/>
      <c r="BR137" s="141"/>
      <c r="BS137" s="141"/>
      <c r="BT137" s="141"/>
      <c r="BU137" s="141"/>
      <c r="BV137" s="141"/>
      <c r="BW137" s="141"/>
    </row>
    <row r="138" spans="2:75" x14ac:dyDescent="0.25">
      <c r="B138" s="141"/>
      <c r="C138" s="141"/>
      <c r="D138" s="141"/>
      <c r="E138" s="141"/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  <c r="P138" s="141"/>
      <c r="Q138" s="141"/>
      <c r="R138" s="141"/>
      <c r="S138" s="141"/>
      <c r="T138" s="141"/>
      <c r="U138" s="141"/>
      <c r="V138" s="141"/>
      <c r="W138" s="141"/>
      <c r="X138" s="141"/>
      <c r="Y138" s="141"/>
      <c r="Z138" s="141"/>
      <c r="AA138" s="141"/>
      <c r="AB138" s="141"/>
      <c r="AC138" s="141"/>
      <c r="AD138" s="141"/>
      <c r="AE138" s="141"/>
      <c r="AF138" s="141"/>
      <c r="AG138" s="141"/>
      <c r="AH138" s="141"/>
      <c r="AI138" s="141"/>
      <c r="AJ138" s="141"/>
      <c r="AK138" s="141"/>
      <c r="AL138" s="141"/>
      <c r="AM138" s="141"/>
      <c r="AN138" s="141"/>
      <c r="AO138" s="141"/>
      <c r="AP138" s="141"/>
      <c r="AQ138" s="141"/>
      <c r="AR138" s="141"/>
      <c r="AS138" s="141"/>
      <c r="AT138" s="141"/>
      <c r="AU138" s="141"/>
      <c r="AV138" s="141"/>
      <c r="AW138" s="141"/>
      <c r="AX138" s="141"/>
      <c r="AY138" s="141"/>
      <c r="AZ138" s="141"/>
      <c r="BA138" s="141"/>
      <c r="BB138" s="141"/>
      <c r="BC138" s="141"/>
      <c r="BD138" s="141"/>
      <c r="BE138" s="141"/>
      <c r="BF138" s="141"/>
      <c r="BG138" s="141"/>
      <c r="BH138" s="141"/>
      <c r="BI138" s="141"/>
      <c r="BJ138" s="141"/>
      <c r="BK138" s="141"/>
      <c r="BL138" s="141"/>
      <c r="BM138" s="141"/>
      <c r="BN138" s="141"/>
      <c r="BO138" s="141"/>
      <c r="BP138" s="141"/>
      <c r="BQ138" s="141"/>
      <c r="BR138" s="141"/>
      <c r="BS138" s="141"/>
      <c r="BT138" s="141"/>
      <c r="BU138" s="141"/>
      <c r="BV138" s="141"/>
      <c r="BW138" s="141"/>
    </row>
    <row r="139" spans="2:75" x14ac:dyDescent="0.25">
      <c r="B139" s="141"/>
      <c r="C139" s="141"/>
      <c r="D139" s="141"/>
      <c r="E139" s="141"/>
      <c r="F139" s="141"/>
      <c r="G139" s="141"/>
      <c r="H139" s="141"/>
      <c r="I139" s="141"/>
      <c r="J139" s="141"/>
      <c r="K139" s="141"/>
      <c r="L139" s="141"/>
      <c r="M139" s="141"/>
      <c r="N139" s="141"/>
      <c r="O139" s="141"/>
      <c r="P139" s="141"/>
      <c r="Q139" s="141"/>
      <c r="R139" s="141"/>
      <c r="S139" s="141"/>
      <c r="T139" s="141"/>
      <c r="U139" s="141"/>
      <c r="V139" s="141"/>
      <c r="W139" s="141"/>
      <c r="X139" s="141"/>
      <c r="Y139" s="141"/>
      <c r="Z139" s="141"/>
      <c r="AA139" s="141"/>
      <c r="AB139" s="141"/>
      <c r="AC139" s="141"/>
      <c r="AD139" s="141"/>
      <c r="AE139" s="141"/>
      <c r="AF139" s="141"/>
      <c r="AG139" s="141"/>
      <c r="AH139" s="141"/>
      <c r="AI139" s="141"/>
      <c r="AJ139" s="141"/>
      <c r="AK139" s="141"/>
      <c r="AL139" s="141"/>
      <c r="AM139" s="141"/>
      <c r="AN139" s="141"/>
      <c r="AO139" s="141"/>
      <c r="AP139" s="141"/>
      <c r="AQ139" s="141"/>
      <c r="AR139" s="141"/>
      <c r="AS139" s="141"/>
      <c r="AT139" s="141"/>
      <c r="AU139" s="141"/>
      <c r="AV139" s="141"/>
      <c r="AW139" s="141"/>
      <c r="AX139" s="141"/>
      <c r="AY139" s="141"/>
      <c r="AZ139" s="141"/>
      <c r="BA139" s="141"/>
      <c r="BB139" s="141"/>
      <c r="BC139" s="141"/>
      <c r="BD139" s="141"/>
      <c r="BE139" s="141"/>
      <c r="BF139" s="141"/>
      <c r="BG139" s="141"/>
      <c r="BH139" s="141"/>
      <c r="BI139" s="141"/>
      <c r="BJ139" s="141"/>
      <c r="BK139" s="141"/>
      <c r="BL139" s="141"/>
      <c r="BM139" s="141"/>
      <c r="BN139" s="141"/>
      <c r="BO139" s="141"/>
      <c r="BP139" s="141"/>
      <c r="BQ139" s="141"/>
      <c r="BR139" s="141"/>
      <c r="BS139" s="141"/>
      <c r="BT139" s="141"/>
      <c r="BU139" s="141"/>
      <c r="BV139" s="141"/>
      <c r="BW139" s="141"/>
    </row>
    <row r="140" spans="2:75" x14ac:dyDescent="0.25">
      <c r="B140" s="141"/>
      <c r="C140" s="141"/>
      <c r="D140" s="141"/>
      <c r="E140" s="141"/>
      <c r="F140" s="141"/>
      <c r="G140" s="141"/>
      <c r="H140" s="141"/>
      <c r="I140" s="141"/>
      <c r="J140" s="141"/>
      <c r="K140" s="141"/>
      <c r="L140" s="141"/>
      <c r="M140" s="141"/>
      <c r="N140" s="141"/>
      <c r="O140" s="141"/>
      <c r="P140" s="141"/>
      <c r="Q140" s="141"/>
      <c r="R140" s="141"/>
      <c r="S140" s="141"/>
      <c r="T140" s="141"/>
      <c r="U140" s="141"/>
      <c r="V140" s="141"/>
      <c r="W140" s="141"/>
      <c r="X140" s="141"/>
      <c r="Y140" s="141"/>
      <c r="Z140" s="141"/>
      <c r="AA140" s="141"/>
      <c r="AB140" s="141"/>
      <c r="AC140" s="141"/>
      <c r="AD140" s="141"/>
      <c r="AE140" s="141"/>
      <c r="AF140" s="141"/>
      <c r="AG140" s="141"/>
      <c r="AH140" s="141"/>
      <c r="AI140" s="141"/>
      <c r="AJ140" s="141"/>
      <c r="AK140" s="141"/>
      <c r="AL140" s="141"/>
      <c r="AM140" s="141"/>
      <c r="AN140" s="141"/>
      <c r="AO140" s="141"/>
      <c r="AP140" s="141"/>
      <c r="AQ140" s="141"/>
      <c r="AR140" s="141"/>
      <c r="AS140" s="141"/>
      <c r="AT140" s="141"/>
      <c r="AU140" s="141"/>
      <c r="AV140" s="141"/>
      <c r="AW140" s="141"/>
      <c r="AX140" s="141"/>
      <c r="AY140" s="141"/>
      <c r="AZ140" s="141"/>
      <c r="BA140" s="141"/>
      <c r="BB140" s="141"/>
      <c r="BC140" s="141"/>
      <c r="BD140" s="141"/>
      <c r="BE140" s="141"/>
      <c r="BF140" s="141"/>
      <c r="BG140" s="141"/>
      <c r="BH140" s="141"/>
      <c r="BI140" s="141"/>
      <c r="BJ140" s="141"/>
      <c r="BK140" s="141"/>
      <c r="BL140" s="141"/>
      <c r="BM140" s="141"/>
      <c r="BN140" s="141"/>
      <c r="BO140" s="141"/>
      <c r="BP140" s="141"/>
      <c r="BQ140" s="141"/>
      <c r="BR140" s="141"/>
      <c r="BS140" s="141"/>
      <c r="BT140" s="141"/>
      <c r="BU140" s="141"/>
      <c r="BV140" s="141"/>
      <c r="BW140" s="141"/>
    </row>
    <row r="141" spans="2:75" x14ac:dyDescent="0.25">
      <c r="B141" s="141"/>
      <c r="C141" s="141"/>
      <c r="D141" s="141"/>
      <c r="E141" s="141"/>
      <c r="F141" s="141"/>
      <c r="G141" s="141"/>
      <c r="H141" s="141"/>
      <c r="I141" s="141"/>
      <c r="J141" s="141"/>
      <c r="K141" s="141"/>
      <c r="L141" s="141"/>
      <c r="M141" s="141"/>
      <c r="N141" s="141"/>
      <c r="O141" s="141"/>
      <c r="P141" s="141"/>
      <c r="Q141" s="141"/>
      <c r="R141" s="141"/>
      <c r="S141" s="141"/>
      <c r="T141" s="141"/>
      <c r="U141" s="141"/>
      <c r="V141" s="141"/>
      <c r="W141" s="141"/>
      <c r="X141" s="141"/>
      <c r="Y141" s="141"/>
      <c r="Z141" s="141"/>
      <c r="AA141" s="141"/>
      <c r="AB141" s="141"/>
      <c r="AC141" s="141"/>
      <c r="AD141" s="141"/>
      <c r="AE141" s="141"/>
      <c r="AF141" s="141"/>
      <c r="AG141" s="141"/>
      <c r="AH141" s="141"/>
      <c r="AI141" s="141"/>
      <c r="AJ141" s="141"/>
      <c r="AK141" s="141"/>
      <c r="AL141" s="141"/>
      <c r="AM141" s="141"/>
      <c r="AN141" s="141"/>
      <c r="AO141" s="141"/>
      <c r="AP141" s="141"/>
      <c r="AQ141" s="141"/>
      <c r="AR141" s="141"/>
      <c r="AS141" s="141"/>
      <c r="AT141" s="141"/>
      <c r="AU141" s="141"/>
      <c r="AV141" s="141"/>
      <c r="AW141" s="141"/>
      <c r="AX141" s="141"/>
      <c r="AY141" s="141"/>
      <c r="AZ141" s="141"/>
      <c r="BA141" s="141"/>
      <c r="BB141" s="141"/>
      <c r="BC141" s="141"/>
      <c r="BD141" s="141"/>
      <c r="BE141" s="141"/>
      <c r="BF141" s="141"/>
      <c r="BG141" s="141"/>
      <c r="BH141" s="141"/>
      <c r="BI141" s="141"/>
      <c r="BJ141" s="141"/>
      <c r="BK141" s="141"/>
      <c r="BL141" s="141"/>
      <c r="BM141" s="141"/>
      <c r="BN141" s="141"/>
      <c r="BO141" s="141"/>
      <c r="BP141" s="141"/>
      <c r="BQ141" s="141"/>
      <c r="BR141" s="141"/>
      <c r="BS141" s="141"/>
      <c r="BT141" s="141"/>
      <c r="BU141" s="141"/>
      <c r="BV141" s="141"/>
      <c r="BW141" s="141"/>
    </row>
    <row r="142" spans="2:75" x14ac:dyDescent="0.25">
      <c r="B142" s="141"/>
      <c r="C142" s="141"/>
      <c r="D142" s="141"/>
      <c r="E142" s="141"/>
      <c r="F142" s="141"/>
      <c r="G142" s="141"/>
      <c r="H142" s="141"/>
      <c r="I142" s="141"/>
      <c r="J142" s="141"/>
      <c r="K142" s="141"/>
      <c r="L142" s="141"/>
      <c r="M142" s="141"/>
      <c r="N142" s="141"/>
      <c r="O142" s="141"/>
      <c r="P142" s="141"/>
      <c r="Q142" s="141"/>
      <c r="R142" s="141"/>
      <c r="S142" s="141"/>
      <c r="T142" s="141"/>
      <c r="U142" s="141"/>
      <c r="V142" s="141"/>
      <c r="W142" s="141"/>
      <c r="X142" s="141"/>
      <c r="Y142" s="141"/>
      <c r="Z142" s="141"/>
      <c r="AA142" s="141"/>
      <c r="AB142" s="141"/>
      <c r="AC142" s="141"/>
      <c r="AD142" s="141"/>
      <c r="AE142" s="141"/>
      <c r="AF142" s="141"/>
      <c r="AG142" s="141"/>
      <c r="AH142" s="141"/>
      <c r="AI142" s="141"/>
      <c r="AJ142" s="141"/>
      <c r="AK142" s="141"/>
      <c r="AL142" s="141"/>
      <c r="AM142" s="141"/>
      <c r="AN142" s="141"/>
      <c r="AO142" s="141"/>
      <c r="AP142" s="141"/>
      <c r="AQ142" s="141"/>
      <c r="AR142" s="141"/>
      <c r="AS142" s="141"/>
      <c r="AT142" s="141"/>
      <c r="AU142" s="141"/>
      <c r="AV142" s="141"/>
      <c r="AW142" s="141"/>
      <c r="AX142" s="141"/>
      <c r="AY142" s="141"/>
      <c r="AZ142" s="141"/>
      <c r="BA142" s="141"/>
      <c r="BB142" s="141"/>
      <c r="BC142" s="141"/>
      <c r="BD142" s="141"/>
      <c r="BE142" s="141"/>
      <c r="BF142" s="141"/>
      <c r="BG142" s="141"/>
      <c r="BH142" s="141"/>
      <c r="BI142" s="141"/>
      <c r="BJ142" s="141"/>
      <c r="BK142" s="141"/>
      <c r="BL142" s="141"/>
      <c r="BM142" s="141"/>
      <c r="BN142" s="141"/>
      <c r="BO142" s="141"/>
      <c r="BP142" s="141"/>
      <c r="BQ142" s="141"/>
      <c r="BR142" s="141"/>
      <c r="BS142" s="141"/>
      <c r="BT142" s="141"/>
      <c r="BU142" s="141"/>
      <c r="BV142" s="141"/>
      <c r="BW142" s="141"/>
    </row>
    <row r="143" spans="2:75" x14ac:dyDescent="0.25">
      <c r="B143" s="141"/>
      <c r="C143" s="141"/>
      <c r="D143" s="141"/>
      <c r="E143" s="141"/>
      <c r="F143" s="141"/>
      <c r="G143" s="141"/>
      <c r="H143" s="141"/>
      <c r="I143" s="141"/>
      <c r="J143" s="141"/>
      <c r="K143" s="141"/>
      <c r="L143" s="141"/>
      <c r="M143" s="141"/>
      <c r="N143" s="141"/>
      <c r="O143" s="141"/>
      <c r="P143" s="141"/>
      <c r="Q143" s="141"/>
      <c r="R143" s="141"/>
      <c r="S143" s="141"/>
      <c r="T143" s="141"/>
      <c r="U143" s="141"/>
      <c r="V143" s="141"/>
      <c r="W143" s="141"/>
      <c r="X143" s="141"/>
      <c r="Y143" s="141"/>
      <c r="Z143" s="141"/>
      <c r="AA143" s="141"/>
      <c r="AB143" s="141"/>
      <c r="AC143" s="141"/>
      <c r="AD143" s="141"/>
      <c r="AE143" s="141"/>
      <c r="AF143" s="141"/>
      <c r="AG143" s="141"/>
      <c r="AH143" s="141"/>
      <c r="AI143" s="141"/>
      <c r="AJ143" s="141"/>
      <c r="AK143" s="141"/>
      <c r="AL143" s="141"/>
      <c r="AM143" s="141"/>
      <c r="AN143" s="141"/>
      <c r="AO143" s="141"/>
      <c r="AP143" s="141"/>
      <c r="AQ143" s="141"/>
      <c r="AR143" s="141"/>
      <c r="AS143" s="141"/>
      <c r="AT143" s="141"/>
      <c r="AU143" s="141"/>
      <c r="AV143" s="141"/>
      <c r="AW143" s="141"/>
      <c r="AX143" s="141"/>
      <c r="AY143" s="141"/>
      <c r="AZ143" s="141"/>
      <c r="BA143" s="141"/>
      <c r="BB143" s="141"/>
      <c r="BC143" s="141"/>
      <c r="BD143" s="141"/>
      <c r="BE143" s="141"/>
      <c r="BF143" s="141"/>
      <c r="BG143" s="141"/>
      <c r="BH143" s="141"/>
      <c r="BI143" s="141"/>
      <c r="BJ143" s="141"/>
      <c r="BK143" s="141"/>
      <c r="BL143" s="141"/>
      <c r="BM143" s="141"/>
      <c r="BN143" s="141"/>
      <c r="BO143" s="141"/>
      <c r="BP143" s="141"/>
      <c r="BQ143" s="141"/>
      <c r="BR143" s="141"/>
      <c r="BS143" s="141"/>
      <c r="BT143" s="141"/>
      <c r="BU143" s="141"/>
      <c r="BV143" s="141"/>
      <c r="BW143" s="141"/>
    </row>
    <row r="144" spans="2:75" x14ac:dyDescent="0.25">
      <c r="B144" s="141"/>
      <c r="C144" s="141"/>
      <c r="D144" s="141"/>
      <c r="E144" s="141"/>
      <c r="F144" s="141"/>
      <c r="G144" s="141"/>
      <c r="H144" s="141"/>
      <c r="I144" s="141"/>
      <c r="J144" s="141"/>
      <c r="K144" s="141"/>
      <c r="L144" s="141"/>
      <c r="M144" s="141"/>
      <c r="N144" s="141"/>
      <c r="O144" s="141"/>
      <c r="P144" s="141"/>
      <c r="Q144" s="141"/>
      <c r="R144" s="141"/>
      <c r="S144" s="141"/>
      <c r="T144" s="141"/>
      <c r="U144" s="141"/>
      <c r="V144" s="141"/>
      <c r="W144" s="141"/>
      <c r="X144" s="141"/>
      <c r="Y144" s="141"/>
      <c r="Z144" s="141"/>
      <c r="AA144" s="141"/>
      <c r="AB144" s="141"/>
      <c r="AC144" s="141"/>
      <c r="AD144" s="141"/>
      <c r="AE144" s="141"/>
      <c r="AF144" s="141"/>
      <c r="AG144" s="141"/>
      <c r="AH144" s="141"/>
      <c r="AI144" s="141"/>
      <c r="AJ144" s="141"/>
      <c r="AK144" s="141"/>
      <c r="AL144" s="141"/>
      <c r="AM144" s="141"/>
      <c r="AN144" s="141"/>
      <c r="AO144" s="141"/>
      <c r="AP144" s="141"/>
      <c r="AQ144" s="141"/>
      <c r="AR144" s="141"/>
      <c r="AS144" s="141"/>
      <c r="AT144" s="141"/>
      <c r="AU144" s="141"/>
      <c r="AV144" s="141"/>
      <c r="AW144" s="141"/>
      <c r="AX144" s="141"/>
      <c r="AY144" s="141"/>
      <c r="AZ144" s="141"/>
      <c r="BA144" s="141"/>
      <c r="BB144" s="141"/>
      <c r="BC144" s="141"/>
      <c r="BD144" s="141"/>
      <c r="BE144" s="141"/>
      <c r="BF144" s="141"/>
      <c r="BG144" s="141"/>
      <c r="BH144" s="141"/>
      <c r="BI144" s="141"/>
      <c r="BJ144" s="141"/>
      <c r="BK144" s="141"/>
      <c r="BL144" s="141"/>
      <c r="BM144" s="141"/>
      <c r="BN144" s="141"/>
      <c r="BO144" s="141"/>
      <c r="BP144" s="141"/>
      <c r="BQ144" s="141"/>
      <c r="BR144" s="141"/>
      <c r="BS144" s="141"/>
      <c r="BT144" s="141"/>
      <c r="BU144" s="141"/>
      <c r="BV144" s="141"/>
      <c r="BW144" s="141"/>
    </row>
    <row r="145" spans="29:29" x14ac:dyDescent="0.25">
      <c r="AC145" s="141"/>
    </row>
  </sheetData>
  <sortState ref="B69:E75">
    <sortCondition descending="1" ref="E69:E75"/>
  </sortState>
  <mergeCells count="112">
    <mergeCell ref="I60:J61"/>
    <mergeCell ref="I63:J64"/>
    <mergeCell ref="I65:J66"/>
    <mergeCell ref="I67:J68"/>
    <mergeCell ref="I69:J70"/>
    <mergeCell ref="I71:J72"/>
    <mergeCell ref="I73:J74"/>
    <mergeCell ref="I75:J76"/>
    <mergeCell ref="B79:B80"/>
    <mergeCell ref="C79:H80"/>
    <mergeCell ref="B77:B78"/>
    <mergeCell ref="B63:B64"/>
    <mergeCell ref="B65:B66"/>
    <mergeCell ref="B67:B68"/>
    <mergeCell ref="B69:B70"/>
    <mergeCell ref="B71:B72"/>
    <mergeCell ref="B73:B74"/>
    <mergeCell ref="B75:B76"/>
    <mergeCell ref="G67:H68"/>
    <mergeCell ref="G69:H70"/>
    <mergeCell ref="G71:H72"/>
    <mergeCell ref="G73:H74"/>
    <mergeCell ref="F77:H78"/>
    <mergeCell ref="D63:D64"/>
    <mergeCell ref="C75:C76"/>
    <mergeCell ref="D75:D76"/>
    <mergeCell ref="E75:F76"/>
    <mergeCell ref="G75:H76"/>
    <mergeCell ref="C77:D78"/>
    <mergeCell ref="E77:E78"/>
    <mergeCell ref="E67:F68"/>
    <mergeCell ref="C73:C74"/>
    <mergeCell ref="D71:D72"/>
    <mergeCell ref="D73:D74"/>
    <mergeCell ref="E73:F74"/>
    <mergeCell ref="D65:D66"/>
    <mergeCell ref="E65:F66"/>
    <mergeCell ref="D69:D70"/>
    <mergeCell ref="E69:F70"/>
    <mergeCell ref="C69:C70"/>
    <mergeCell ref="C71:C72"/>
    <mergeCell ref="E71:F72"/>
    <mergeCell ref="Z42:AA42"/>
    <mergeCell ref="W42:X42"/>
    <mergeCell ref="U42:V42"/>
    <mergeCell ref="L61:M64"/>
    <mergeCell ref="N61:O64"/>
    <mergeCell ref="L43:M44"/>
    <mergeCell ref="L45:M46"/>
    <mergeCell ref="L47:M48"/>
    <mergeCell ref="N41:O42"/>
    <mergeCell ref="N43:O44"/>
    <mergeCell ref="N45:O46"/>
    <mergeCell ref="N47:O48"/>
    <mergeCell ref="P45:Q46"/>
    <mergeCell ref="P47:Q48"/>
    <mergeCell ref="R43:R44"/>
    <mergeCell ref="R45:R46"/>
    <mergeCell ref="R47:R48"/>
    <mergeCell ref="P41:Q42"/>
    <mergeCell ref="R41:R42"/>
    <mergeCell ref="P43:Q44"/>
    <mergeCell ref="Q61:R64"/>
    <mergeCell ref="P61:P64"/>
    <mergeCell ref="Z36:AA38"/>
    <mergeCell ref="U39:V41"/>
    <mergeCell ref="W39:X41"/>
    <mergeCell ref="Z39:AA41"/>
    <mergeCell ref="W36:X38"/>
    <mergeCell ref="U36:V38"/>
    <mergeCell ref="Q77:R78"/>
    <mergeCell ref="L65:M66"/>
    <mergeCell ref="N77:O78"/>
    <mergeCell ref="Q73:R74"/>
    <mergeCell ref="N65:O66"/>
    <mergeCell ref="Q65:R66"/>
    <mergeCell ref="N69:O70"/>
    <mergeCell ref="Q69:R70"/>
    <mergeCell ref="Q75:R76"/>
    <mergeCell ref="N71:O72"/>
    <mergeCell ref="L67:M68"/>
    <mergeCell ref="N75:O76"/>
    <mergeCell ref="L75:M76"/>
    <mergeCell ref="N67:O68"/>
    <mergeCell ref="L77:M78"/>
    <mergeCell ref="Q71:R72"/>
    <mergeCell ref="L73:M74"/>
    <mergeCell ref="Q67:R68"/>
    <mergeCell ref="L23:R26"/>
    <mergeCell ref="Q17:S20"/>
    <mergeCell ref="L69:M70"/>
    <mergeCell ref="L71:M72"/>
    <mergeCell ref="N73:O74"/>
    <mergeCell ref="C27:D27"/>
    <mergeCell ref="F34:I36"/>
    <mergeCell ref="F37:I39"/>
    <mergeCell ref="F42:I43"/>
    <mergeCell ref="F40:I41"/>
    <mergeCell ref="C42:E43"/>
    <mergeCell ref="C40:E41"/>
    <mergeCell ref="C37:E39"/>
    <mergeCell ref="C63:C64"/>
    <mergeCell ref="D60:D61"/>
    <mergeCell ref="E60:F61"/>
    <mergeCell ref="G60:H61"/>
    <mergeCell ref="G63:H64"/>
    <mergeCell ref="G65:H66"/>
    <mergeCell ref="C65:C66"/>
    <mergeCell ref="C60:C61"/>
    <mergeCell ref="E63:F64"/>
    <mergeCell ref="C67:C68"/>
    <mergeCell ref="D67:D68"/>
  </mergeCells>
  <conditionalFormatting sqref="R99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{3ADD8DA4-531B-4EA2-AD9D-830764E71C79}</x14:id>
        </ext>
      </extLst>
    </cfRule>
  </conditionalFormatting>
  <conditionalFormatting sqref="R89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{575E9EF8-9834-42DA-AD28-747041A7D440}</x14:id>
        </ext>
      </extLst>
    </cfRule>
  </conditionalFormatting>
  <conditionalFormatting sqref="F8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{973E614A-679D-46E8-9852-5049889F0FF3}</x14:id>
        </ext>
      </extLst>
    </cfRule>
  </conditionalFormatting>
  <conditionalFormatting sqref="L89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{CDD0385C-FF25-4367-BA63-B0A3A76D323E}</x14:id>
        </ext>
      </extLst>
    </cfRule>
  </conditionalFormatting>
  <conditionalFormatting sqref="F89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{845BE918-7972-4015-AB62-D6C9F419365E}</x14:id>
        </ext>
      </extLst>
    </cfRule>
  </conditionalFormatting>
  <conditionalFormatting sqref="R89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{DB7E95C2-6724-438B-9A50-7AFE710FB208}</x14:id>
        </ext>
      </extLst>
    </cfRule>
  </conditionalFormatting>
  <conditionalFormatting sqref="B10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{FBC9293C-3324-4A04-87BA-D4BD59262809}</x14:id>
        </ext>
      </extLst>
    </cfRule>
  </conditionalFormatting>
  <conditionalFormatting sqref="B107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{C0CE88F4-9821-4873-A42F-21CC91B5E1B1}</x14:id>
        </ext>
      </extLst>
    </cfRule>
  </conditionalFormatting>
  <conditionalFormatting sqref="B10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{40FC020A-5BC5-4275-B6F0-17BA2F743CE8}</x14:id>
        </ext>
      </extLst>
    </cfRule>
  </conditionalFormatting>
  <conditionalFormatting sqref="L92:L98">
    <cfRule type="colorScale" priority="8">
      <colorScale>
        <cfvo type="min"/>
        <cfvo type="max"/>
        <color theme="9" tint="0.79998168889431442"/>
        <color rgb="FF63BE7B"/>
      </colorScale>
    </cfRule>
  </conditionalFormatting>
  <conditionalFormatting sqref="F92:F98">
    <cfRule type="colorScale" priority="6">
      <colorScale>
        <cfvo type="min"/>
        <cfvo type="max"/>
        <color rgb="FFFCFCFF"/>
        <color theme="4"/>
      </colorScale>
    </cfRule>
  </conditionalFormatting>
  <conditionalFormatting sqref="R92:R98">
    <cfRule type="colorScale" priority="1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F7128"/>
        <color rgb="FFFFEF9C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scale="50" orientation="portrait" horizontalDpi="4294967292" verticalDpi="4294967292" r:id="rId1"/>
  <rowBreaks count="3" manualBreakCount="3">
    <brk id="98" max="16383" man="1"/>
    <brk id="264" max="16383" man="1"/>
    <brk id="314" max="16383" man="1"/>
  </rowBreaks>
  <colBreaks count="1" manualBreakCount="1">
    <brk id="18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DD8DA4-531B-4EA2-AD9D-830764E71C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R99</xm:sqref>
        </x14:conditionalFormatting>
        <x14:conditionalFormatting xmlns:xm="http://schemas.microsoft.com/office/excel/2006/main">
          <x14:cfRule type="dataBar" id="{575E9EF8-9834-42DA-AD28-747041A7D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R89</xm:sqref>
        </x14:conditionalFormatting>
        <x14:conditionalFormatting xmlns:xm="http://schemas.microsoft.com/office/excel/2006/main">
          <x14:cfRule type="dataBar" id="{973E614A-679D-46E8-9852-5049889F0F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F89</xm:sqref>
        </x14:conditionalFormatting>
        <x14:conditionalFormatting xmlns:xm="http://schemas.microsoft.com/office/excel/2006/main">
          <x14:cfRule type="dataBar" id="{CDD0385C-FF25-4367-BA63-B0A3A76D32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L89</xm:sqref>
        </x14:conditionalFormatting>
        <x14:conditionalFormatting xmlns:xm="http://schemas.microsoft.com/office/excel/2006/main">
          <x14:cfRule type="dataBar" id="{845BE918-7972-4015-AB62-D6C9F419365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F89</xm:sqref>
        </x14:conditionalFormatting>
        <x14:conditionalFormatting xmlns:xm="http://schemas.microsoft.com/office/excel/2006/main">
          <x14:cfRule type="dataBar" id="{DB7E95C2-6724-438B-9A50-7AFE710FB2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R89</xm:sqref>
        </x14:conditionalFormatting>
        <x14:conditionalFormatting xmlns:xm="http://schemas.microsoft.com/office/excel/2006/main">
          <x14:cfRule type="dataBar" id="{FBC9293C-3324-4A04-87BA-D4BD592628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B107</xm:sqref>
        </x14:conditionalFormatting>
        <x14:conditionalFormatting xmlns:xm="http://schemas.microsoft.com/office/excel/2006/main">
          <x14:cfRule type="dataBar" id="{C0CE88F4-9821-4873-A42F-21CC91B5E1B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B107</xm:sqref>
        </x14:conditionalFormatting>
        <x14:conditionalFormatting xmlns:xm="http://schemas.microsoft.com/office/excel/2006/main">
          <x14:cfRule type="dataBar" id="{40FC020A-5BC5-4275-B6F0-17BA2F743C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B107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>
      <selection activeCell="C2" sqref="C2"/>
    </sheetView>
  </sheetViews>
  <sheetFormatPr defaultColWidth="9.140625" defaultRowHeight="15.75" x14ac:dyDescent="0.25"/>
  <cols>
    <col min="1" max="1" width="24.42578125" style="210" customWidth="1"/>
    <col min="2" max="2" width="20.42578125" style="210" customWidth="1"/>
    <col min="3" max="3" width="16" style="210" bestFit="1" customWidth="1"/>
    <col min="4" max="4" width="16.7109375" style="210" customWidth="1"/>
    <col min="5" max="5" width="18.42578125" style="210" customWidth="1"/>
    <col min="6" max="16384" width="9.140625" style="210"/>
  </cols>
  <sheetData>
    <row r="1" spans="1:6" x14ac:dyDescent="0.25">
      <c r="A1" s="209"/>
      <c r="B1" s="209" t="s">
        <v>38</v>
      </c>
      <c r="C1" s="209" t="s">
        <v>39</v>
      </c>
      <c r="D1" s="210" t="s">
        <v>117</v>
      </c>
      <c r="E1" s="209" t="s">
        <v>6</v>
      </c>
    </row>
    <row r="2" spans="1:6" ht="15" customHeight="1" x14ac:dyDescent="0.25">
      <c r="A2" s="211" t="s">
        <v>85</v>
      </c>
      <c r="B2" s="216">
        <f>'MTD performance of BCA'!F11</f>
        <v>20460434.152044706</v>
      </c>
      <c r="C2" s="212">
        <f>'MTD performance of BCA'!E5</f>
        <v>17173454</v>
      </c>
      <c r="D2" s="212">
        <v>18402980</v>
      </c>
      <c r="E2" s="328">
        <f>C2/B2</f>
        <v>0.83934944255734556</v>
      </c>
      <c r="F2" s="218"/>
    </row>
    <row r="3" spans="1:6" ht="15" customHeight="1" x14ac:dyDescent="0.25">
      <c r="A3" s="213" t="s">
        <v>86</v>
      </c>
      <c r="B3" s="214">
        <v>4000000</v>
      </c>
      <c r="C3" s="214">
        <v>4216541</v>
      </c>
      <c r="D3" s="214">
        <v>336581.22499999998</v>
      </c>
      <c r="E3" s="328">
        <f t="shared" ref="E3:E4" si="0">C3/B3</f>
        <v>1.0541352500000001</v>
      </c>
      <c r="F3" s="219"/>
    </row>
    <row r="4" spans="1:6" ht="15" customHeight="1" x14ac:dyDescent="0.25">
      <c r="A4" s="215" t="s">
        <v>87</v>
      </c>
      <c r="B4" s="217">
        <v>4000000</v>
      </c>
      <c r="C4" s="214">
        <v>1347379</v>
      </c>
      <c r="D4" s="214">
        <v>1383096</v>
      </c>
      <c r="E4" s="328">
        <f t="shared" si="0"/>
        <v>0.33684475000000003</v>
      </c>
      <c r="F4" s="219"/>
    </row>
    <row r="5" spans="1:6" s="311" customFormat="1" x14ac:dyDescent="0.25">
      <c r="A5" s="312" t="s">
        <v>132</v>
      </c>
      <c r="B5" s="313">
        <f>SUM(B2:B4)</f>
        <v>28460434.152044706</v>
      </c>
      <c r="C5" s="313">
        <f>SUM(C2:C4)</f>
        <v>22737374</v>
      </c>
      <c r="D5" s="314"/>
      <c r="E5" s="315">
        <f>C5/B5</f>
        <v>0.79891170593286476</v>
      </c>
      <c r="F5" s="314"/>
    </row>
    <row r="7" spans="1:6" x14ac:dyDescent="0.25">
      <c r="A7" s="210" t="s">
        <v>114</v>
      </c>
      <c r="C7" s="295">
        <f>SUM(C2:C4)/SUM(B2:B4)</f>
        <v>0.79891170593286476</v>
      </c>
    </row>
    <row r="8" spans="1:6" x14ac:dyDescent="0.25">
      <c r="A8" s="210" t="s">
        <v>115</v>
      </c>
    </row>
    <row r="9" spans="1:6" x14ac:dyDescent="0.25">
      <c r="A9" s="210" t="s">
        <v>116</v>
      </c>
    </row>
    <row r="10" spans="1:6" x14ac:dyDescent="0.25">
      <c r="C10" s="333"/>
    </row>
    <row r="11" spans="1:6" x14ac:dyDescent="0.25">
      <c r="A11" s="334" t="s">
        <v>150</v>
      </c>
    </row>
    <row r="12" spans="1:6" x14ac:dyDescent="0.25">
      <c r="B12" s="210" t="s">
        <v>113</v>
      </c>
    </row>
  </sheetData>
  <pageMargins left="0.7" right="0.7" top="0.75" bottom="0.75" header="0.3" footer="0.3"/>
  <pageSetup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64"/>
  <sheetViews>
    <sheetView showGridLines="0" tabSelected="1" topLeftCell="A10" workbookViewId="0">
      <selection activeCell="H16" sqref="H16"/>
    </sheetView>
  </sheetViews>
  <sheetFormatPr defaultColWidth="9" defaultRowHeight="12" x14ac:dyDescent="0.2"/>
  <cols>
    <col min="1" max="1" width="11.7109375" style="4" customWidth="1"/>
    <col min="2" max="2" width="21.42578125" style="4" customWidth="1"/>
    <col min="3" max="3" width="21.7109375" style="4" customWidth="1"/>
    <col min="4" max="4" width="23.7109375" style="4" customWidth="1"/>
    <col min="5" max="5" width="24.85546875" style="4" customWidth="1"/>
    <col min="6" max="6" width="14" style="6" customWidth="1"/>
    <col min="7" max="7" width="8" style="7" customWidth="1"/>
    <col min="8" max="8" width="9" style="7" customWidth="1"/>
    <col min="9" max="9" width="10.7109375" style="7" customWidth="1"/>
    <col min="10" max="10" width="13" style="6" bestFit="1" customWidth="1"/>
    <col min="11" max="11" width="10.42578125" style="7" customWidth="1"/>
    <col min="12" max="12" width="11.7109375" style="6" customWidth="1"/>
    <col min="13" max="13" width="12" style="8" customWidth="1"/>
    <col min="14" max="14" width="10" style="7" customWidth="1"/>
    <col min="15" max="15" width="11.7109375" style="6" bestFit="1" customWidth="1"/>
    <col min="16" max="16" width="11.7109375" style="6" customWidth="1"/>
    <col min="17" max="17" width="12.42578125" style="4" customWidth="1"/>
    <col min="18" max="18" width="13" style="4" customWidth="1"/>
    <col min="19" max="19" width="10.7109375" style="92" bestFit="1" customWidth="1"/>
    <col min="20" max="20" width="10.42578125" style="92" customWidth="1"/>
    <col min="21" max="16384" width="9" style="4"/>
  </cols>
  <sheetData>
    <row r="1" spans="1:20" ht="18.75" x14ac:dyDescent="0.3">
      <c r="A1" s="9" t="s">
        <v>45</v>
      </c>
      <c r="S1" s="92" t="s">
        <v>19</v>
      </c>
    </row>
    <row r="2" spans="1:20" ht="15" x14ac:dyDescent="0.25">
      <c r="A2" s="5" t="s">
        <v>5</v>
      </c>
      <c r="B2" s="265" t="s">
        <v>176</v>
      </c>
      <c r="L2" s="93"/>
      <c r="N2" s="93"/>
      <c r="O2" s="93"/>
      <c r="P2" s="93"/>
    </row>
    <row r="3" spans="1:20" ht="15" x14ac:dyDescent="0.25">
      <c r="A3" s="2" t="s">
        <v>40</v>
      </c>
      <c r="L3" s="93"/>
      <c r="N3" s="93"/>
      <c r="O3" s="93"/>
      <c r="P3" s="93"/>
    </row>
    <row r="4" spans="1:20" s="10" customFormat="1" ht="24" customHeight="1" x14ac:dyDescent="0.25">
      <c r="C4" s="11"/>
      <c r="D4" s="12" t="s">
        <v>61</v>
      </c>
      <c r="E4" s="12" t="s">
        <v>36</v>
      </c>
      <c r="F4" s="202" t="s">
        <v>6</v>
      </c>
      <c r="G4" s="14"/>
      <c r="H4" s="15"/>
      <c r="I4" s="12" t="s">
        <v>18</v>
      </c>
      <c r="J4" s="13" t="s">
        <v>4</v>
      </c>
      <c r="K4" s="16"/>
      <c r="L4" s="93"/>
      <c r="M4" s="17"/>
      <c r="N4" s="93"/>
      <c r="O4" s="93"/>
      <c r="P4" s="93"/>
      <c r="S4" s="93"/>
      <c r="T4" s="93"/>
    </row>
    <row r="5" spans="1:20" s="10" customFormat="1" ht="15" customHeight="1" x14ac:dyDescent="0.25">
      <c r="C5" s="107"/>
      <c r="D5" s="110">
        <v>20460434.152044706</v>
      </c>
      <c r="E5" s="111">
        <v>17173454</v>
      </c>
      <c r="F5" s="112">
        <v>0.83934944255734556</v>
      </c>
      <c r="G5" s="14"/>
      <c r="H5" s="109"/>
      <c r="I5" s="16"/>
      <c r="J5" s="108"/>
      <c r="K5" s="16"/>
      <c r="L5" s="93"/>
      <c r="M5" s="17"/>
      <c r="N5" s="93"/>
      <c r="O5" s="93"/>
      <c r="P5" s="93"/>
      <c r="S5" s="93"/>
      <c r="T5" s="93"/>
    </row>
    <row r="6" spans="1:20" s="10" customFormat="1" ht="15" customHeight="1" x14ac:dyDescent="0.25">
      <c r="C6" s="19" t="s">
        <v>1</v>
      </c>
      <c r="D6" s="18">
        <v>12788000</v>
      </c>
      <c r="E6" s="18">
        <v>10498797</v>
      </c>
      <c r="F6" s="104">
        <v>0.82098819205505158</v>
      </c>
      <c r="G6" s="14"/>
      <c r="H6" s="19" t="s">
        <v>1</v>
      </c>
      <c r="I6" s="20">
        <v>12236874</v>
      </c>
      <c r="J6" s="21">
        <v>0.95690287769784177</v>
      </c>
      <c r="K6" s="20"/>
      <c r="L6" s="135"/>
      <c r="M6" s="115"/>
      <c r="N6" s="93"/>
      <c r="O6" s="93"/>
      <c r="P6" s="93"/>
      <c r="S6" s="93"/>
      <c r="T6" s="93"/>
    </row>
    <row r="7" spans="1:20" s="10" customFormat="1" ht="15" customHeight="1" x14ac:dyDescent="0.25">
      <c r="C7" s="203" t="s">
        <v>2</v>
      </c>
      <c r="D7" s="204">
        <v>7672434.1520447042</v>
      </c>
      <c r="E7" s="204">
        <v>6674657</v>
      </c>
      <c r="F7" s="205">
        <v>0.8699529859400883</v>
      </c>
      <c r="G7" s="14"/>
      <c r="H7" s="203" t="s">
        <v>2</v>
      </c>
      <c r="I7" s="206">
        <v>7402349</v>
      </c>
      <c r="J7" s="207">
        <v>0.96479798370472469</v>
      </c>
      <c r="K7" s="20"/>
      <c r="L7" s="135"/>
      <c r="M7" s="17"/>
      <c r="N7" s="93"/>
      <c r="O7" s="93"/>
      <c r="P7" s="93"/>
      <c r="S7" s="93"/>
      <c r="T7" s="93"/>
    </row>
    <row r="8" spans="1:20" ht="15" customHeight="1" x14ac:dyDescent="0.2">
      <c r="A8" s="22"/>
      <c r="C8" s="106" t="s">
        <v>7</v>
      </c>
      <c r="D8" s="113">
        <v>431</v>
      </c>
      <c r="E8" s="105">
        <v>223</v>
      </c>
      <c r="F8" s="126">
        <v>0.51740139211136893</v>
      </c>
      <c r="H8" s="23"/>
      <c r="I8" s="24">
        <v>19639223</v>
      </c>
      <c r="J8" s="25">
        <v>0.95986345421890085</v>
      </c>
      <c r="K8" s="26"/>
      <c r="L8" s="135"/>
      <c r="N8" s="93"/>
      <c r="O8" s="93"/>
      <c r="P8" s="93"/>
    </row>
    <row r="9" spans="1:20" x14ac:dyDescent="0.2">
      <c r="A9" s="22"/>
    </row>
    <row r="10" spans="1:20" x14ac:dyDescent="0.2">
      <c r="A10" s="172"/>
    </row>
    <row r="11" spans="1:20" s="27" customFormat="1" ht="12.75" x14ac:dyDescent="0.2">
      <c r="D11" s="28" t="s">
        <v>8</v>
      </c>
      <c r="F11" s="310">
        <v>20460434.152044706</v>
      </c>
      <c r="G11" s="29">
        <v>431</v>
      </c>
      <c r="H11" s="29">
        <v>223</v>
      </c>
      <c r="I11" s="29">
        <v>957</v>
      </c>
      <c r="J11" s="29">
        <v>19639223</v>
      </c>
      <c r="K11" s="29">
        <v>846</v>
      </c>
      <c r="L11" s="29">
        <v>17173454</v>
      </c>
      <c r="M11" s="30">
        <v>0.83934944255734556</v>
      </c>
      <c r="N11" s="29">
        <v>87</v>
      </c>
      <c r="O11" s="29">
        <v>1995727</v>
      </c>
      <c r="P11" s="29">
        <v>870517</v>
      </c>
      <c r="Q11" s="29">
        <v>18275216</v>
      </c>
      <c r="R11" s="30">
        <v>-6.0287221776202271E-2</v>
      </c>
      <c r="S11" s="29">
        <v>13756166</v>
      </c>
      <c r="T11" s="30">
        <v>1.2484186364136636</v>
      </c>
    </row>
    <row r="12" spans="1:20" ht="36" customHeight="1" thickBot="1" x14ac:dyDescent="0.25">
      <c r="C12" s="27"/>
      <c r="D12" s="31" t="s">
        <v>21</v>
      </c>
      <c r="E12" s="32" t="s">
        <v>44</v>
      </c>
      <c r="F12" s="33" t="s">
        <v>9</v>
      </c>
      <c r="G12" s="34" t="s">
        <v>42</v>
      </c>
      <c r="H12" s="34" t="s">
        <v>43</v>
      </c>
      <c r="I12" s="34" t="s">
        <v>10</v>
      </c>
      <c r="J12" s="33" t="s">
        <v>11</v>
      </c>
      <c r="K12" s="34" t="s">
        <v>12</v>
      </c>
      <c r="L12" s="33" t="s">
        <v>13</v>
      </c>
      <c r="M12" s="99" t="s">
        <v>20</v>
      </c>
      <c r="N12" s="34" t="s">
        <v>14</v>
      </c>
      <c r="O12" s="33" t="s">
        <v>15</v>
      </c>
      <c r="P12" s="245" t="s">
        <v>107</v>
      </c>
      <c r="Q12" s="34" t="s">
        <v>48</v>
      </c>
      <c r="R12" s="94" t="s">
        <v>65</v>
      </c>
      <c r="S12" s="254" t="s">
        <v>164</v>
      </c>
      <c r="T12" s="94" t="s">
        <v>123</v>
      </c>
    </row>
    <row r="13" spans="1:20" x14ac:dyDescent="0.2">
      <c r="D13" s="36" t="s">
        <v>22</v>
      </c>
      <c r="E13" s="40" t="s">
        <v>52</v>
      </c>
      <c r="F13" s="88">
        <v>15000000</v>
      </c>
      <c r="G13" s="361">
        <v>193</v>
      </c>
      <c r="H13" s="361">
        <v>151</v>
      </c>
      <c r="I13" s="362">
        <v>799</v>
      </c>
      <c r="J13" s="90">
        <v>16072000</v>
      </c>
      <c r="K13" s="89">
        <v>715</v>
      </c>
      <c r="L13" s="89">
        <v>14149084</v>
      </c>
      <c r="M13" s="100">
        <v>0.94327226666666664</v>
      </c>
      <c r="N13" s="91">
        <v>60</v>
      </c>
      <c r="O13" s="91">
        <v>1470133</v>
      </c>
      <c r="P13" s="357">
        <v>551141</v>
      </c>
      <c r="Q13" s="55">
        <v>14766905</v>
      </c>
      <c r="R13" s="96">
        <v>-4.1838218638231894E-2</v>
      </c>
      <c r="S13" s="55">
        <v>13735708</v>
      </c>
      <c r="T13" s="96">
        <v>1.0300949903710825</v>
      </c>
    </row>
    <row r="14" spans="1:20" x14ac:dyDescent="0.2">
      <c r="D14" s="39" t="s">
        <v>53</v>
      </c>
      <c r="E14" s="40" t="s">
        <v>52</v>
      </c>
      <c r="F14" s="88">
        <v>3500434.1520447046</v>
      </c>
      <c r="G14" s="89">
        <v>167</v>
      </c>
      <c r="H14" s="89">
        <v>49</v>
      </c>
      <c r="I14" s="90">
        <v>101</v>
      </c>
      <c r="J14" s="90">
        <v>2508821</v>
      </c>
      <c r="K14" s="89">
        <v>91</v>
      </c>
      <c r="L14" s="89">
        <v>2263845</v>
      </c>
      <c r="M14" s="98">
        <v>0.64673263420128124</v>
      </c>
      <c r="N14" s="91">
        <v>13</v>
      </c>
      <c r="O14" s="91">
        <v>301154</v>
      </c>
      <c r="P14" s="357">
        <v>229928</v>
      </c>
      <c r="Q14" s="55">
        <v>1942721</v>
      </c>
      <c r="R14" s="96">
        <v>0.1652959946384478</v>
      </c>
      <c r="S14" s="55">
        <v>20458</v>
      </c>
      <c r="T14" s="96">
        <v>110.65817772998338</v>
      </c>
    </row>
    <row r="15" spans="1:20" x14ac:dyDescent="0.2">
      <c r="D15" s="39" t="s">
        <v>131</v>
      </c>
      <c r="E15" s="40" t="s">
        <v>35</v>
      </c>
      <c r="F15" s="88">
        <v>820000</v>
      </c>
      <c r="G15" s="89">
        <v>38</v>
      </c>
      <c r="H15" s="89">
        <v>15</v>
      </c>
      <c r="I15" s="90">
        <v>44</v>
      </c>
      <c r="J15" s="90">
        <v>716506</v>
      </c>
      <c r="K15" s="89">
        <v>29</v>
      </c>
      <c r="L15" s="89">
        <v>489208</v>
      </c>
      <c r="M15" s="98">
        <v>0.59659512195121955</v>
      </c>
      <c r="N15" s="91">
        <v>12</v>
      </c>
      <c r="O15" s="91">
        <v>193075</v>
      </c>
      <c r="P15" s="246">
        <v>89448</v>
      </c>
      <c r="Q15" s="55">
        <v>1474458</v>
      </c>
      <c r="R15" s="96">
        <v>-0.66821164115898857</v>
      </c>
      <c r="S15" s="55"/>
      <c r="T15" s="96"/>
    </row>
    <row r="16" spans="1:20" x14ac:dyDescent="0.2">
      <c r="D16" s="275" t="s">
        <v>121</v>
      </c>
      <c r="E16" s="136" t="s">
        <v>120</v>
      </c>
      <c r="F16" s="88">
        <v>600000</v>
      </c>
      <c r="G16" s="89">
        <v>23</v>
      </c>
      <c r="H16" s="89">
        <v>4</v>
      </c>
      <c r="I16" s="90">
        <v>9</v>
      </c>
      <c r="J16" s="90">
        <v>229234</v>
      </c>
      <c r="K16" s="89">
        <v>7</v>
      </c>
      <c r="L16" s="89">
        <v>156799</v>
      </c>
      <c r="M16" s="98">
        <v>0.26133166666666668</v>
      </c>
      <c r="N16" s="91">
        <v>1</v>
      </c>
      <c r="O16" s="91">
        <v>13164</v>
      </c>
      <c r="P16" s="246">
        <v>0</v>
      </c>
      <c r="Q16" s="55">
        <v>91132</v>
      </c>
      <c r="R16" s="96">
        <v>0.72057016196286705</v>
      </c>
      <c r="S16" s="301"/>
      <c r="T16" s="356" t="e">
        <v>#DIV/0!</v>
      </c>
    </row>
    <row r="17" spans="1:20" x14ac:dyDescent="0.2">
      <c r="D17" s="43" t="s">
        <v>156</v>
      </c>
      <c r="E17" s="44" t="s">
        <v>35</v>
      </c>
      <c r="F17" s="125">
        <v>540000</v>
      </c>
      <c r="G17" s="119">
        <v>10</v>
      </c>
      <c r="H17" s="119">
        <v>4</v>
      </c>
      <c r="I17" s="345">
        <v>4</v>
      </c>
      <c r="J17" s="345">
        <v>112662</v>
      </c>
      <c r="K17" s="119">
        <v>4</v>
      </c>
      <c r="L17" s="119">
        <v>114518</v>
      </c>
      <c r="M17" s="121">
        <v>0.21207037037037038</v>
      </c>
      <c r="N17" s="120">
        <v>1</v>
      </c>
      <c r="O17" s="120">
        <v>18201</v>
      </c>
      <c r="P17" s="322">
        <v>0</v>
      </c>
      <c r="Q17" s="58">
        <v>0</v>
      </c>
      <c r="R17" s="95"/>
      <c r="S17" s="58"/>
      <c r="T17" s="95"/>
    </row>
    <row r="18" spans="1:20" x14ac:dyDescent="0.2">
      <c r="S18" s="4"/>
    </row>
    <row r="19" spans="1:20" x14ac:dyDescent="0.2">
      <c r="B19" s="28" t="s">
        <v>122</v>
      </c>
      <c r="F19" s="29">
        <v>20460434.152044706</v>
      </c>
      <c r="G19" s="29">
        <v>431</v>
      </c>
      <c r="H19" s="29">
        <v>223</v>
      </c>
      <c r="I19" s="29">
        <v>957</v>
      </c>
      <c r="J19" s="29">
        <v>19639223</v>
      </c>
      <c r="K19" s="29">
        <v>846</v>
      </c>
      <c r="L19" s="29">
        <v>17173454</v>
      </c>
      <c r="M19" s="30">
        <v>0.83934944255734556</v>
      </c>
      <c r="N19" s="29">
        <v>87</v>
      </c>
      <c r="O19" s="29">
        <v>1995727</v>
      </c>
      <c r="P19" s="29">
        <v>1461891</v>
      </c>
      <c r="Q19" s="29">
        <v>18402980</v>
      </c>
      <c r="R19" s="30">
        <v>-6.6811244700586525E-2</v>
      </c>
      <c r="S19" s="237"/>
      <c r="T19" s="238"/>
    </row>
    <row r="20" spans="1:20" ht="33.75" customHeight="1" thickBot="1" x14ac:dyDescent="0.25">
      <c r="B20" s="31" t="s">
        <v>21</v>
      </c>
      <c r="C20" s="32" t="s">
        <v>44</v>
      </c>
      <c r="D20" s="32" t="s">
        <v>0</v>
      </c>
      <c r="E20" s="32" t="s">
        <v>41</v>
      </c>
      <c r="F20" s="33" t="s">
        <v>9</v>
      </c>
      <c r="G20" s="34" t="s">
        <v>42</v>
      </c>
      <c r="H20" s="34" t="s">
        <v>43</v>
      </c>
      <c r="I20" s="34" t="s">
        <v>10</v>
      </c>
      <c r="J20" s="33" t="s">
        <v>11</v>
      </c>
      <c r="K20" s="34" t="s">
        <v>12</v>
      </c>
      <c r="L20" s="33" t="s">
        <v>13</v>
      </c>
      <c r="M20" s="99" t="s">
        <v>20</v>
      </c>
      <c r="N20" s="34" t="s">
        <v>14</v>
      </c>
      <c r="O20" s="33" t="s">
        <v>15</v>
      </c>
      <c r="P20" s="245" t="s">
        <v>107</v>
      </c>
      <c r="Q20" s="34" t="s">
        <v>48</v>
      </c>
      <c r="R20" s="94" t="s">
        <v>65</v>
      </c>
      <c r="S20" s="235"/>
      <c r="T20" s="235"/>
    </row>
    <row r="21" spans="1:20" x14ac:dyDescent="0.2">
      <c r="A21" s="169"/>
      <c r="B21" s="36" t="s">
        <v>53</v>
      </c>
      <c r="C21" s="61" t="s">
        <v>52</v>
      </c>
      <c r="D21" s="37" t="s">
        <v>2</v>
      </c>
      <c r="E21" s="40" t="s">
        <v>165</v>
      </c>
      <c r="F21" s="84">
        <v>756134.35446977289</v>
      </c>
      <c r="G21" s="85">
        <v>63</v>
      </c>
      <c r="H21" s="85">
        <v>15</v>
      </c>
      <c r="I21" s="86">
        <v>37</v>
      </c>
      <c r="J21" s="86">
        <v>1020617</v>
      </c>
      <c r="K21" s="85">
        <v>33</v>
      </c>
      <c r="L21" s="85">
        <v>955034</v>
      </c>
      <c r="M21" s="98">
        <v>1.2630480209693717</v>
      </c>
      <c r="N21" s="87">
        <v>4</v>
      </c>
      <c r="O21" s="87">
        <v>66810</v>
      </c>
      <c r="P21" s="243">
        <v>17518</v>
      </c>
      <c r="Q21" s="97">
        <v>589735</v>
      </c>
      <c r="R21" s="122">
        <v>0.61942906559725985</v>
      </c>
      <c r="S21" s="239"/>
      <c r="T21" s="236"/>
    </row>
    <row r="22" spans="1:20" x14ac:dyDescent="0.2">
      <c r="B22" s="36" t="s">
        <v>22</v>
      </c>
      <c r="C22" s="61" t="s">
        <v>52</v>
      </c>
      <c r="D22" s="37" t="s">
        <v>2</v>
      </c>
      <c r="E22" s="40" t="s">
        <v>112</v>
      </c>
      <c r="F22" s="84">
        <v>5000000</v>
      </c>
      <c r="G22" s="85">
        <v>83</v>
      </c>
      <c r="H22" s="85">
        <v>64</v>
      </c>
      <c r="I22" s="86">
        <v>226</v>
      </c>
      <c r="J22" s="86">
        <v>5234443</v>
      </c>
      <c r="K22" s="85">
        <v>210</v>
      </c>
      <c r="L22" s="85">
        <v>4754426</v>
      </c>
      <c r="M22" s="98">
        <v>0.95088519999999999</v>
      </c>
      <c r="N22" s="87">
        <v>16</v>
      </c>
      <c r="O22" s="87">
        <v>511058</v>
      </c>
      <c r="P22" s="243">
        <v>401933</v>
      </c>
      <c r="Q22" s="97">
        <v>6224166</v>
      </c>
      <c r="R22" s="123">
        <v>-0.23613444757096769</v>
      </c>
      <c r="S22" s="239"/>
      <c r="T22" s="236"/>
    </row>
    <row r="23" spans="1:20" x14ac:dyDescent="0.2">
      <c r="B23" s="39" t="s">
        <v>22</v>
      </c>
      <c r="C23" s="61" t="s">
        <v>52</v>
      </c>
      <c r="D23" s="37" t="s">
        <v>1</v>
      </c>
      <c r="E23" s="40" t="s">
        <v>24</v>
      </c>
      <c r="F23" s="84">
        <v>10000000</v>
      </c>
      <c r="G23" s="85">
        <v>110</v>
      </c>
      <c r="H23" s="85">
        <v>87</v>
      </c>
      <c r="I23" s="86">
        <v>573</v>
      </c>
      <c r="J23" s="86">
        <v>10837557</v>
      </c>
      <c r="K23" s="85">
        <v>505</v>
      </c>
      <c r="L23" s="85">
        <v>9394658</v>
      </c>
      <c r="M23" s="98">
        <v>0.93946580000000002</v>
      </c>
      <c r="N23" s="87">
        <v>44</v>
      </c>
      <c r="O23" s="87">
        <v>959075</v>
      </c>
      <c r="P23" s="243">
        <v>709687</v>
      </c>
      <c r="Q23" s="97">
        <v>8542739</v>
      </c>
      <c r="R23" s="123">
        <v>9.9724338997129625E-2</v>
      </c>
      <c r="S23" s="239"/>
      <c r="T23" s="236"/>
    </row>
    <row r="24" spans="1:20" x14ac:dyDescent="0.2">
      <c r="B24" s="39" t="s">
        <v>131</v>
      </c>
      <c r="C24" s="61" t="s">
        <v>35</v>
      </c>
      <c r="D24" s="37" t="s">
        <v>1</v>
      </c>
      <c r="E24" s="331" t="s">
        <v>148</v>
      </c>
      <c r="F24" s="84">
        <v>820000</v>
      </c>
      <c r="G24" s="85">
        <v>38</v>
      </c>
      <c r="H24" s="85">
        <v>15</v>
      </c>
      <c r="I24" s="86">
        <v>44</v>
      </c>
      <c r="J24" s="86">
        <v>716506</v>
      </c>
      <c r="K24" s="85">
        <v>29</v>
      </c>
      <c r="L24" s="85">
        <v>489208</v>
      </c>
      <c r="M24" s="98">
        <v>0.59659512195121955</v>
      </c>
      <c r="N24" s="87">
        <v>12</v>
      </c>
      <c r="O24" s="87">
        <v>193075</v>
      </c>
      <c r="P24" s="243">
        <v>89448</v>
      </c>
      <c r="Q24" s="97">
        <v>1474458</v>
      </c>
      <c r="R24" s="123">
        <v>-0.66821164115898857</v>
      </c>
      <c r="S24" s="239"/>
      <c r="T24" s="236"/>
    </row>
    <row r="25" spans="1:20" x14ac:dyDescent="0.2">
      <c r="B25" s="39" t="s">
        <v>53</v>
      </c>
      <c r="C25" s="61" t="s">
        <v>52</v>
      </c>
      <c r="D25" s="37" t="s">
        <v>2</v>
      </c>
      <c r="E25" s="40" t="s">
        <v>26</v>
      </c>
      <c r="F25" s="84">
        <v>1466299.797574932</v>
      </c>
      <c r="G25" s="85">
        <v>45</v>
      </c>
      <c r="H25" s="85">
        <v>19</v>
      </c>
      <c r="I25" s="86">
        <v>40</v>
      </c>
      <c r="J25" s="86">
        <v>918055</v>
      </c>
      <c r="K25" s="85">
        <v>36</v>
      </c>
      <c r="L25" s="85">
        <v>808398</v>
      </c>
      <c r="M25" s="98">
        <v>0.55131836022686798</v>
      </c>
      <c r="N25" s="87">
        <v>6</v>
      </c>
      <c r="O25" s="87">
        <v>151142</v>
      </c>
      <c r="P25" s="243">
        <v>67275</v>
      </c>
      <c r="Q25" s="97">
        <v>415498</v>
      </c>
      <c r="R25" s="123">
        <v>0.94561225324790965</v>
      </c>
      <c r="S25" s="239"/>
      <c r="T25" s="236"/>
    </row>
    <row r="26" spans="1:20" x14ac:dyDescent="0.2">
      <c r="B26" s="39" t="s">
        <v>53</v>
      </c>
      <c r="C26" s="61" t="s">
        <v>52</v>
      </c>
      <c r="D26" s="37" t="s">
        <v>1</v>
      </c>
      <c r="E26" s="40" t="s">
        <v>56</v>
      </c>
      <c r="F26" s="84">
        <v>1278000</v>
      </c>
      <c r="G26" s="85">
        <v>59</v>
      </c>
      <c r="H26" s="85">
        <v>15</v>
      </c>
      <c r="I26" s="86">
        <v>24</v>
      </c>
      <c r="J26" s="86">
        <v>570149</v>
      </c>
      <c r="K26" s="85">
        <v>22</v>
      </c>
      <c r="L26" s="85">
        <v>500413</v>
      </c>
      <c r="M26" s="98">
        <v>0.39155946791862284</v>
      </c>
      <c r="N26" s="87">
        <v>3</v>
      </c>
      <c r="O26" s="87">
        <v>83202</v>
      </c>
      <c r="P26" s="243">
        <v>176030</v>
      </c>
      <c r="Q26" s="97">
        <v>949008</v>
      </c>
      <c r="R26" s="123">
        <v>-0.47269886028358032</v>
      </c>
      <c r="S26" s="239"/>
      <c r="T26" s="236"/>
    </row>
    <row r="27" spans="1:20" x14ac:dyDescent="0.2">
      <c r="B27" s="39" t="s">
        <v>121</v>
      </c>
      <c r="C27" s="61" t="s">
        <v>120</v>
      </c>
      <c r="D27" s="37" t="s">
        <v>2</v>
      </c>
      <c r="E27" s="40" t="s">
        <v>70</v>
      </c>
      <c r="F27" s="84">
        <v>450000</v>
      </c>
      <c r="G27" s="85">
        <v>19</v>
      </c>
      <c r="H27" s="85">
        <v>4</v>
      </c>
      <c r="I27" s="86">
        <v>9</v>
      </c>
      <c r="J27" s="86">
        <v>229234</v>
      </c>
      <c r="K27" s="85">
        <v>7</v>
      </c>
      <c r="L27" s="85">
        <v>156799</v>
      </c>
      <c r="M27" s="98">
        <v>0.34844222222222221</v>
      </c>
      <c r="N27" s="87">
        <v>1</v>
      </c>
      <c r="O27" s="87">
        <v>13164</v>
      </c>
      <c r="P27" s="243">
        <v>0</v>
      </c>
      <c r="Q27" s="97">
        <v>91132</v>
      </c>
      <c r="R27" s="123">
        <v>0.72057016196286705</v>
      </c>
      <c r="S27" s="239"/>
      <c r="T27" s="236"/>
    </row>
    <row r="28" spans="1:20" x14ac:dyDescent="0.2">
      <c r="B28" s="39" t="s">
        <v>121</v>
      </c>
      <c r="C28" s="61" t="s">
        <v>120</v>
      </c>
      <c r="D28" s="37" t="s">
        <v>1</v>
      </c>
      <c r="E28" s="296" t="s">
        <v>120</v>
      </c>
      <c r="F28" s="84">
        <v>150000</v>
      </c>
      <c r="G28" s="85">
        <v>4</v>
      </c>
      <c r="H28" s="85">
        <v>0</v>
      </c>
      <c r="I28" s="86">
        <v>0</v>
      </c>
      <c r="J28" s="86">
        <v>0</v>
      </c>
      <c r="K28" s="85">
        <v>0</v>
      </c>
      <c r="L28" s="85">
        <v>0</v>
      </c>
      <c r="M28" s="98">
        <v>0</v>
      </c>
      <c r="N28" s="87">
        <v>0</v>
      </c>
      <c r="O28" s="87">
        <v>0</v>
      </c>
      <c r="P28" s="243">
        <v>0</v>
      </c>
      <c r="Q28" s="97">
        <v>0</v>
      </c>
      <c r="R28" s="123" t="e">
        <v>#DIV/0!</v>
      </c>
      <c r="S28" s="239"/>
      <c r="T28" s="240"/>
    </row>
    <row r="29" spans="1:20" x14ac:dyDescent="0.2">
      <c r="B29" s="43" t="s">
        <v>156</v>
      </c>
      <c r="C29" s="63" t="s">
        <v>35</v>
      </c>
      <c r="D29" s="44" t="s">
        <v>1</v>
      </c>
      <c r="E29" s="340" t="s">
        <v>35</v>
      </c>
      <c r="F29" s="125">
        <v>540000</v>
      </c>
      <c r="G29" s="119">
        <v>10</v>
      </c>
      <c r="H29" s="119">
        <v>4</v>
      </c>
      <c r="I29" s="345">
        <v>4</v>
      </c>
      <c r="J29" s="345">
        <v>112662</v>
      </c>
      <c r="K29" s="119">
        <v>4</v>
      </c>
      <c r="L29" s="119">
        <v>114518</v>
      </c>
      <c r="M29" s="121">
        <v>0.21207037037037038</v>
      </c>
      <c r="N29" s="120">
        <v>1</v>
      </c>
      <c r="O29" s="120">
        <v>18201</v>
      </c>
      <c r="P29" s="322">
        <v>0</v>
      </c>
      <c r="Q29" s="351">
        <v>116244</v>
      </c>
      <c r="R29" s="124"/>
      <c r="S29" s="239"/>
      <c r="T29" s="240"/>
    </row>
    <row r="30" spans="1:20" x14ac:dyDescent="0.2">
      <c r="I30" s="48"/>
      <c r="J30" s="49"/>
      <c r="K30" s="48"/>
      <c r="L30" s="49"/>
      <c r="M30" s="50"/>
      <c r="N30" s="48"/>
      <c r="O30" s="49"/>
      <c r="P30" s="49"/>
      <c r="S30" s="4"/>
    </row>
    <row r="31" spans="1:20" x14ac:dyDescent="0.2">
      <c r="A31" s="28" t="s">
        <v>8</v>
      </c>
      <c r="F31" s="29">
        <v>20460434.15204471</v>
      </c>
      <c r="G31" s="29">
        <v>431</v>
      </c>
      <c r="H31" s="29">
        <v>223</v>
      </c>
      <c r="I31" s="29">
        <v>957</v>
      </c>
      <c r="J31" s="29">
        <v>19639223</v>
      </c>
      <c r="K31" s="29">
        <v>846</v>
      </c>
      <c r="L31" s="29">
        <v>17173454</v>
      </c>
      <c r="M31" s="30">
        <v>0.83934944255734545</v>
      </c>
      <c r="N31" s="29">
        <v>87</v>
      </c>
      <c r="O31" s="29">
        <v>1995727</v>
      </c>
      <c r="P31" s="29">
        <v>1461891</v>
      </c>
      <c r="Q31" s="29">
        <v>18402980</v>
      </c>
      <c r="R31" s="30">
        <v>-6.6811244700586525E-2</v>
      </c>
      <c r="S31" s="232"/>
      <c r="T31" s="233"/>
    </row>
    <row r="32" spans="1:20" s="51" customFormat="1" ht="37.5" customHeight="1" thickBot="1" x14ac:dyDescent="0.3">
      <c r="A32" s="31" t="s">
        <v>21</v>
      </c>
      <c r="B32" s="32" t="s">
        <v>44</v>
      </c>
      <c r="C32" s="32" t="s">
        <v>0</v>
      </c>
      <c r="D32" s="32" t="s">
        <v>41</v>
      </c>
      <c r="E32" s="32" t="s">
        <v>27</v>
      </c>
      <c r="F32" s="33" t="s">
        <v>9</v>
      </c>
      <c r="G32" s="34" t="s">
        <v>42</v>
      </c>
      <c r="H32" s="34" t="s">
        <v>43</v>
      </c>
      <c r="I32" s="34" t="s">
        <v>10</v>
      </c>
      <c r="J32" s="33" t="s">
        <v>11</v>
      </c>
      <c r="K32" s="34" t="s">
        <v>12</v>
      </c>
      <c r="L32" s="34" t="s">
        <v>13</v>
      </c>
      <c r="M32" s="99" t="s">
        <v>20</v>
      </c>
      <c r="N32" s="34" t="s">
        <v>14</v>
      </c>
      <c r="O32" s="34" t="s">
        <v>15</v>
      </c>
      <c r="P32" s="242" t="s">
        <v>124</v>
      </c>
      <c r="Q32" s="34" t="s">
        <v>48</v>
      </c>
      <c r="R32" s="94" t="s">
        <v>65</v>
      </c>
      <c r="S32" s="235"/>
      <c r="T32" s="235"/>
    </row>
    <row r="33" spans="1:20" ht="13.9" customHeight="1" x14ac:dyDescent="0.2">
      <c r="A33" s="36" t="s">
        <v>53</v>
      </c>
      <c r="B33" s="62" t="s">
        <v>52</v>
      </c>
      <c r="C33" s="37" t="s">
        <v>2</v>
      </c>
      <c r="D33" s="37" t="s">
        <v>165</v>
      </c>
      <c r="E33" s="37" t="s">
        <v>63</v>
      </c>
      <c r="F33" s="52">
        <v>249984.53531263099</v>
      </c>
      <c r="G33" s="53">
        <v>25</v>
      </c>
      <c r="H33" s="53">
        <v>4</v>
      </c>
      <c r="I33" s="56">
        <v>7</v>
      </c>
      <c r="J33" s="56">
        <v>572856</v>
      </c>
      <c r="K33" s="117">
        <v>7</v>
      </c>
      <c r="L33" s="117">
        <v>572856</v>
      </c>
      <c r="M33" s="101">
        <v>2.291565753391847</v>
      </c>
      <c r="N33" s="87">
        <v>0</v>
      </c>
      <c r="O33" s="87">
        <v>0</v>
      </c>
      <c r="P33" s="243">
        <v>0</v>
      </c>
      <c r="Q33" s="118">
        <v>83926</v>
      </c>
      <c r="R33" s="349">
        <v>5.8257274265424304</v>
      </c>
      <c r="S33" s="234"/>
      <c r="T33" s="231"/>
    </row>
    <row r="34" spans="1:20" ht="13.9" customHeight="1" x14ac:dyDescent="0.2">
      <c r="A34" s="36" t="s">
        <v>22</v>
      </c>
      <c r="B34" s="62" t="s">
        <v>52</v>
      </c>
      <c r="C34" s="37" t="s">
        <v>1</v>
      </c>
      <c r="D34" s="37" t="s">
        <v>24</v>
      </c>
      <c r="E34" s="37" t="s">
        <v>160</v>
      </c>
      <c r="F34" s="52">
        <v>594000</v>
      </c>
      <c r="G34" s="53">
        <v>17</v>
      </c>
      <c r="H34" s="53">
        <v>15</v>
      </c>
      <c r="I34" s="56">
        <v>78</v>
      </c>
      <c r="J34" s="56">
        <v>1251507</v>
      </c>
      <c r="K34" s="117">
        <v>75</v>
      </c>
      <c r="L34" s="117">
        <v>1180753</v>
      </c>
      <c r="M34" s="101">
        <v>1.9877996632996633</v>
      </c>
      <c r="N34" s="87">
        <v>3</v>
      </c>
      <c r="O34" s="87">
        <v>48935</v>
      </c>
      <c r="P34" s="243">
        <v>24304</v>
      </c>
      <c r="Q34" s="118">
        <v>1170986</v>
      </c>
      <c r="R34" s="200">
        <v>8.340834134652253E-3</v>
      </c>
      <c r="S34" s="234"/>
      <c r="T34" s="231"/>
    </row>
    <row r="35" spans="1:20" ht="13.9" customHeight="1" x14ac:dyDescent="0.2">
      <c r="A35" s="36" t="s">
        <v>22</v>
      </c>
      <c r="B35" s="62" t="s">
        <v>52</v>
      </c>
      <c r="C35" s="37" t="s">
        <v>2</v>
      </c>
      <c r="D35" s="37" t="s">
        <v>112</v>
      </c>
      <c r="E35" s="37" t="s">
        <v>126</v>
      </c>
      <c r="F35" s="52">
        <v>950000</v>
      </c>
      <c r="G35" s="53">
        <v>23</v>
      </c>
      <c r="H35" s="53">
        <v>18</v>
      </c>
      <c r="I35" s="54">
        <v>47</v>
      </c>
      <c r="J35" s="54">
        <v>1176175</v>
      </c>
      <c r="K35" s="117">
        <v>47</v>
      </c>
      <c r="L35" s="117">
        <v>1252608</v>
      </c>
      <c r="M35" s="101">
        <v>1.3185347368421052</v>
      </c>
      <c r="N35" s="87">
        <v>3</v>
      </c>
      <c r="O35" s="87">
        <v>39908</v>
      </c>
      <c r="P35" s="243">
        <v>89058</v>
      </c>
      <c r="Q35" s="118">
        <v>2173212</v>
      </c>
      <c r="R35" s="199">
        <v>-0.42361444718692887</v>
      </c>
      <c r="S35" s="234"/>
      <c r="T35" s="231"/>
    </row>
    <row r="36" spans="1:20" ht="13.9" customHeight="1" x14ac:dyDescent="0.2">
      <c r="A36" s="36" t="s">
        <v>53</v>
      </c>
      <c r="B36" s="62" t="s">
        <v>52</v>
      </c>
      <c r="C36" s="37" t="s">
        <v>2</v>
      </c>
      <c r="D36" s="37" t="s">
        <v>165</v>
      </c>
      <c r="E36" s="37" t="s">
        <v>73</v>
      </c>
      <c r="F36" s="52">
        <v>128299.147545421</v>
      </c>
      <c r="G36" s="53">
        <v>19</v>
      </c>
      <c r="H36" s="53">
        <v>5</v>
      </c>
      <c r="I36" s="54">
        <v>14</v>
      </c>
      <c r="J36" s="54">
        <v>183979</v>
      </c>
      <c r="K36" s="117">
        <v>12</v>
      </c>
      <c r="L36" s="117">
        <v>151574</v>
      </c>
      <c r="M36" s="101">
        <v>1.1814108113722201</v>
      </c>
      <c r="N36" s="87">
        <v>3</v>
      </c>
      <c r="O36" s="87">
        <v>43380</v>
      </c>
      <c r="P36" s="243">
        <v>17518</v>
      </c>
      <c r="Q36" s="118">
        <v>268981</v>
      </c>
      <c r="R36" s="199">
        <v>-0.43648807908365272</v>
      </c>
      <c r="S36" s="234"/>
      <c r="T36" s="231"/>
    </row>
    <row r="37" spans="1:20" ht="13.9" customHeight="1" x14ac:dyDescent="0.2">
      <c r="A37" s="36" t="s">
        <v>22</v>
      </c>
      <c r="B37" s="62" t="s">
        <v>52</v>
      </c>
      <c r="C37" s="37" t="s">
        <v>1</v>
      </c>
      <c r="D37" s="37" t="s">
        <v>24</v>
      </c>
      <c r="E37" s="227" t="s">
        <v>166</v>
      </c>
      <c r="F37" s="52">
        <v>1126000</v>
      </c>
      <c r="G37" s="53">
        <v>9</v>
      </c>
      <c r="H37" s="53">
        <v>11</v>
      </c>
      <c r="I37" s="54">
        <v>87</v>
      </c>
      <c r="J37" s="54">
        <v>1291971</v>
      </c>
      <c r="K37" s="117">
        <v>81</v>
      </c>
      <c r="L37" s="117">
        <v>1207666</v>
      </c>
      <c r="M37" s="101">
        <v>1.0725275310834814</v>
      </c>
      <c r="N37" s="87">
        <v>8</v>
      </c>
      <c r="O37" s="87">
        <v>159731</v>
      </c>
      <c r="P37" s="243">
        <v>95044</v>
      </c>
      <c r="Q37" s="118">
        <v>869870</v>
      </c>
      <c r="R37" s="199">
        <v>0.3883292905836504</v>
      </c>
      <c r="S37" s="234"/>
      <c r="T37" s="231"/>
    </row>
    <row r="38" spans="1:20" ht="13.9" customHeight="1" x14ac:dyDescent="0.2">
      <c r="A38" s="36" t="s">
        <v>22</v>
      </c>
      <c r="B38" s="62" t="s">
        <v>52</v>
      </c>
      <c r="C38" s="37" t="s">
        <v>1</v>
      </c>
      <c r="D38" s="37" t="s">
        <v>24</v>
      </c>
      <c r="E38" s="37" t="s">
        <v>34</v>
      </c>
      <c r="F38" s="52">
        <v>2314000</v>
      </c>
      <c r="G38" s="53">
        <v>27</v>
      </c>
      <c r="H38" s="53">
        <v>21</v>
      </c>
      <c r="I38" s="54">
        <v>131</v>
      </c>
      <c r="J38" s="54">
        <v>2728751</v>
      </c>
      <c r="K38" s="117">
        <v>110</v>
      </c>
      <c r="L38" s="117">
        <v>2294519</v>
      </c>
      <c r="M38" s="101">
        <v>0.99158124459809849</v>
      </c>
      <c r="N38" s="87">
        <v>14</v>
      </c>
      <c r="O38" s="87">
        <v>285157</v>
      </c>
      <c r="P38" s="243">
        <v>371120</v>
      </c>
      <c r="Q38" s="118">
        <v>1644351</v>
      </c>
      <c r="R38" s="199">
        <v>0.39539490048049353</v>
      </c>
      <c r="S38" s="234"/>
      <c r="T38" s="231"/>
    </row>
    <row r="39" spans="1:20" ht="13.9" customHeight="1" x14ac:dyDescent="0.2">
      <c r="A39" s="36" t="s">
        <v>22</v>
      </c>
      <c r="B39" s="62" t="s">
        <v>52</v>
      </c>
      <c r="C39" s="37" t="s">
        <v>2</v>
      </c>
      <c r="D39" s="37" t="s">
        <v>112</v>
      </c>
      <c r="E39" s="227" t="s">
        <v>89</v>
      </c>
      <c r="F39" s="52">
        <v>940000</v>
      </c>
      <c r="G39" s="53">
        <v>15</v>
      </c>
      <c r="H39" s="53">
        <v>12</v>
      </c>
      <c r="I39" s="54">
        <v>41</v>
      </c>
      <c r="J39" s="54">
        <v>852993</v>
      </c>
      <c r="K39" s="117">
        <v>37</v>
      </c>
      <c r="L39" s="117">
        <v>926486</v>
      </c>
      <c r="M39" s="101">
        <v>0.98562340425531914</v>
      </c>
      <c r="N39" s="87">
        <v>5</v>
      </c>
      <c r="O39" s="87">
        <v>97131</v>
      </c>
      <c r="P39" s="243">
        <v>65900</v>
      </c>
      <c r="Q39" s="118">
        <v>1147163</v>
      </c>
      <c r="R39" s="199">
        <v>-0.19236760599845004</v>
      </c>
      <c r="S39" s="234"/>
      <c r="T39" s="231"/>
    </row>
    <row r="40" spans="1:20" ht="13.9" customHeight="1" x14ac:dyDescent="0.2">
      <c r="A40" s="36" t="s">
        <v>22</v>
      </c>
      <c r="B40" s="62" t="s">
        <v>52</v>
      </c>
      <c r="C40" s="37" t="s">
        <v>2</v>
      </c>
      <c r="D40" s="37" t="s">
        <v>112</v>
      </c>
      <c r="E40" s="37" t="s">
        <v>28</v>
      </c>
      <c r="F40" s="52">
        <v>1140000</v>
      </c>
      <c r="G40" s="53">
        <v>13</v>
      </c>
      <c r="H40" s="53">
        <v>11</v>
      </c>
      <c r="I40" s="54">
        <v>58</v>
      </c>
      <c r="J40" s="54">
        <v>1227505</v>
      </c>
      <c r="K40" s="117">
        <v>54</v>
      </c>
      <c r="L40" s="117">
        <v>1107808</v>
      </c>
      <c r="M40" s="101">
        <v>0.97176140350877194</v>
      </c>
      <c r="N40" s="87">
        <v>2</v>
      </c>
      <c r="O40" s="87">
        <v>39996</v>
      </c>
      <c r="P40" s="243">
        <v>151362</v>
      </c>
      <c r="Q40" s="118">
        <v>1482772</v>
      </c>
      <c r="R40" s="199">
        <v>-0.25288041586973586</v>
      </c>
      <c r="S40" s="234"/>
      <c r="T40" s="231"/>
    </row>
    <row r="41" spans="1:20" ht="13.9" customHeight="1" x14ac:dyDescent="0.2">
      <c r="A41" s="36" t="s">
        <v>53</v>
      </c>
      <c r="B41" s="62" t="s">
        <v>52</v>
      </c>
      <c r="C41" s="37" t="s">
        <v>1</v>
      </c>
      <c r="D41" s="37" t="s">
        <v>56</v>
      </c>
      <c r="E41" s="37" t="s">
        <v>169</v>
      </c>
      <c r="F41" s="52">
        <v>395000</v>
      </c>
      <c r="G41" s="53">
        <v>41</v>
      </c>
      <c r="H41" s="53">
        <v>7</v>
      </c>
      <c r="I41" s="54">
        <v>14</v>
      </c>
      <c r="J41" s="54">
        <v>398746</v>
      </c>
      <c r="K41" s="117">
        <v>12</v>
      </c>
      <c r="L41" s="117">
        <v>329010</v>
      </c>
      <c r="M41" s="101">
        <v>0.83293670886075954</v>
      </c>
      <c r="N41" s="87">
        <v>2</v>
      </c>
      <c r="O41" s="87">
        <v>69736</v>
      </c>
      <c r="P41" s="243">
        <v>0</v>
      </c>
      <c r="Q41" s="118">
        <v>98563</v>
      </c>
      <c r="R41" s="199">
        <v>2.3380680377017744</v>
      </c>
      <c r="S41" s="234"/>
      <c r="T41" s="231"/>
    </row>
    <row r="42" spans="1:20" ht="13.9" customHeight="1" x14ac:dyDescent="0.2">
      <c r="A42" s="36" t="s">
        <v>22</v>
      </c>
      <c r="B42" s="62" t="s">
        <v>52</v>
      </c>
      <c r="C42" s="37" t="s">
        <v>1</v>
      </c>
      <c r="D42" s="37" t="s">
        <v>24</v>
      </c>
      <c r="E42" s="37" t="s">
        <v>84</v>
      </c>
      <c r="F42" s="52">
        <v>4618000</v>
      </c>
      <c r="G42" s="53">
        <v>45</v>
      </c>
      <c r="H42" s="53">
        <v>32</v>
      </c>
      <c r="I42" s="54">
        <v>223</v>
      </c>
      <c r="J42" s="54">
        <v>4509421</v>
      </c>
      <c r="K42" s="117">
        <v>191</v>
      </c>
      <c r="L42" s="117">
        <v>3811229</v>
      </c>
      <c r="M42" s="101">
        <v>0.82529861411866612</v>
      </c>
      <c r="N42" s="87">
        <v>16</v>
      </c>
      <c r="O42" s="87">
        <v>406935</v>
      </c>
      <c r="P42" s="243">
        <v>197695</v>
      </c>
      <c r="Q42" s="118">
        <v>2756145</v>
      </c>
      <c r="R42" s="199">
        <v>0.38281149939498826</v>
      </c>
      <c r="S42" s="234"/>
      <c r="T42" s="231"/>
    </row>
    <row r="43" spans="1:20" ht="13.9" customHeight="1" x14ac:dyDescent="0.2">
      <c r="A43" s="36" t="s">
        <v>131</v>
      </c>
      <c r="B43" s="62" t="s">
        <v>35</v>
      </c>
      <c r="C43" s="37" t="s">
        <v>1</v>
      </c>
      <c r="D43" s="40" t="s">
        <v>148</v>
      </c>
      <c r="E43" s="37" t="s">
        <v>147</v>
      </c>
      <c r="F43" s="52">
        <v>300000</v>
      </c>
      <c r="G43" s="53">
        <v>14</v>
      </c>
      <c r="H43" s="53">
        <v>7</v>
      </c>
      <c r="I43" s="54">
        <v>24</v>
      </c>
      <c r="J43" s="54">
        <v>350585</v>
      </c>
      <c r="K43" s="117">
        <v>16</v>
      </c>
      <c r="L43" s="117">
        <v>243472</v>
      </c>
      <c r="M43" s="101">
        <v>0.81157333333333337</v>
      </c>
      <c r="N43" s="87">
        <v>7</v>
      </c>
      <c r="O43" s="87">
        <v>98789</v>
      </c>
      <c r="P43" s="243">
        <v>0</v>
      </c>
      <c r="Q43" s="118">
        <v>371814</v>
      </c>
      <c r="R43" s="200">
        <v>-0.34517796532674938</v>
      </c>
      <c r="S43" s="234"/>
      <c r="T43" s="231"/>
    </row>
    <row r="44" spans="1:20" ht="13.9" customHeight="1" x14ac:dyDescent="0.2">
      <c r="A44" s="36" t="s">
        <v>22</v>
      </c>
      <c r="B44" s="62" t="s">
        <v>52</v>
      </c>
      <c r="C44" s="37" t="s">
        <v>2</v>
      </c>
      <c r="D44" s="40" t="s">
        <v>112</v>
      </c>
      <c r="E44" s="40" t="s">
        <v>106</v>
      </c>
      <c r="F44" s="52">
        <v>1090000</v>
      </c>
      <c r="G44" s="53">
        <v>18</v>
      </c>
      <c r="H44" s="53">
        <v>11</v>
      </c>
      <c r="I44" s="54">
        <v>45</v>
      </c>
      <c r="J44" s="54">
        <v>1093570</v>
      </c>
      <c r="K44" s="117">
        <v>41</v>
      </c>
      <c r="L44" s="117">
        <v>831123</v>
      </c>
      <c r="M44" s="101">
        <v>0.7624981651376147</v>
      </c>
      <c r="N44" s="87">
        <v>4</v>
      </c>
      <c r="O44" s="87">
        <v>262447</v>
      </c>
      <c r="P44" s="243">
        <v>34172</v>
      </c>
      <c r="Q44" s="118">
        <v>966955</v>
      </c>
      <c r="R44" s="199">
        <v>-0.14047396207682883</v>
      </c>
      <c r="S44" s="234"/>
      <c r="T44" s="231"/>
    </row>
    <row r="45" spans="1:20" ht="13.9" customHeight="1" x14ac:dyDescent="0.2">
      <c r="A45" s="36" t="s">
        <v>22</v>
      </c>
      <c r="B45" s="62" t="s">
        <v>52</v>
      </c>
      <c r="C45" s="37" t="s">
        <v>2</v>
      </c>
      <c r="D45" s="40" t="s">
        <v>112</v>
      </c>
      <c r="E45" s="40" t="s">
        <v>29</v>
      </c>
      <c r="F45" s="52">
        <v>880000</v>
      </c>
      <c r="G45" s="53">
        <v>14</v>
      </c>
      <c r="H45" s="53">
        <v>12</v>
      </c>
      <c r="I45" s="54">
        <v>35</v>
      </c>
      <c r="J45" s="54">
        <v>884200</v>
      </c>
      <c r="K45" s="117">
        <v>31</v>
      </c>
      <c r="L45" s="117">
        <v>636401</v>
      </c>
      <c r="M45" s="101">
        <v>0.72318295454545456</v>
      </c>
      <c r="N45" s="87">
        <v>2</v>
      </c>
      <c r="O45" s="87">
        <v>71576</v>
      </c>
      <c r="P45" s="243">
        <v>61441</v>
      </c>
      <c r="Q45" s="118">
        <v>454064</v>
      </c>
      <c r="R45" s="199">
        <v>0.40156673949046828</v>
      </c>
      <c r="S45" s="234"/>
      <c r="T45" s="231"/>
    </row>
    <row r="46" spans="1:20" ht="13.9" customHeight="1" x14ac:dyDescent="0.2">
      <c r="A46" s="36" t="s">
        <v>53</v>
      </c>
      <c r="B46" s="62" t="s">
        <v>52</v>
      </c>
      <c r="C46" s="37" t="s">
        <v>2</v>
      </c>
      <c r="D46" s="40" t="s">
        <v>26</v>
      </c>
      <c r="E46" s="373" t="s">
        <v>155</v>
      </c>
      <c r="F46" s="52">
        <v>502488.87482352299</v>
      </c>
      <c r="G46" s="53">
        <v>18</v>
      </c>
      <c r="H46" s="53">
        <v>8</v>
      </c>
      <c r="I46" s="54">
        <v>21</v>
      </c>
      <c r="J46" s="54">
        <v>416935</v>
      </c>
      <c r="K46" s="117">
        <v>19</v>
      </c>
      <c r="L46" s="117">
        <v>338177</v>
      </c>
      <c r="M46" s="101">
        <v>0.67300395480152619</v>
      </c>
      <c r="N46" s="87">
        <v>4</v>
      </c>
      <c r="O46" s="87">
        <v>120243</v>
      </c>
      <c r="P46" s="243">
        <v>56596</v>
      </c>
      <c r="Q46" s="118">
        <v>177353</v>
      </c>
      <c r="R46" s="199">
        <v>0.90680168928633864</v>
      </c>
      <c r="S46" s="234"/>
      <c r="T46" s="231"/>
    </row>
    <row r="47" spans="1:20" ht="13.9" customHeight="1" x14ac:dyDescent="0.2">
      <c r="A47" s="36" t="s">
        <v>22</v>
      </c>
      <c r="B47" s="62" t="s">
        <v>52</v>
      </c>
      <c r="C47" s="37" t="s">
        <v>1</v>
      </c>
      <c r="D47" s="40" t="s">
        <v>24</v>
      </c>
      <c r="E47" s="331" t="s">
        <v>168</v>
      </c>
      <c r="F47" s="52">
        <v>1348000</v>
      </c>
      <c r="G47" s="53">
        <v>12</v>
      </c>
      <c r="H47" s="53">
        <v>8</v>
      </c>
      <c r="I47" s="54">
        <v>54</v>
      </c>
      <c r="J47" s="54">
        <v>1055907</v>
      </c>
      <c r="K47" s="117">
        <v>48</v>
      </c>
      <c r="L47" s="117">
        <v>900491</v>
      </c>
      <c r="M47" s="101">
        <v>0.66802002967359053</v>
      </c>
      <c r="N47" s="87">
        <v>3</v>
      </c>
      <c r="O47" s="87">
        <v>58317</v>
      </c>
      <c r="P47" s="243">
        <v>21524</v>
      </c>
      <c r="Q47" s="118">
        <v>2101387</v>
      </c>
      <c r="R47" s="200">
        <v>-0.5714777906211469</v>
      </c>
      <c r="S47" s="234"/>
      <c r="T47" s="231"/>
    </row>
    <row r="48" spans="1:20" ht="13.9" customHeight="1" x14ac:dyDescent="0.2">
      <c r="A48" s="36" t="s">
        <v>53</v>
      </c>
      <c r="B48" s="62" t="s">
        <v>52</v>
      </c>
      <c r="C48" s="37" t="s">
        <v>2</v>
      </c>
      <c r="D48" s="37" t="s">
        <v>165</v>
      </c>
      <c r="E48" s="40" t="s">
        <v>171</v>
      </c>
      <c r="F48" s="52">
        <v>377850.67161172099</v>
      </c>
      <c r="G48" s="53">
        <v>19</v>
      </c>
      <c r="H48" s="53">
        <v>6</v>
      </c>
      <c r="I48" s="54">
        <v>16</v>
      </c>
      <c r="J48" s="54">
        <v>263782</v>
      </c>
      <c r="K48" s="117">
        <v>14</v>
      </c>
      <c r="L48" s="117">
        <v>230604</v>
      </c>
      <c r="M48" s="101">
        <v>0.61030459206638243</v>
      </c>
      <c r="N48" s="87">
        <v>1</v>
      </c>
      <c r="O48" s="87">
        <v>23430</v>
      </c>
      <c r="P48" s="243">
        <v>0</v>
      </c>
      <c r="Q48" s="118">
        <v>236828</v>
      </c>
      <c r="R48" s="199">
        <v>-2.628067627138686E-2</v>
      </c>
      <c r="S48" s="234"/>
      <c r="T48" s="231"/>
    </row>
    <row r="49" spans="1:20" ht="13.9" customHeight="1" x14ac:dyDescent="0.2">
      <c r="A49" s="36" t="s">
        <v>121</v>
      </c>
      <c r="B49" s="62" t="s">
        <v>120</v>
      </c>
      <c r="C49" s="37" t="s">
        <v>2</v>
      </c>
      <c r="D49" s="40" t="s">
        <v>70</v>
      </c>
      <c r="E49" s="37" t="s">
        <v>149</v>
      </c>
      <c r="F49" s="52">
        <v>150000</v>
      </c>
      <c r="G49" s="53">
        <v>7</v>
      </c>
      <c r="H49" s="53">
        <v>1</v>
      </c>
      <c r="I49" s="54">
        <v>3</v>
      </c>
      <c r="J49" s="54">
        <v>87154</v>
      </c>
      <c r="K49" s="117">
        <v>3</v>
      </c>
      <c r="L49" s="117">
        <v>87154</v>
      </c>
      <c r="M49" s="101">
        <v>0.58102666666666669</v>
      </c>
      <c r="N49" s="87">
        <v>0</v>
      </c>
      <c r="O49" s="87">
        <v>0</v>
      </c>
      <c r="P49" s="243">
        <v>0</v>
      </c>
      <c r="Q49" s="118">
        <v>62868</v>
      </c>
      <c r="R49" s="358">
        <v>0.38630145702105989</v>
      </c>
      <c r="S49" s="234"/>
      <c r="T49" s="231"/>
    </row>
    <row r="50" spans="1:20" ht="13.9" customHeight="1" x14ac:dyDescent="0.2">
      <c r="A50" s="36" t="s">
        <v>131</v>
      </c>
      <c r="B50" s="62" t="s">
        <v>35</v>
      </c>
      <c r="C50" s="37" t="s">
        <v>1</v>
      </c>
      <c r="D50" s="40" t="s">
        <v>148</v>
      </c>
      <c r="E50" s="40" t="s">
        <v>88</v>
      </c>
      <c r="F50" s="52">
        <v>250000</v>
      </c>
      <c r="G50" s="53">
        <v>13</v>
      </c>
      <c r="H50" s="53">
        <v>3</v>
      </c>
      <c r="I50" s="54">
        <v>9</v>
      </c>
      <c r="J50" s="54">
        <v>159783</v>
      </c>
      <c r="K50" s="117">
        <v>7</v>
      </c>
      <c r="L50" s="117">
        <v>131137</v>
      </c>
      <c r="M50" s="101">
        <v>0.52454800000000001</v>
      </c>
      <c r="N50" s="87">
        <v>2</v>
      </c>
      <c r="O50" s="87">
        <v>28646</v>
      </c>
      <c r="P50" s="243">
        <v>28353</v>
      </c>
      <c r="Q50" s="118">
        <v>349698</v>
      </c>
      <c r="R50" s="358">
        <v>-0.62499928509742686</v>
      </c>
      <c r="S50" s="234"/>
      <c r="T50" s="231"/>
    </row>
    <row r="51" spans="1:20" ht="13.9" customHeight="1" x14ac:dyDescent="0.2">
      <c r="A51" s="36" t="s">
        <v>53</v>
      </c>
      <c r="B51" s="62" t="s">
        <v>52</v>
      </c>
      <c r="C51" s="37" t="s">
        <v>2</v>
      </c>
      <c r="D51" s="40" t="s">
        <v>26</v>
      </c>
      <c r="E51" s="40" t="s">
        <v>58</v>
      </c>
      <c r="F51" s="137">
        <v>357452.49265128298</v>
      </c>
      <c r="G51" s="53">
        <v>18</v>
      </c>
      <c r="H51" s="53">
        <v>4</v>
      </c>
      <c r="I51" s="54">
        <v>10</v>
      </c>
      <c r="J51" s="54">
        <v>199026</v>
      </c>
      <c r="K51" s="117">
        <v>8</v>
      </c>
      <c r="L51" s="117">
        <v>168127</v>
      </c>
      <c r="M51" s="101">
        <v>0.47034781811975862</v>
      </c>
      <c r="N51" s="87">
        <v>2</v>
      </c>
      <c r="O51" s="87">
        <v>30899</v>
      </c>
      <c r="P51" s="243">
        <v>10679</v>
      </c>
      <c r="Q51" s="118">
        <v>23066</v>
      </c>
      <c r="R51" s="201">
        <v>6.2889534379606351</v>
      </c>
      <c r="S51" s="234"/>
      <c r="T51" s="231"/>
    </row>
    <row r="52" spans="1:20" ht="13.9" customHeight="1" x14ac:dyDescent="0.2">
      <c r="A52" s="36" t="s">
        <v>131</v>
      </c>
      <c r="B52" s="62" t="s">
        <v>35</v>
      </c>
      <c r="C52" s="37" t="s">
        <v>1</v>
      </c>
      <c r="D52" s="331" t="s">
        <v>148</v>
      </c>
      <c r="E52" s="331" t="s">
        <v>136</v>
      </c>
      <c r="F52" s="52">
        <v>270000</v>
      </c>
      <c r="G52" s="53">
        <v>11</v>
      </c>
      <c r="H52" s="53">
        <v>5</v>
      </c>
      <c r="I52" s="54">
        <v>11</v>
      </c>
      <c r="J52" s="54">
        <v>206138</v>
      </c>
      <c r="K52" s="117">
        <v>6</v>
      </c>
      <c r="L52" s="117">
        <v>114599</v>
      </c>
      <c r="M52" s="101">
        <v>0.42444074074074073</v>
      </c>
      <c r="N52" s="87">
        <v>3</v>
      </c>
      <c r="O52" s="87">
        <v>65640</v>
      </c>
      <c r="P52" s="243">
        <v>61095</v>
      </c>
      <c r="Q52" s="118">
        <v>752946</v>
      </c>
      <c r="R52" s="201">
        <v>-0.84779917816151484</v>
      </c>
      <c r="S52" s="234"/>
      <c r="T52" s="231"/>
    </row>
    <row r="53" spans="1:20" ht="13.9" customHeight="1" x14ac:dyDescent="0.2">
      <c r="A53" s="36" t="s">
        <v>121</v>
      </c>
      <c r="B53" s="62" t="s">
        <v>120</v>
      </c>
      <c r="C53" s="37" t="s">
        <v>2</v>
      </c>
      <c r="D53" s="352" t="s">
        <v>70</v>
      </c>
      <c r="E53" s="352" t="s">
        <v>60</v>
      </c>
      <c r="F53" s="52">
        <v>150000</v>
      </c>
      <c r="G53" s="53">
        <v>5</v>
      </c>
      <c r="H53" s="53">
        <v>1</v>
      </c>
      <c r="I53" s="54">
        <v>3</v>
      </c>
      <c r="J53" s="54">
        <v>60442</v>
      </c>
      <c r="K53" s="117">
        <v>2</v>
      </c>
      <c r="L53" s="117">
        <v>47278</v>
      </c>
      <c r="M53" s="101">
        <v>0.31518666666666667</v>
      </c>
      <c r="N53" s="87">
        <v>1</v>
      </c>
      <c r="O53" s="87">
        <v>13164</v>
      </c>
      <c r="P53" s="243">
        <v>0</v>
      </c>
      <c r="Q53" s="118">
        <v>15818</v>
      </c>
      <c r="R53" s="358">
        <v>1.9888734353268429</v>
      </c>
      <c r="S53" s="234"/>
      <c r="T53" s="231"/>
    </row>
    <row r="54" spans="1:20" ht="13.9" customHeight="1" x14ac:dyDescent="0.2">
      <c r="A54" s="36" t="s">
        <v>53</v>
      </c>
      <c r="B54" s="62" t="s">
        <v>52</v>
      </c>
      <c r="C54" s="37" t="s">
        <v>1</v>
      </c>
      <c r="D54" s="37" t="s">
        <v>56</v>
      </c>
      <c r="E54" s="136" t="s">
        <v>91</v>
      </c>
      <c r="F54" s="52">
        <v>116000</v>
      </c>
      <c r="G54" s="53">
        <v>9</v>
      </c>
      <c r="H54" s="53">
        <v>2</v>
      </c>
      <c r="I54" s="54">
        <v>2</v>
      </c>
      <c r="J54" s="54">
        <v>20509</v>
      </c>
      <c r="K54" s="117">
        <v>2</v>
      </c>
      <c r="L54" s="117">
        <v>20509</v>
      </c>
      <c r="M54" s="101">
        <v>0.17680172413793102</v>
      </c>
      <c r="N54" s="87">
        <v>0</v>
      </c>
      <c r="O54" s="87">
        <v>0</v>
      </c>
      <c r="P54" s="243">
        <v>0</v>
      </c>
      <c r="Q54" s="118">
        <v>99752</v>
      </c>
      <c r="R54" s="201">
        <v>-0.79440011227845053</v>
      </c>
      <c r="S54" s="234"/>
      <c r="T54" s="231"/>
    </row>
    <row r="55" spans="1:20" ht="13.9" customHeight="1" x14ac:dyDescent="0.2">
      <c r="A55" s="36" t="s">
        <v>121</v>
      </c>
      <c r="B55" s="62" t="s">
        <v>120</v>
      </c>
      <c r="C55" s="37" t="s">
        <v>2</v>
      </c>
      <c r="D55" s="331" t="s">
        <v>70</v>
      </c>
      <c r="E55" s="331" t="s">
        <v>153</v>
      </c>
      <c r="F55" s="137">
        <v>150000</v>
      </c>
      <c r="G55" s="53">
        <v>7</v>
      </c>
      <c r="H55" s="53">
        <v>2</v>
      </c>
      <c r="I55" s="54">
        <v>3</v>
      </c>
      <c r="J55" s="54">
        <v>81638</v>
      </c>
      <c r="K55" s="117">
        <v>2</v>
      </c>
      <c r="L55" s="117">
        <v>22367</v>
      </c>
      <c r="M55" s="101">
        <v>0.14911333333333332</v>
      </c>
      <c r="N55" s="87">
        <v>0</v>
      </c>
      <c r="O55" s="87">
        <v>0</v>
      </c>
      <c r="P55" s="243">
        <v>0</v>
      </c>
      <c r="Q55" s="118">
        <v>12446</v>
      </c>
      <c r="R55" s="199">
        <v>0.79712357383898436</v>
      </c>
      <c r="S55" s="234"/>
      <c r="T55" s="231"/>
    </row>
    <row r="56" spans="1:20" ht="13.9" customHeight="1" x14ac:dyDescent="0.2">
      <c r="A56" s="36" t="s">
        <v>53</v>
      </c>
      <c r="B56" s="62" t="s">
        <v>52</v>
      </c>
      <c r="C56" s="37" t="s">
        <v>2</v>
      </c>
      <c r="D56" s="37" t="s">
        <v>26</v>
      </c>
      <c r="E56" s="318" t="s">
        <v>167</v>
      </c>
      <c r="F56" s="137">
        <v>386727.914803072</v>
      </c>
      <c r="G56" s="53">
        <v>9</v>
      </c>
      <c r="H56" s="53">
        <v>3</v>
      </c>
      <c r="I56" s="54">
        <v>3</v>
      </c>
      <c r="J56" s="54">
        <v>55894</v>
      </c>
      <c r="K56" s="117">
        <v>3</v>
      </c>
      <c r="L56" s="117">
        <v>55894</v>
      </c>
      <c r="M56" s="101">
        <v>0.14453055458502942</v>
      </c>
      <c r="N56" s="87">
        <v>0</v>
      </c>
      <c r="O56" s="87">
        <v>0</v>
      </c>
      <c r="P56" s="243">
        <v>0</v>
      </c>
      <c r="Q56" s="118">
        <v>203559</v>
      </c>
      <c r="R56" s="199">
        <v>-0.72541621839368431</v>
      </c>
      <c r="S56" s="234"/>
      <c r="T56" s="231"/>
    </row>
    <row r="57" spans="1:20" ht="13.9" customHeight="1" x14ac:dyDescent="0.2">
      <c r="A57" s="36" t="s">
        <v>53</v>
      </c>
      <c r="B57" s="62" t="s">
        <v>52</v>
      </c>
      <c r="C57" s="37" t="s">
        <v>1</v>
      </c>
      <c r="D57" s="336" t="s">
        <v>56</v>
      </c>
      <c r="E57" s="336" t="s">
        <v>159</v>
      </c>
      <c r="F57" s="137">
        <v>432000</v>
      </c>
      <c r="G57" s="53">
        <v>0</v>
      </c>
      <c r="H57" s="53">
        <v>0</v>
      </c>
      <c r="I57" s="54">
        <v>0</v>
      </c>
      <c r="J57" s="54">
        <v>0</v>
      </c>
      <c r="K57" s="117">
        <v>0</v>
      </c>
      <c r="L57" s="117">
        <v>0</v>
      </c>
      <c r="M57" s="101">
        <v>0</v>
      </c>
      <c r="N57" s="87">
        <v>1</v>
      </c>
      <c r="O57" s="87">
        <v>13466</v>
      </c>
      <c r="P57" s="243">
        <v>144676</v>
      </c>
      <c r="Q57" s="118">
        <v>382990</v>
      </c>
      <c r="R57" s="199">
        <v>-1</v>
      </c>
      <c r="S57" s="234"/>
      <c r="T57" s="231"/>
    </row>
    <row r="58" spans="1:20" ht="13.9" customHeight="1" x14ac:dyDescent="0.2">
      <c r="A58" s="36" t="s">
        <v>53</v>
      </c>
      <c r="B58" s="62" t="s">
        <v>52</v>
      </c>
      <c r="C58" s="37" t="s">
        <v>1</v>
      </c>
      <c r="D58" s="40" t="s">
        <v>56</v>
      </c>
      <c r="E58" s="136" t="s">
        <v>64</v>
      </c>
      <c r="F58" s="137">
        <v>335000</v>
      </c>
      <c r="G58" s="53">
        <v>0</v>
      </c>
      <c r="H58" s="53">
        <v>0</v>
      </c>
      <c r="I58" s="54">
        <v>0</v>
      </c>
      <c r="J58" s="54">
        <v>0</v>
      </c>
      <c r="K58" s="117">
        <v>0</v>
      </c>
      <c r="L58" s="117">
        <v>0</v>
      </c>
      <c r="M58" s="101">
        <v>0</v>
      </c>
      <c r="N58" s="87">
        <v>0</v>
      </c>
      <c r="O58" s="87">
        <v>0</v>
      </c>
      <c r="P58" s="243">
        <v>31354</v>
      </c>
      <c r="Q58" s="118">
        <v>367703</v>
      </c>
      <c r="R58" s="199">
        <v>-1</v>
      </c>
      <c r="S58" s="234"/>
      <c r="T58" s="231"/>
    </row>
    <row r="59" spans="1:20" ht="13.9" customHeight="1" x14ac:dyDescent="0.2">
      <c r="A59" s="36" t="s">
        <v>156</v>
      </c>
      <c r="B59" s="62" t="s">
        <v>35</v>
      </c>
      <c r="C59" s="37" t="s">
        <v>1</v>
      </c>
      <c r="D59" s="332" t="s">
        <v>35</v>
      </c>
      <c r="E59" s="318" t="s">
        <v>130</v>
      </c>
      <c r="F59" s="137">
        <v>200000</v>
      </c>
      <c r="G59" s="53">
        <v>0</v>
      </c>
      <c r="H59" s="53">
        <v>0</v>
      </c>
      <c r="I59" s="54">
        <v>0</v>
      </c>
      <c r="J59" s="54">
        <v>0</v>
      </c>
      <c r="K59" s="117">
        <v>0</v>
      </c>
      <c r="L59" s="117">
        <v>0</v>
      </c>
      <c r="M59" s="101">
        <v>0</v>
      </c>
      <c r="N59" s="87">
        <v>0</v>
      </c>
      <c r="O59" s="87">
        <v>0</v>
      </c>
      <c r="P59" s="243">
        <v>0</v>
      </c>
      <c r="Q59" s="118">
        <v>0</v>
      </c>
      <c r="R59" s="199" t="e">
        <v>#DIV/0!</v>
      </c>
      <c r="S59" s="234"/>
      <c r="T59" s="231"/>
    </row>
    <row r="60" spans="1:20" ht="13.9" customHeight="1" x14ac:dyDescent="0.2">
      <c r="A60" s="36" t="s">
        <v>121</v>
      </c>
      <c r="B60" s="62" t="s">
        <v>120</v>
      </c>
      <c r="C60" s="37" t="s">
        <v>1</v>
      </c>
      <c r="D60" s="332" t="s">
        <v>120</v>
      </c>
      <c r="E60" s="318" t="s">
        <v>162</v>
      </c>
      <c r="F60" s="137">
        <v>150000</v>
      </c>
      <c r="G60" s="53">
        <v>4</v>
      </c>
      <c r="H60" s="53">
        <v>0</v>
      </c>
      <c r="I60" s="54">
        <v>0</v>
      </c>
      <c r="J60" s="54">
        <v>0</v>
      </c>
      <c r="K60" s="117">
        <v>0</v>
      </c>
      <c r="L60" s="117">
        <v>0</v>
      </c>
      <c r="M60" s="101">
        <v>0</v>
      </c>
      <c r="N60" s="87">
        <v>0</v>
      </c>
      <c r="O60" s="87">
        <v>0</v>
      </c>
      <c r="P60" s="243">
        <v>0</v>
      </c>
      <c r="Q60" s="118">
        <v>0</v>
      </c>
      <c r="R60" s="200" t="e">
        <v>#DIV/0!</v>
      </c>
      <c r="S60" s="234"/>
      <c r="T60" s="231"/>
    </row>
    <row r="61" spans="1:20" ht="13.9" customHeight="1" x14ac:dyDescent="0.2">
      <c r="A61" s="36" t="s">
        <v>53</v>
      </c>
      <c r="B61" s="62" t="s">
        <v>52</v>
      </c>
      <c r="C61" s="37" t="s">
        <v>2</v>
      </c>
      <c r="D61" s="40" t="s">
        <v>26</v>
      </c>
      <c r="E61" s="332" t="s">
        <v>170</v>
      </c>
      <c r="F61" s="137">
        <v>219630.51529705399</v>
      </c>
      <c r="G61" s="53">
        <v>0</v>
      </c>
      <c r="H61" s="53">
        <v>4</v>
      </c>
      <c r="I61" s="54">
        <v>6</v>
      </c>
      <c r="J61" s="54">
        <v>246200</v>
      </c>
      <c r="K61" s="117">
        <v>6</v>
      </c>
      <c r="L61" s="117">
        <v>246200</v>
      </c>
      <c r="M61" s="101">
        <v>1.1209735571899484</v>
      </c>
      <c r="N61" s="87">
        <v>0</v>
      </c>
      <c r="O61" s="87">
        <v>0</v>
      </c>
      <c r="P61" s="243">
        <v>0</v>
      </c>
      <c r="Q61" s="118">
        <v>11520</v>
      </c>
      <c r="R61" s="199">
        <v>20.371527777777779</v>
      </c>
      <c r="S61" s="234"/>
      <c r="T61" s="231"/>
    </row>
    <row r="62" spans="1:20" ht="13.9" customHeight="1" x14ac:dyDescent="0.2">
      <c r="A62" s="36" t="s">
        <v>156</v>
      </c>
      <c r="B62" s="62" t="s">
        <v>35</v>
      </c>
      <c r="C62" s="37" t="s">
        <v>1</v>
      </c>
      <c r="D62" s="348" t="s">
        <v>35</v>
      </c>
      <c r="E62" s="296" t="s">
        <v>35</v>
      </c>
      <c r="F62" s="52">
        <v>340000</v>
      </c>
      <c r="G62" s="53">
        <v>10</v>
      </c>
      <c r="H62" s="53">
        <v>4</v>
      </c>
      <c r="I62" s="54">
        <v>4</v>
      </c>
      <c r="J62" s="54">
        <v>112662</v>
      </c>
      <c r="K62" s="117">
        <v>4</v>
      </c>
      <c r="L62" s="117">
        <v>114518</v>
      </c>
      <c r="M62" s="101">
        <v>0.33681764705882355</v>
      </c>
      <c r="N62" s="87">
        <v>1</v>
      </c>
      <c r="O62" s="87">
        <v>18201</v>
      </c>
      <c r="P62" s="243">
        <v>0</v>
      </c>
      <c r="Q62" s="118">
        <v>116244</v>
      </c>
      <c r="R62" s="201">
        <v>-1.4848078180379254E-2</v>
      </c>
      <c r="S62" s="234"/>
      <c r="T62" s="231"/>
    </row>
    <row r="63" spans="1:20" ht="13.9" customHeight="1" x14ac:dyDescent="0.2">
      <c r="A63" s="36" t="s">
        <v>53</v>
      </c>
      <c r="B63" s="62" t="s">
        <v>52</v>
      </c>
      <c r="C63" s="37" t="s">
        <v>1</v>
      </c>
      <c r="D63" s="40" t="s">
        <v>56</v>
      </c>
      <c r="E63" s="40" t="s">
        <v>175</v>
      </c>
      <c r="F63" s="137"/>
      <c r="G63" s="53">
        <v>9</v>
      </c>
      <c r="H63" s="53">
        <v>6</v>
      </c>
      <c r="I63" s="54">
        <v>8</v>
      </c>
      <c r="J63" s="54">
        <v>150894</v>
      </c>
      <c r="K63" s="117">
        <v>8</v>
      </c>
      <c r="L63" s="117">
        <v>150894</v>
      </c>
      <c r="M63" s="101">
        <v>0</v>
      </c>
      <c r="N63" s="87">
        <v>0</v>
      </c>
      <c r="O63" s="87">
        <v>0</v>
      </c>
      <c r="P63" s="243">
        <v>0</v>
      </c>
      <c r="Q63" s="118">
        <v>0</v>
      </c>
      <c r="R63" s="201" t="e">
        <v>#DIV/0!</v>
      </c>
      <c r="S63" s="234"/>
      <c r="T63" s="231"/>
    </row>
    <row r="64" spans="1:20" ht="13.9" customHeight="1" x14ac:dyDescent="0.2">
      <c r="A64" s="43"/>
      <c r="B64" s="44"/>
      <c r="C64" s="44"/>
      <c r="D64" s="64"/>
      <c r="E64" s="63"/>
      <c r="F64" s="57"/>
      <c r="G64" s="58"/>
      <c r="H64" s="58"/>
      <c r="I64" s="59"/>
      <c r="J64" s="59"/>
      <c r="K64" s="58"/>
      <c r="L64" s="58"/>
      <c r="M64" s="102"/>
      <c r="N64" s="60"/>
      <c r="O64" s="60"/>
      <c r="P64" s="244"/>
      <c r="Q64" s="58"/>
      <c r="R64" s="95"/>
      <c r="S64" s="230"/>
      <c r="T64" s="230"/>
    </row>
  </sheetData>
  <sortState ref="D13:T17">
    <sortCondition descending="1" ref="M13:M17"/>
  </sortState>
  <conditionalFormatting sqref="T64:T1048576 T56:T61">
    <cfRule type="cellIs" dxfId="3" priority="31" operator="lessThan">
      <formula>0.5</formula>
    </cfRule>
    <cfRule type="cellIs" dxfId="2" priority="32" operator="greaterThan">
      <formula>1</formula>
    </cfRule>
  </conditionalFormatting>
  <conditionalFormatting sqref="R64:R1048576">
    <cfRule type="cellIs" dxfId="1" priority="26" operator="lessThan">
      <formula>0</formula>
    </cfRule>
  </conditionalFormatting>
  <conditionalFormatting sqref="M13:M17">
    <cfRule type="iconSet" priority="15">
      <iconSet iconSet="3Symbols">
        <cfvo type="percent" val="0"/>
        <cfvo type="percent" val="20"/>
        <cfvo type="percent" val="50"/>
      </iconSet>
    </cfRule>
  </conditionalFormatting>
  <conditionalFormatting sqref="T33:T55 T62:T63">
    <cfRule type="cellIs" dxfId="0" priority="2" operator="lessThan">
      <formula>0</formula>
    </cfRule>
  </conditionalFormatting>
  <conditionalFormatting sqref="M21:M29">
    <cfRule type="iconSet" priority="102">
      <iconSet iconSet="3Symbols">
        <cfvo type="percent" val="0"/>
        <cfvo type="percent" val="20"/>
        <cfvo type="percent" val="50"/>
      </iconSet>
    </cfRule>
  </conditionalFormatting>
  <conditionalFormatting sqref="M33:M63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08">
      <colorScale>
        <cfvo type="min"/>
        <cfvo type="max"/>
        <color rgb="FFFCFCFF"/>
        <color rgb="FF63BE7B"/>
      </colorScale>
    </cfRule>
    <cfRule type="iconSet" priority="109">
      <iconSet iconSet="3Symbols2">
        <cfvo type="percent" val="0"/>
        <cfvo type="percentile" val="50"/>
        <cfvo type="percentile" val="80"/>
      </iconSet>
    </cfRule>
  </conditionalFormatting>
  <printOptions horizontalCentered="1"/>
  <pageMargins left="0.25" right="0.25" top="0.75" bottom="0.75" header="0.3" footer="0.3"/>
  <pageSetup paperSize="9" scale="57" fitToHeight="0" orientation="landscape" horizontalDpi="300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BC81"/>
  <sheetViews>
    <sheetView showGridLines="0" zoomScale="90" zoomScaleNormal="90" zoomScalePageLayoutView="90" workbookViewId="0">
      <selection activeCell="P2" sqref="P2"/>
    </sheetView>
  </sheetViews>
  <sheetFormatPr defaultColWidth="8.7109375" defaultRowHeight="15" outlineLevelCol="1" x14ac:dyDescent="0.25"/>
  <cols>
    <col min="1" max="1" width="12.42578125" customWidth="1"/>
    <col min="2" max="2" width="27.42578125" bestFit="1" customWidth="1"/>
    <col min="3" max="3" width="22.140625" bestFit="1" customWidth="1"/>
    <col min="4" max="4" width="24.28515625" customWidth="1"/>
    <col min="5" max="5" width="25.140625" customWidth="1"/>
    <col min="6" max="6" width="14.7109375" style="264" customWidth="1"/>
    <col min="7" max="12" width="12.42578125" hidden="1" customWidth="1" outlineLevel="1"/>
    <col min="13" max="13" width="12.42578125" customWidth="1" collapsed="1"/>
    <col min="17" max="17" width="11.28515625" customWidth="1"/>
    <col min="18" max="18" width="10.7109375" customWidth="1"/>
    <col min="19" max="19" width="10" customWidth="1"/>
    <col min="20" max="21" width="12.42578125" customWidth="1"/>
    <col min="22" max="22" width="9.7109375" customWidth="1"/>
    <col min="23" max="26" width="9.7109375" style="325" customWidth="1"/>
    <col min="27" max="27" width="11" style="325" customWidth="1"/>
    <col min="28" max="31" width="9.7109375" style="325" customWidth="1"/>
    <col min="32" max="32" width="11.7109375" style="325" customWidth="1"/>
    <col min="33" max="33" width="9.7109375" style="325" customWidth="1"/>
    <col min="34" max="43" width="10.7109375" customWidth="1"/>
    <col min="44" max="44" width="8.7109375" customWidth="1"/>
    <col min="45" max="46" width="9.140625" customWidth="1"/>
    <col min="47" max="48" width="10.7109375" customWidth="1"/>
    <col min="52" max="52" width="11.7109375" customWidth="1"/>
    <col min="53" max="53" width="11" customWidth="1"/>
  </cols>
  <sheetData>
    <row r="1" spans="1:53" ht="18.75" x14ac:dyDescent="0.3">
      <c r="A1" s="9" t="s">
        <v>45</v>
      </c>
      <c r="B1" s="4"/>
      <c r="C1" s="4"/>
      <c r="D1" s="4"/>
      <c r="E1" s="4"/>
      <c r="F1" s="258"/>
      <c r="G1" s="6"/>
      <c r="H1" s="6"/>
      <c r="I1" s="6"/>
      <c r="J1" s="6"/>
      <c r="K1" s="6"/>
      <c r="L1" s="6"/>
      <c r="M1" s="6"/>
      <c r="N1" s="7"/>
      <c r="O1" s="7"/>
      <c r="P1" s="7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4"/>
    </row>
    <row r="2" spans="1:53" x14ac:dyDescent="0.25">
      <c r="A2" s="5" t="s">
        <v>5</v>
      </c>
      <c r="B2" s="265" t="str">
        <f>'MTD performance of BCA'!B2</f>
        <v>30/7/2017</v>
      </c>
      <c r="C2" s="4"/>
      <c r="D2" s="4"/>
      <c r="E2" s="4"/>
      <c r="F2" s="258"/>
      <c r="G2" s="6"/>
      <c r="H2" s="6"/>
      <c r="I2" s="6"/>
      <c r="J2" s="6"/>
      <c r="K2" s="6"/>
      <c r="L2" s="6"/>
      <c r="M2" s="6"/>
      <c r="N2" s="7"/>
      <c r="O2" s="7"/>
      <c r="P2" s="7"/>
      <c r="Q2" s="93"/>
      <c r="R2" s="93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4"/>
    </row>
    <row r="3" spans="1:53" x14ac:dyDescent="0.25">
      <c r="A3" s="2" t="s">
        <v>40</v>
      </c>
      <c r="B3" s="4"/>
      <c r="C3" s="4"/>
      <c r="D3" s="4"/>
      <c r="E3" s="4"/>
      <c r="F3" s="258"/>
      <c r="G3" s="6"/>
      <c r="H3" s="6"/>
      <c r="I3" s="6"/>
      <c r="J3" s="6"/>
      <c r="K3" s="6"/>
      <c r="L3" s="6"/>
      <c r="M3" s="6"/>
      <c r="N3" s="7"/>
      <c r="O3" s="7"/>
      <c r="P3" s="7"/>
      <c r="Q3" s="93"/>
      <c r="R3" s="93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4"/>
    </row>
    <row r="4" spans="1:53" x14ac:dyDescent="0.25">
      <c r="A4" s="172"/>
      <c r="B4" s="4"/>
      <c r="C4" s="4"/>
      <c r="D4" s="4"/>
      <c r="E4" s="4"/>
      <c r="F4" s="258"/>
      <c r="G4" s="6"/>
      <c r="H4" s="6"/>
      <c r="I4" s="6"/>
      <c r="J4" s="6"/>
      <c r="K4" s="6"/>
      <c r="L4" s="6"/>
      <c r="M4" s="6"/>
      <c r="N4" s="7"/>
      <c r="O4" s="7"/>
      <c r="P4" s="7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4"/>
    </row>
    <row r="5" spans="1:53" x14ac:dyDescent="0.25">
      <c r="A5" s="27"/>
      <c r="B5" s="27"/>
      <c r="C5" s="27"/>
      <c r="D5" s="28"/>
      <c r="E5" s="27"/>
      <c r="F5" s="257">
        <f>SUM(G5:M5)</f>
        <v>207710434.15104473</v>
      </c>
      <c r="G5" s="29">
        <f t="shared" ref="G5:R5" si="0">SUM(G8:G14)</f>
        <v>30600000</v>
      </c>
      <c r="H5" s="29">
        <f t="shared" si="0"/>
        <v>25062000</v>
      </c>
      <c r="I5" s="29">
        <f t="shared" si="0"/>
        <v>32358000</v>
      </c>
      <c r="J5" s="29">
        <f t="shared" si="0"/>
        <v>26875000</v>
      </c>
      <c r="K5" s="29">
        <f t="shared" si="0"/>
        <v>29696000</v>
      </c>
      <c r="L5" s="29">
        <f t="shared" si="0"/>
        <v>34658999.998999998</v>
      </c>
      <c r="M5" s="29">
        <f t="shared" si="0"/>
        <v>28460434.152044706</v>
      </c>
      <c r="N5" s="29">
        <f t="shared" ca="1" si="0"/>
        <v>431</v>
      </c>
      <c r="O5" s="29">
        <f t="shared" ca="1" si="0"/>
        <v>223</v>
      </c>
      <c r="P5" s="29">
        <f t="shared" ca="1" si="0"/>
        <v>846</v>
      </c>
      <c r="Q5" s="29">
        <f t="shared" si="0"/>
        <v>22737374</v>
      </c>
      <c r="R5" s="29">
        <f t="shared" si="0"/>
        <v>1879561</v>
      </c>
      <c r="S5" s="326"/>
      <c r="T5" s="29">
        <f>SUM(T8:T14)</f>
        <v>167528721.05739</v>
      </c>
      <c r="U5" s="29">
        <f>SUM(U8:U14)</f>
        <v>11702133</v>
      </c>
      <c r="V5" s="326">
        <f>T5/SUM(G5:L5)</f>
        <v>0.9346093225011135</v>
      </c>
      <c r="W5" s="29"/>
      <c r="X5" s="29">
        <f t="shared" ref="X5:BA5" si="1">SUM(X8:X14)</f>
        <v>495</v>
      </c>
      <c r="Y5" s="29">
        <f t="shared" si="1"/>
        <v>260</v>
      </c>
      <c r="Z5" s="29">
        <f t="shared" si="1"/>
        <v>973</v>
      </c>
      <c r="AA5" s="29">
        <f t="shared" si="1"/>
        <v>20122657.225000001</v>
      </c>
      <c r="AB5" s="29">
        <f t="shared" si="1"/>
        <v>2445017</v>
      </c>
      <c r="AC5" s="29">
        <f t="shared" si="1"/>
        <v>481</v>
      </c>
      <c r="AD5" s="29">
        <f t="shared" si="1"/>
        <v>282</v>
      </c>
      <c r="AE5" s="29">
        <f t="shared" si="1"/>
        <v>1107</v>
      </c>
      <c r="AF5" s="29">
        <f t="shared" si="1"/>
        <v>25050476.798390001</v>
      </c>
      <c r="AG5" s="29">
        <f t="shared" si="1"/>
        <v>1848410</v>
      </c>
      <c r="AH5" s="29">
        <f t="shared" si="1"/>
        <v>416</v>
      </c>
      <c r="AI5" s="29">
        <f t="shared" si="1"/>
        <v>300</v>
      </c>
      <c r="AJ5" s="29">
        <f t="shared" si="1"/>
        <v>1316</v>
      </c>
      <c r="AK5" s="29">
        <f t="shared" si="1"/>
        <v>33798308.57</v>
      </c>
      <c r="AL5" s="29">
        <f t="shared" si="1"/>
        <v>1576632</v>
      </c>
      <c r="AM5" s="29">
        <f t="shared" si="1"/>
        <v>435</v>
      </c>
      <c r="AN5" s="29">
        <f t="shared" si="1"/>
        <v>295</v>
      </c>
      <c r="AO5" s="29">
        <f t="shared" si="1"/>
        <v>1688</v>
      </c>
      <c r="AP5" s="29">
        <f t="shared" si="1"/>
        <v>37876226.752999999</v>
      </c>
      <c r="AQ5" s="29">
        <f t="shared" si="1"/>
        <v>2057522</v>
      </c>
      <c r="AR5" s="29">
        <f t="shared" si="1"/>
        <v>385</v>
      </c>
      <c r="AS5" s="29">
        <f t="shared" si="1"/>
        <v>260</v>
      </c>
      <c r="AT5" s="29">
        <f t="shared" si="1"/>
        <v>1348</v>
      </c>
      <c r="AU5" s="29">
        <f t="shared" si="1"/>
        <v>27391133.710999999</v>
      </c>
      <c r="AV5" s="29">
        <f t="shared" si="1"/>
        <v>1383214</v>
      </c>
      <c r="AW5" s="29">
        <f t="shared" si="1"/>
        <v>377</v>
      </c>
      <c r="AX5" s="29">
        <f t="shared" si="1"/>
        <v>234</v>
      </c>
      <c r="AY5" s="29">
        <f t="shared" si="1"/>
        <v>771</v>
      </c>
      <c r="AZ5" s="29">
        <f t="shared" si="1"/>
        <v>23289918</v>
      </c>
      <c r="BA5" s="29">
        <f t="shared" si="1"/>
        <v>2391338</v>
      </c>
    </row>
    <row r="6" spans="1:53" x14ac:dyDescent="0.25">
      <c r="A6" s="27"/>
      <c r="B6" s="27"/>
      <c r="C6" s="27"/>
      <c r="D6" s="28"/>
      <c r="E6" s="27"/>
      <c r="F6" s="259"/>
      <c r="G6" s="29"/>
      <c r="H6" s="29"/>
      <c r="I6" s="29"/>
      <c r="J6" s="29"/>
      <c r="K6" s="29"/>
      <c r="L6" s="29"/>
      <c r="M6" s="29"/>
      <c r="N6" s="441" t="s">
        <v>172</v>
      </c>
      <c r="O6" s="441"/>
      <c r="P6" s="441"/>
      <c r="Q6" s="441"/>
      <c r="R6" s="441"/>
      <c r="S6" s="442" t="s">
        <v>173</v>
      </c>
      <c r="T6" s="442"/>
      <c r="U6" s="442"/>
      <c r="V6" s="442"/>
      <c r="W6" s="442"/>
      <c r="X6" s="441" t="s">
        <v>158</v>
      </c>
      <c r="Y6" s="441"/>
      <c r="Z6" s="441"/>
      <c r="AA6" s="441"/>
      <c r="AB6" s="441"/>
      <c r="AC6" s="441" t="s">
        <v>151</v>
      </c>
      <c r="AD6" s="441"/>
      <c r="AE6" s="441"/>
      <c r="AF6" s="441"/>
      <c r="AG6" s="441"/>
      <c r="AH6" s="441" t="s">
        <v>145</v>
      </c>
      <c r="AI6" s="441"/>
      <c r="AJ6" s="441"/>
      <c r="AK6" s="441"/>
      <c r="AL6" s="441"/>
      <c r="AM6" s="441" t="s">
        <v>139</v>
      </c>
      <c r="AN6" s="441"/>
      <c r="AO6" s="441"/>
      <c r="AP6" s="441"/>
      <c r="AQ6" s="441"/>
      <c r="AR6" s="441" t="s">
        <v>140</v>
      </c>
      <c r="AS6" s="441"/>
      <c r="AT6" s="441"/>
      <c r="AU6" s="441"/>
      <c r="AV6" s="441"/>
      <c r="AW6" s="441" t="s">
        <v>141</v>
      </c>
      <c r="AX6" s="441"/>
      <c r="AY6" s="441"/>
      <c r="AZ6" s="441"/>
      <c r="BA6" s="441"/>
    </row>
    <row r="7" spans="1:53" ht="33" customHeight="1" thickBot="1" x14ac:dyDescent="0.3">
      <c r="A7" s="4"/>
      <c r="B7" s="4"/>
      <c r="C7" s="347"/>
      <c r="D7" s="31" t="s">
        <v>21</v>
      </c>
      <c r="E7" s="32" t="s">
        <v>44</v>
      </c>
      <c r="F7" s="33" t="s">
        <v>125</v>
      </c>
      <c r="G7" s="33" t="s">
        <v>142</v>
      </c>
      <c r="H7" s="33" t="s">
        <v>143</v>
      </c>
      <c r="I7" s="33" t="s">
        <v>144</v>
      </c>
      <c r="J7" s="33" t="s">
        <v>146</v>
      </c>
      <c r="K7" s="33" t="s">
        <v>152</v>
      </c>
      <c r="L7" s="33" t="s">
        <v>157</v>
      </c>
      <c r="M7" s="33" t="s">
        <v>163</v>
      </c>
      <c r="N7" s="281" t="s">
        <v>42</v>
      </c>
      <c r="O7" s="34" t="s">
        <v>43</v>
      </c>
      <c r="P7" s="34" t="s">
        <v>12</v>
      </c>
      <c r="Q7" s="33" t="s">
        <v>13</v>
      </c>
      <c r="R7" s="284" t="s">
        <v>107</v>
      </c>
      <c r="S7" s="281" t="s">
        <v>128</v>
      </c>
      <c r="T7" s="34" t="s">
        <v>3</v>
      </c>
      <c r="U7" s="242" t="s">
        <v>107</v>
      </c>
      <c r="V7" s="293" t="s">
        <v>137</v>
      </c>
      <c r="W7" s="33" t="s">
        <v>129</v>
      </c>
      <c r="X7" s="281" t="s">
        <v>42</v>
      </c>
      <c r="Y7" s="34" t="s">
        <v>43</v>
      </c>
      <c r="Z7" s="34" t="s">
        <v>12</v>
      </c>
      <c r="AA7" s="34" t="s">
        <v>13</v>
      </c>
      <c r="AB7" s="278" t="s">
        <v>124</v>
      </c>
      <c r="AC7" s="281" t="s">
        <v>42</v>
      </c>
      <c r="AD7" s="34" t="s">
        <v>43</v>
      </c>
      <c r="AE7" s="34" t="s">
        <v>12</v>
      </c>
      <c r="AF7" s="33" t="s">
        <v>13</v>
      </c>
      <c r="AG7" s="284" t="s">
        <v>107</v>
      </c>
      <c r="AH7" s="281" t="s">
        <v>42</v>
      </c>
      <c r="AI7" s="34" t="s">
        <v>43</v>
      </c>
      <c r="AJ7" s="34" t="s">
        <v>12</v>
      </c>
      <c r="AK7" s="33" t="s">
        <v>13</v>
      </c>
      <c r="AL7" s="284" t="s">
        <v>107</v>
      </c>
      <c r="AM7" s="281" t="s">
        <v>42</v>
      </c>
      <c r="AN7" s="34" t="s">
        <v>43</v>
      </c>
      <c r="AO7" s="34" t="s">
        <v>12</v>
      </c>
      <c r="AP7" s="33" t="s">
        <v>13</v>
      </c>
      <c r="AQ7" s="284" t="s">
        <v>107</v>
      </c>
      <c r="AR7" s="281" t="s">
        <v>42</v>
      </c>
      <c r="AS7" s="34" t="s">
        <v>43</v>
      </c>
      <c r="AT7" s="34" t="s">
        <v>12</v>
      </c>
      <c r="AU7" s="33" t="s">
        <v>13</v>
      </c>
      <c r="AV7" s="284" t="s">
        <v>107</v>
      </c>
      <c r="AW7" s="281" t="s">
        <v>42</v>
      </c>
      <c r="AX7" s="34" t="s">
        <v>43</v>
      </c>
      <c r="AY7" s="34" t="s">
        <v>12</v>
      </c>
      <c r="AZ7" s="33" t="s">
        <v>13</v>
      </c>
      <c r="BA7" s="284" t="s">
        <v>107</v>
      </c>
    </row>
    <row r="8" spans="1:53" x14ac:dyDescent="0.25">
      <c r="A8" s="4"/>
      <c r="B8" s="4"/>
      <c r="C8" s="169"/>
      <c r="D8" s="36" t="s">
        <v>53</v>
      </c>
      <c r="E8" s="40" t="s">
        <v>52</v>
      </c>
      <c r="F8" s="260">
        <f>SUM(G8:M8)</f>
        <v>29000434.152044706</v>
      </c>
      <c r="G8" s="88">
        <v>3500000</v>
      </c>
      <c r="H8" s="88">
        <v>2000000</v>
      </c>
      <c r="I8" s="88">
        <v>5500000</v>
      </c>
      <c r="J8" s="88">
        <v>4100000</v>
      </c>
      <c r="K8" s="88">
        <v>4400000</v>
      </c>
      <c r="L8" s="88">
        <v>6000000</v>
      </c>
      <c r="M8" s="88">
        <f>SUMIF($A$34:$A$81,$D8,M$34:M$81)</f>
        <v>3500434.1520447051</v>
      </c>
      <c r="N8" s="290">
        <f t="shared" ref="N8:N14" ca="1" si="2">SUMIF($A$34:$A$81,D8,$N$34:$N$69)</f>
        <v>167</v>
      </c>
      <c r="O8" s="89">
        <f t="shared" ref="O8:O14" ca="1" si="3">SUMIF($A$34:$A$81,D8,$O$34:$O$69)</f>
        <v>49</v>
      </c>
      <c r="P8" s="89">
        <f t="shared" ref="P8:P14" ca="1" si="4">SUMIF($A$34:$A$81,D8,$P$34:$P$69)</f>
        <v>91</v>
      </c>
      <c r="Q8" s="89">
        <f>SUMIF($A$34:$A$81,D8,$Q$34:$Q$81)</f>
        <v>2263845</v>
      </c>
      <c r="R8" s="288">
        <f t="shared" ref="R8:R14" si="5">SUMIF($A$34:$A$81,D8,$R$34:$R$81)</f>
        <v>408003</v>
      </c>
      <c r="S8" s="319">
        <f>(AN8+AS8+AX8+AI8+AD8+Y8)/(AM8+AR8+AW8+X8+AC8+AH8)</f>
        <v>0.51851851851851849</v>
      </c>
      <c r="T8" s="89">
        <f>AP8+AU8+AZ8+AK8+AF8+AA8</f>
        <v>22823479</v>
      </c>
      <c r="U8" s="256">
        <f>AQ8+AV8+BA8+AL8+AG8+AB8</f>
        <v>2398054</v>
      </c>
      <c r="V8" s="320">
        <f>T8/SUM(G8:L8)</f>
        <v>0.89503839215686276</v>
      </c>
      <c r="W8" s="42">
        <f>T8/(AO8+AT8+AY8+AJ8+AE8+Z8)</f>
        <v>17597.131071703931</v>
      </c>
      <c r="X8" s="290">
        <v>200</v>
      </c>
      <c r="Y8" s="89">
        <v>81</v>
      </c>
      <c r="Z8" s="89">
        <v>108</v>
      </c>
      <c r="AA8" s="89">
        <v>1954241</v>
      </c>
      <c r="AB8" s="288">
        <v>568008</v>
      </c>
      <c r="AC8" s="290">
        <v>204</v>
      </c>
      <c r="AD8" s="89">
        <v>99</v>
      </c>
      <c r="AE8" s="89">
        <v>200</v>
      </c>
      <c r="AF8" s="89">
        <v>3990590</v>
      </c>
      <c r="AG8" s="288">
        <v>469430</v>
      </c>
      <c r="AH8" s="290">
        <v>199</v>
      </c>
      <c r="AI8" s="89">
        <v>121</v>
      </c>
      <c r="AJ8" s="89">
        <v>237</v>
      </c>
      <c r="AK8" s="89">
        <v>4340292</v>
      </c>
      <c r="AL8" s="288">
        <v>224588</v>
      </c>
      <c r="AM8" s="290">
        <v>223</v>
      </c>
      <c r="AN8" s="89">
        <v>134</v>
      </c>
      <c r="AO8" s="89">
        <v>368</v>
      </c>
      <c r="AP8" s="89">
        <v>6626755</v>
      </c>
      <c r="AQ8" s="288">
        <v>273342</v>
      </c>
      <c r="AR8" s="290">
        <v>201</v>
      </c>
      <c r="AS8" s="89">
        <v>111</v>
      </c>
      <c r="AT8" s="89">
        <v>204</v>
      </c>
      <c r="AU8" s="89">
        <v>3034862</v>
      </c>
      <c r="AV8" s="288">
        <v>184656</v>
      </c>
      <c r="AW8" s="290">
        <v>188</v>
      </c>
      <c r="AX8" s="89">
        <v>84</v>
      </c>
      <c r="AY8" s="89">
        <v>180</v>
      </c>
      <c r="AZ8" s="89">
        <v>2876739</v>
      </c>
      <c r="BA8" s="288">
        <v>678030</v>
      </c>
    </row>
    <row r="9" spans="1:53" x14ac:dyDescent="0.25">
      <c r="A9" s="4"/>
      <c r="B9" s="4"/>
      <c r="C9" s="169"/>
      <c r="D9" s="39" t="s">
        <v>22</v>
      </c>
      <c r="E9" s="40" t="s">
        <v>52</v>
      </c>
      <c r="F9" s="260">
        <f t="shared" ref="F9:F13" si="6">SUM(G9:M9)</f>
        <v>127568999.999</v>
      </c>
      <c r="G9" s="88">
        <v>16800000</v>
      </c>
      <c r="H9" s="88">
        <v>17862000</v>
      </c>
      <c r="I9" s="88">
        <v>20867000</v>
      </c>
      <c r="J9" s="88">
        <v>16515000</v>
      </c>
      <c r="K9" s="88">
        <v>19046000</v>
      </c>
      <c r="L9" s="88">
        <v>21478999.998999998</v>
      </c>
      <c r="M9" s="88">
        <f>SUMIF($A$34:$A$81,$D9,M$34:M$81)</f>
        <v>15000000</v>
      </c>
      <c r="N9" s="290">
        <f t="shared" ca="1" si="2"/>
        <v>193</v>
      </c>
      <c r="O9" s="89">
        <f t="shared" ca="1" si="3"/>
        <v>151</v>
      </c>
      <c r="P9" s="89">
        <f t="shared" ca="1" si="4"/>
        <v>715</v>
      </c>
      <c r="Q9" s="89">
        <f>SUMIF($A$34:$A$81,D9,$Q$34:$Q$81)</f>
        <v>14149084</v>
      </c>
      <c r="R9" s="288">
        <f t="shared" si="5"/>
        <v>1382110</v>
      </c>
      <c r="S9" s="319">
        <f t="shared" ref="S9:S12" si="7">(AN9+AS9+AX9+AI9+AD9+Y9)/(AM9+AR9+AW9+X9+AC9+AH9)</f>
        <v>0.81521739130434778</v>
      </c>
      <c r="T9" s="89">
        <f t="shared" ref="T9:T14" si="8">AP9+AU9+AZ9+AK9+AF9+AA9</f>
        <v>103790207</v>
      </c>
      <c r="U9" s="256">
        <f t="shared" ref="U9:U14" si="9">AQ9+AV9+BA9+AL9+AG9+AB9</f>
        <v>9094694</v>
      </c>
      <c r="V9" s="320">
        <f t="shared" ref="V9:V14" si="10">T9/SUM(G9:L9)</f>
        <v>0.92201411579495252</v>
      </c>
      <c r="W9" s="42">
        <f t="shared" ref="W9:W12" si="11">T9/(AO9+AT9+AY9+AJ9+AE9+Z9)</f>
        <v>18600.39551971326</v>
      </c>
      <c r="X9" s="290">
        <v>208</v>
      </c>
      <c r="Y9" s="89">
        <v>150</v>
      </c>
      <c r="Z9" s="89">
        <v>760</v>
      </c>
      <c r="AA9" s="89">
        <v>14766905</v>
      </c>
      <c r="AB9" s="288">
        <v>1762597</v>
      </c>
      <c r="AC9" s="290">
        <v>191</v>
      </c>
      <c r="AD9" s="89">
        <v>154</v>
      </c>
      <c r="AE9" s="89">
        <v>829</v>
      </c>
      <c r="AF9" s="89">
        <v>15937103</v>
      </c>
      <c r="AG9" s="288">
        <v>1378980</v>
      </c>
      <c r="AH9" s="290">
        <v>176</v>
      </c>
      <c r="AI9" s="89">
        <v>158</v>
      </c>
      <c r="AJ9" s="89">
        <v>1004</v>
      </c>
      <c r="AK9" s="89">
        <v>18707804</v>
      </c>
      <c r="AL9" s="288">
        <v>1267270</v>
      </c>
      <c r="AM9" s="290">
        <v>181</v>
      </c>
      <c r="AN9" s="89">
        <v>146</v>
      </c>
      <c r="AO9" s="89">
        <v>1264</v>
      </c>
      <c r="AP9" s="89">
        <v>23824714</v>
      </c>
      <c r="AQ9" s="288">
        <v>1784180</v>
      </c>
      <c r="AR9" s="290">
        <v>171</v>
      </c>
      <c r="AS9" s="89">
        <v>145</v>
      </c>
      <c r="AT9" s="89">
        <v>1135</v>
      </c>
      <c r="AU9" s="89">
        <v>19479399</v>
      </c>
      <c r="AV9" s="288">
        <v>1188359</v>
      </c>
      <c r="AW9" s="290">
        <v>177</v>
      </c>
      <c r="AX9" s="89">
        <v>147</v>
      </c>
      <c r="AY9" s="89">
        <v>588</v>
      </c>
      <c r="AZ9" s="89">
        <v>11074282</v>
      </c>
      <c r="BA9" s="288">
        <v>1713308</v>
      </c>
    </row>
    <row r="10" spans="1:53" x14ac:dyDescent="0.25">
      <c r="A10" s="4"/>
      <c r="B10" s="4"/>
      <c r="C10" s="169"/>
      <c r="D10" s="39" t="s">
        <v>121</v>
      </c>
      <c r="E10" s="40" t="s">
        <v>120</v>
      </c>
      <c r="F10" s="260">
        <f t="shared" si="6"/>
        <v>3550000</v>
      </c>
      <c r="G10" s="88">
        <v>300000</v>
      </c>
      <c r="H10" s="88">
        <v>200000</v>
      </c>
      <c r="I10" s="88">
        <v>500000</v>
      </c>
      <c r="J10" s="88">
        <v>600000</v>
      </c>
      <c r="K10" s="88">
        <v>600000</v>
      </c>
      <c r="L10" s="88">
        <v>750000</v>
      </c>
      <c r="M10" s="88">
        <f>SUMIF($A$34:$A$81,$D10,M$34:M$81)</f>
        <v>600000</v>
      </c>
      <c r="N10" s="290">
        <f t="shared" ca="1" si="2"/>
        <v>23</v>
      </c>
      <c r="O10" s="89">
        <f t="shared" ca="1" si="3"/>
        <v>4</v>
      </c>
      <c r="P10" s="89">
        <f t="shared" ca="1" si="4"/>
        <v>7</v>
      </c>
      <c r="Q10" s="89">
        <f>SUMIF($A$34:$A$81,D10,$Q$34:$Q$81)</f>
        <v>156799</v>
      </c>
      <c r="R10" s="288">
        <f t="shared" si="5"/>
        <v>0</v>
      </c>
      <c r="S10" s="319">
        <f t="shared" si="7"/>
        <v>0.25454545454545452</v>
      </c>
      <c r="T10" s="89">
        <f t="shared" si="8"/>
        <v>1377424</v>
      </c>
      <c r="U10" s="256">
        <f t="shared" si="9"/>
        <v>10199</v>
      </c>
      <c r="V10" s="320">
        <f t="shared" si="10"/>
        <v>0.46692338983050846</v>
      </c>
      <c r="W10" s="42">
        <f t="shared" si="11"/>
        <v>21191.138461538463</v>
      </c>
      <c r="X10" s="290">
        <v>26</v>
      </c>
      <c r="Y10" s="89">
        <v>5</v>
      </c>
      <c r="Z10" s="89">
        <v>5</v>
      </c>
      <c r="AA10" s="89">
        <v>91132</v>
      </c>
      <c r="AB10" s="288">
        <v>0</v>
      </c>
      <c r="AC10" s="290">
        <v>30</v>
      </c>
      <c r="AD10" s="89">
        <v>6</v>
      </c>
      <c r="AE10" s="89">
        <v>21</v>
      </c>
      <c r="AF10" s="89">
        <v>340865</v>
      </c>
      <c r="AG10" s="288">
        <v>0</v>
      </c>
      <c r="AH10" s="290">
        <v>13</v>
      </c>
      <c r="AI10" s="89">
        <v>5</v>
      </c>
      <c r="AJ10" s="89">
        <v>14</v>
      </c>
      <c r="AK10" s="89">
        <v>331332</v>
      </c>
      <c r="AL10" s="288">
        <v>0</v>
      </c>
      <c r="AM10" s="290">
        <v>16</v>
      </c>
      <c r="AN10" s="89">
        <v>5</v>
      </c>
      <c r="AO10" s="89">
        <v>13</v>
      </c>
      <c r="AP10" s="89">
        <v>332212</v>
      </c>
      <c r="AQ10" s="288">
        <v>0</v>
      </c>
      <c r="AR10" s="290">
        <v>13</v>
      </c>
      <c r="AS10" s="89">
        <v>4</v>
      </c>
      <c r="AT10" s="89">
        <v>9</v>
      </c>
      <c r="AU10" s="89">
        <v>211965</v>
      </c>
      <c r="AV10" s="288">
        <v>10199</v>
      </c>
      <c r="AW10" s="290">
        <v>12</v>
      </c>
      <c r="AX10" s="89">
        <v>3</v>
      </c>
      <c r="AY10" s="89">
        <v>3</v>
      </c>
      <c r="AZ10" s="89">
        <v>69918</v>
      </c>
      <c r="BA10" s="288">
        <v>0</v>
      </c>
    </row>
    <row r="11" spans="1:53" x14ac:dyDescent="0.25">
      <c r="A11" s="4"/>
      <c r="B11" s="4"/>
      <c r="C11" s="169"/>
      <c r="D11" s="275" t="s">
        <v>131</v>
      </c>
      <c r="E11" s="136" t="s">
        <v>35</v>
      </c>
      <c r="F11" s="260">
        <f t="shared" si="6"/>
        <v>3401000</v>
      </c>
      <c r="G11" s="88"/>
      <c r="H11" s="276"/>
      <c r="I11" s="276">
        <v>491000</v>
      </c>
      <c r="J11" s="276">
        <v>660000</v>
      </c>
      <c r="K11" s="276">
        <v>650000</v>
      </c>
      <c r="L11" s="276">
        <v>780000</v>
      </c>
      <c r="M11" s="88">
        <f>SUMIF($A$34:$A$81,$D11,M$34:M$81)</f>
        <v>820000</v>
      </c>
      <c r="N11" s="290">
        <f t="shared" ca="1" si="2"/>
        <v>38</v>
      </c>
      <c r="O11" s="89">
        <f t="shared" ca="1" si="3"/>
        <v>15</v>
      </c>
      <c r="P11" s="89">
        <f t="shared" ca="1" si="4"/>
        <v>29</v>
      </c>
      <c r="Q11" s="89">
        <f>SUMIF($A$34:$A$81,D11,$Q$34:$Q$81)</f>
        <v>489208</v>
      </c>
      <c r="R11" s="288">
        <f t="shared" si="5"/>
        <v>89448</v>
      </c>
      <c r="S11" s="319">
        <f t="shared" si="7"/>
        <v>0.55284552845528456</v>
      </c>
      <c r="T11" s="89">
        <f t="shared" si="8"/>
        <v>4033253</v>
      </c>
      <c r="U11" s="256">
        <f t="shared" si="9"/>
        <v>199186</v>
      </c>
      <c r="V11" s="320">
        <f t="shared" si="10"/>
        <v>1.5626706702828361</v>
      </c>
      <c r="W11" s="42">
        <f t="shared" si="11"/>
        <v>15941.711462450592</v>
      </c>
      <c r="X11" s="290">
        <v>41</v>
      </c>
      <c r="Y11" s="89">
        <v>22</v>
      </c>
      <c r="Z11" s="89">
        <v>96</v>
      </c>
      <c r="AA11" s="89">
        <v>1474458</v>
      </c>
      <c r="AB11" s="288">
        <v>114412</v>
      </c>
      <c r="AC11" s="290">
        <v>39</v>
      </c>
      <c r="AD11" s="89">
        <v>20</v>
      </c>
      <c r="AE11" s="89">
        <v>53</v>
      </c>
      <c r="AF11" s="89">
        <v>901768</v>
      </c>
      <c r="AG11" s="288">
        <v>0</v>
      </c>
      <c r="AH11" s="290">
        <v>28</v>
      </c>
      <c r="AI11" s="89">
        <v>16</v>
      </c>
      <c r="AJ11" s="89">
        <v>61</v>
      </c>
      <c r="AK11" s="89">
        <v>929741</v>
      </c>
      <c r="AL11" s="288">
        <v>84774</v>
      </c>
      <c r="AM11" s="290">
        <v>15</v>
      </c>
      <c r="AN11" s="89">
        <v>10</v>
      </c>
      <c r="AO11" s="89">
        <v>43</v>
      </c>
      <c r="AP11" s="89">
        <v>727286</v>
      </c>
      <c r="AQ11" s="289">
        <v>0</v>
      </c>
      <c r="AR11" s="291"/>
      <c r="AS11" s="277"/>
      <c r="AT11" s="277"/>
      <c r="AU11" s="277"/>
      <c r="AV11" s="289"/>
      <c r="AW11" s="291"/>
      <c r="AX11" s="277"/>
      <c r="AY11" s="277"/>
      <c r="AZ11" s="277"/>
      <c r="BA11" s="289"/>
    </row>
    <row r="12" spans="1:53" x14ac:dyDescent="0.25">
      <c r="A12" s="4"/>
      <c r="B12" s="4"/>
      <c r="C12" s="169"/>
      <c r="D12" s="275" t="s">
        <v>156</v>
      </c>
      <c r="E12" s="136" t="s">
        <v>35</v>
      </c>
      <c r="F12" s="260">
        <f>SUM(G12:M12)</f>
        <v>1190000</v>
      </c>
      <c r="G12" s="88"/>
      <c r="H12" s="276"/>
      <c r="I12" s="276"/>
      <c r="J12" s="276"/>
      <c r="K12" s="276"/>
      <c r="L12" s="276">
        <v>650000</v>
      </c>
      <c r="M12" s="88">
        <f>SUMIF($A$34:$A$81,$D12,M$34:M$81)</f>
        <v>540000</v>
      </c>
      <c r="N12" s="290">
        <f t="shared" ca="1" si="2"/>
        <v>10</v>
      </c>
      <c r="O12" s="89">
        <f t="shared" ca="1" si="3"/>
        <v>4</v>
      </c>
      <c r="P12" s="89">
        <f t="shared" ca="1" si="4"/>
        <v>4</v>
      </c>
      <c r="Q12" s="89">
        <f>SUMIF($A$34:$A$81,D12,$Q$34:$Q$81)</f>
        <v>114518</v>
      </c>
      <c r="R12" s="288">
        <f t="shared" si="5"/>
        <v>0</v>
      </c>
      <c r="S12" s="319">
        <f t="shared" si="7"/>
        <v>0.13513513513513514</v>
      </c>
      <c r="T12" s="89">
        <f t="shared" si="8"/>
        <v>192139</v>
      </c>
      <c r="U12" s="256">
        <f t="shared" si="9"/>
        <v>0</v>
      </c>
      <c r="V12" s="320">
        <f>T12/SUM(G12:L12)</f>
        <v>0.29559846153846153</v>
      </c>
      <c r="W12" s="42">
        <f t="shared" si="11"/>
        <v>24017.375</v>
      </c>
      <c r="X12" s="290">
        <v>20</v>
      </c>
      <c r="Y12" s="89">
        <v>2</v>
      </c>
      <c r="Z12" s="89">
        <v>4</v>
      </c>
      <c r="AA12" s="89">
        <v>116244</v>
      </c>
      <c r="AB12" s="288">
        <v>0</v>
      </c>
      <c r="AC12" s="290">
        <v>17</v>
      </c>
      <c r="AD12" s="89">
        <v>3</v>
      </c>
      <c r="AE12" s="89">
        <v>4</v>
      </c>
      <c r="AF12" s="89">
        <v>75895</v>
      </c>
      <c r="AG12" s="288"/>
      <c r="AH12" s="290"/>
      <c r="AI12" s="89"/>
      <c r="AJ12" s="89"/>
      <c r="AK12" s="89"/>
      <c r="AL12" s="288"/>
      <c r="AM12" s="290"/>
      <c r="AN12" s="89"/>
      <c r="AO12" s="89"/>
      <c r="AP12" s="89"/>
      <c r="AQ12" s="289"/>
      <c r="AR12" s="291"/>
      <c r="AS12" s="277"/>
      <c r="AT12" s="277"/>
      <c r="AU12" s="277"/>
      <c r="AV12" s="289"/>
      <c r="AW12" s="291"/>
      <c r="AX12" s="277"/>
      <c r="AY12" s="277"/>
      <c r="AZ12" s="277"/>
      <c r="BA12" s="289"/>
    </row>
    <row r="13" spans="1:53" x14ac:dyDescent="0.25">
      <c r="A13" s="4"/>
      <c r="B13" s="4"/>
      <c r="C13" s="169"/>
      <c r="D13" s="275" t="s">
        <v>93</v>
      </c>
      <c r="E13" s="136" t="s">
        <v>174</v>
      </c>
      <c r="F13" s="260">
        <f t="shared" si="6"/>
        <v>15000000</v>
      </c>
      <c r="G13" s="88">
        <v>6000000</v>
      </c>
      <c r="H13" s="276">
        <v>1000000</v>
      </c>
      <c r="I13" s="276">
        <v>1000000</v>
      </c>
      <c r="J13" s="276">
        <v>1000000</v>
      </c>
      <c r="K13" s="276">
        <v>1000000</v>
      </c>
      <c r="L13" s="276">
        <v>1000000</v>
      </c>
      <c r="M13" s="88">
        <v>4000000</v>
      </c>
      <c r="N13" s="290">
        <f t="shared" ca="1" si="2"/>
        <v>0</v>
      </c>
      <c r="O13" s="89">
        <f t="shared" ca="1" si="3"/>
        <v>0</v>
      </c>
      <c r="P13" s="89">
        <f t="shared" ca="1" si="4"/>
        <v>0</v>
      </c>
      <c r="Q13" s="89">
        <f>'data chart'!C3</f>
        <v>4216541</v>
      </c>
      <c r="R13" s="288">
        <f t="shared" si="5"/>
        <v>0</v>
      </c>
      <c r="S13" s="319"/>
      <c r="T13" s="89">
        <f t="shared" si="8"/>
        <v>13108515.057389999</v>
      </c>
      <c r="U13" s="256">
        <f t="shared" si="9"/>
        <v>0</v>
      </c>
      <c r="V13" s="320">
        <f t="shared" si="10"/>
        <v>1.1916831870354545</v>
      </c>
      <c r="W13" s="42"/>
      <c r="X13" s="290">
        <v>0</v>
      </c>
      <c r="Y13" s="89">
        <v>0</v>
      </c>
      <c r="Z13" s="89">
        <v>0</v>
      </c>
      <c r="AA13" s="89">
        <v>336581.22499999998</v>
      </c>
      <c r="AB13" s="288">
        <v>0</v>
      </c>
      <c r="AC13" s="290">
        <v>0</v>
      </c>
      <c r="AD13" s="89">
        <v>0</v>
      </c>
      <c r="AE13" s="89">
        <v>0</v>
      </c>
      <c r="AF13" s="302">
        <v>2026468.7983899999</v>
      </c>
      <c r="AG13" s="289"/>
      <c r="AH13" s="290">
        <v>0</v>
      </c>
      <c r="AI13" s="89">
        <v>0</v>
      </c>
      <c r="AJ13" s="89">
        <v>0</v>
      </c>
      <c r="AK13" s="302">
        <v>3158271.57</v>
      </c>
      <c r="AL13" s="289"/>
      <c r="AM13" s="290">
        <v>0</v>
      </c>
      <c r="AN13" s="89">
        <v>0</v>
      </c>
      <c r="AO13" s="89">
        <v>0</v>
      </c>
      <c r="AP13" s="302">
        <v>2410660.753</v>
      </c>
      <c r="AQ13" s="289">
        <v>0</v>
      </c>
      <c r="AR13" s="291"/>
      <c r="AS13" s="277"/>
      <c r="AT13" s="277"/>
      <c r="AU13" s="297">
        <v>630617.71100000001</v>
      </c>
      <c r="AV13" s="289"/>
      <c r="AW13" s="291"/>
      <c r="AX13" s="277"/>
      <c r="AY13" s="277"/>
      <c r="AZ13" s="277">
        <v>4545915</v>
      </c>
      <c r="BA13" s="289"/>
    </row>
    <row r="14" spans="1:53" x14ac:dyDescent="0.25">
      <c r="A14" s="4"/>
      <c r="B14" s="4"/>
      <c r="C14" s="169"/>
      <c r="D14" s="43" t="s">
        <v>94</v>
      </c>
      <c r="E14" s="44" t="s">
        <v>154</v>
      </c>
      <c r="F14" s="261">
        <f>SUM(G14:M14)</f>
        <v>28000000</v>
      </c>
      <c r="G14" s="125">
        <v>4000000</v>
      </c>
      <c r="H14" s="125">
        <v>4000000</v>
      </c>
      <c r="I14" s="125">
        <v>4000000</v>
      </c>
      <c r="J14" s="125">
        <v>4000000</v>
      </c>
      <c r="K14" s="125">
        <v>4000000</v>
      </c>
      <c r="L14" s="125">
        <v>4000000</v>
      </c>
      <c r="M14" s="125">
        <v>4000000</v>
      </c>
      <c r="N14" s="346">
        <f t="shared" ca="1" si="2"/>
        <v>0</v>
      </c>
      <c r="O14" s="119">
        <f t="shared" ca="1" si="3"/>
        <v>0</v>
      </c>
      <c r="P14" s="119">
        <f t="shared" ca="1" si="4"/>
        <v>0</v>
      </c>
      <c r="Q14" s="119">
        <f>'data chart'!C4</f>
        <v>1347379</v>
      </c>
      <c r="R14" s="330">
        <f t="shared" si="5"/>
        <v>0</v>
      </c>
      <c r="S14" s="321"/>
      <c r="T14" s="119">
        <f t="shared" si="8"/>
        <v>22203704</v>
      </c>
      <c r="U14" s="322">
        <f t="shared" si="9"/>
        <v>0</v>
      </c>
      <c r="V14" s="323">
        <f t="shared" si="10"/>
        <v>0.9251543333333333</v>
      </c>
      <c r="W14" s="46"/>
      <c r="X14" s="346">
        <v>0</v>
      </c>
      <c r="Y14" s="119">
        <v>0</v>
      </c>
      <c r="Z14" s="119">
        <v>0</v>
      </c>
      <c r="AA14" s="119">
        <v>1383096</v>
      </c>
      <c r="AB14" s="330">
        <v>0</v>
      </c>
      <c r="AC14" s="346">
        <v>0</v>
      </c>
      <c r="AD14" s="119">
        <v>0</v>
      </c>
      <c r="AE14" s="119">
        <v>0</v>
      </c>
      <c r="AF14" s="119">
        <v>1777787</v>
      </c>
      <c r="AG14" s="330"/>
      <c r="AH14" s="346">
        <v>0</v>
      </c>
      <c r="AI14" s="119">
        <v>0</v>
      </c>
      <c r="AJ14" s="119">
        <v>0</v>
      </c>
      <c r="AK14" s="119">
        <v>6330868</v>
      </c>
      <c r="AL14" s="330"/>
      <c r="AM14" s="346">
        <v>0</v>
      </c>
      <c r="AN14" s="119">
        <v>0</v>
      </c>
      <c r="AO14" s="119">
        <v>0</v>
      </c>
      <c r="AP14" s="119">
        <v>3954599</v>
      </c>
      <c r="AQ14" s="330">
        <v>0</v>
      </c>
      <c r="AR14" s="346"/>
      <c r="AS14" s="119"/>
      <c r="AT14" s="119"/>
      <c r="AU14" s="119">
        <v>4034290</v>
      </c>
      <c r="AV14" s="330"/>
      <c r="AW14" s="346"/>
      <c r="AX14" s="119"/>
      <c r="AY14" s="119"/>
      <c r="AZ14" s="119">
        <v>4723064</v>
      </c>
      <c r="BA14" s="330"/>
    </row>
    <row r="15" spans="1:53" x14ac:dyDescent="0.25">
      <c r="A15" s="4"/>
      <c r="B15" s="4"/>
      <c r="C15" s="4"/>
      <c r="D15" s="4"/>
      <c r="E15" s="4"/>
      <c r="F15" s="258"/>
      <c r="G15" s="6"/>
      <c r="H15" s="6"/>
      <c r="I15" s="6"/>
      <c r="J15" s="6"/>
      <c r="K15" s="6"/>
      <c r="L15" s="6"/>
      <c r="M15" s="6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</row>
    <row r="16" spans="1:53" x14ac:dyDescent="0.25">
      <c r="A16" s="4"/>
      <c r="B16" s="28"/>
      <c r="C16" s="4"/>
      <c r="D16" s="4"/>
      <c r="E16" s="4"/>
      <c r="F16" s="257">
        <f>SUM(G16:M16)</f>
        <v>164710434.15104473</v>
      </c>
      <c r="G16" s="29">
        <f t="shared" ref="G16:Q16" si="12">SUM(G19:G29)</f>
        <v>20600000</v>
      </c>
      <c r="H16" s="29">
        <f t="shared" si="12"/>
        <v>20062000</v>
      </c>
      <c r="I16" s="29">
        <f t="shared" si="12"/>
        <v>27358000</v>
      </c>
      <c r="J16" s="29">
        <f t="shared" si="12"/>
        <v>21875000</v>
      </c>
      <c r="K16" s="29">
        <f t="shared" si="12"/>
        <v>24696000</v>
      </c>
      <c r="L16" s="29">
        <f t="shared" si="12"/>
        <v>29658999.998999998</v>
      </c>
      <c r="M16" s="29">
        <f t="shared" si="12"/>
        <v>20460434.152044706</v>
      </c>
      <c r="N16" s="29">
        <f t="shared" si="12"/>
        <v>431</v>
      </c>
      <c r="O16" s="29">
        <f t="shared" si="12"/>
        <v>223</v>
      </c>
      <c r="P16" s="29">
        <f t="shared" si="12"/>
        <v>846</v>
      </c>
      <c r="Q16" s="29">
        <f t="shared" si="12"/>
        <v>17173454</v>
      </c>
      <c r="R16" s="29">
        <f>SUM(R19:R29)</f>
        <v>1879561</v>
      </c>
      <c r="S16" s="29"/>
      <c r="T16" s="29">
        <f>SUM(T19:T29)</f>
        <v>132216502</v>
      </c>
      <c r="U16" s="29">
        <f t="shared" ref="U16" si="13">SUM(U19:U29)</f>
        <v>11702133</v>
      </c>
      <c r="V16" s="29"/>
      <c r="W16" s="29"/>
      <c r="X16" s="29">
        <f t="shared" ref="X16:BA16" si="14">SUM(X19:X29)</f>
        <v>495</v>
      </c>
      <c r="Y16" s="29">
        <f t="shared" si="14"/>
        <v>260</v>
      </c>
      <c r="Z16" s="29">
        <f t="shared" si="14"/>
        <v>973</v>
      </c>
      <c r="AA16" s="29">
        <f t="shared" si="14"/>
        <v>18402980</v>
      </c>
      <c r="AB16" s="29">
        <f t="shared" si="14"/>
        <v>2445017</v>
      </c>
      <c r="AC16" s="29">
        <f t="shared" si="14"/>
        <v>481</v>
      </c>
      <c r="AD16" s="29">
        <f t="shared" si="14"/>
        <v>282</v>
      </c>
      <c r="AE16" s="29">
        <f t="shared" si="14"/>
        <v>1106</v>
      </c>
      <c r="AF16" s="29">
        <f t="shared" si="14"/>
        <v>21246221</v>
      </c>
      <c r="AG16" s="29">
        <f t="shared" si="14"/>
        <v>1848410</v>
      </c>
      <c r="AH16" s="29">
        <f t="shared" si="14"/>
        <v>416</v>
      </c>
      <c r="AI16" s="29">
        <f t="shared" si="14"/>
        <v>300</v>
      </c>
      <c r="AJ16" s="29">
        <f t="shared" si="14"/>
        <v>1316</v>
      </c>
      <c r="AK16" s="29">
        <f t="shared" si="14"/>
        <v>24309169</v>
      </c>
      <c r="AL16" s="29">
        <f t="shared" si="14"/>
        <v>1576632</v>
      </c>
      <c r="AM16" s="29">
        <f t="shared" si="14"/>
        <v>435</v>
      </c>
      <c r="AN16" s="29">
        <f t="shared" si="14"/>
        <v>295</v>
      </c>
      <c r="AO16" s="29">
        <f t="shared" si="14"/>
        <v>1688</v>
      </c>
      <c r="AP16" s="29">
        <f t="shared" si="14"/>
        <v>31510967</v>
      </c>
      <c r="AQ16" s="29">
        <f t="shared" si="14"/>
        <v>2057522</v>
      </c>
      <c r="AR16" s="29">
        <f t="shared" si="14"/>
        <v>385</v>
      </c>
      <c r="AS16" s="29">
        <f t="shared" si="14"/>
        <v>260</v>
      </c>
      <c r="AT16" s="29">
        <f t="shared" si="14"/>
        <v>1348</v>
      </c>
      <c r="AU16" s="29">
        <f t="shared" si="14"/>
        <v>22726226</v>
      </c>
      <c r="AV16" s="29">
        <f t="shared" si="14"/>
        <v>1383214</v>
      </c>
      <c r="AW16" s="29">
        <f t="shared" si="14"/>
        <v>377</v>
      </c>
      <c r="AX16" s="29">
        <f t="shared" si="14"/>
        <v>234</v>
      </c>
      <c r="AY16" s="29">
        <f t="shared" si="14"/>
        <v>771</v>
      </c>
      <c r="AZ16" s="29">
        <f t="shared" si="14"/>
        <v>14020939</v>
      </c>
      <c r="BA16" s="29">
        <f t="shared" si="14"/>
        <v>2391338</v>
      </c>
    </row>
    <row r="17" spans="1:53" x14ac:dyDescent="0.25">
      <c r="A17" s="4"/>
      <c r="B17" s="28"/>
      <c r="C17" s="4"/>
      <c r="D17" s="4"/>
      <c r="E17" s="4"/>
      <c r="F17" s="258"/>
      <c r="G17" s="29"/>
      <c r="H17" s="29"/>
      <c r="I17" s="29"/>
      <c r="J17" s="29"/>
      <c r="K17" s="29"/>
      <c r="L17" s="29"/>
      <c r="M17" s="29"/>
      <c r="N17" s="441" t="s">
        <v>172</v>
      </c>
      <c r="O17" s="441"/>
      <c r="P17" s="441"/>
      <c r="Q17" s="441"/>
      <c r="R17" s="441"/>
      <c r="S17" s="442" t="s">
        <v>173</v>
      </c>
      <c r="T17" s="442"/>
      <c r="U17" s="442"/>
      <c r="V17" s="442"/>
      <c r="W17" s="442"/>
      <c r="X17" s="441" t="s">
        <v>158</v>
      </c>
      <c r="Y17" s="441"/>
      <c r="Z17" s="441"/>
      <c r="AA17" s="441"/>
      <c r="AB17" s="441"/>
      <c r="AC17" s="441" t="s">
        <v>151</v>
      </c>
      <c r="AD17" s="441"/>
      <c r="AE17" s="441"/>
      <c r="AF17" s="441"/>
      <c r="AG17" s="441"/>
      <c r="AH17" s="441" t="s">
        <v>145</v>
      </c>
      <c r="AI17" s="441"/>
      <c r="AJ17" s="441"/>
      <c r="AK17" s="441"/>
      <c r="AL17" s="441"/>
      <c r="AM17" s="441" t="s">
        <v>139</v>
      </c>
      <c r="AN17" s="441"/>
      <c r="AO17" s="441"/>
      <c r="AP17" s="441"/>
      <c r="AQ17" s="441"/>
      <c r="AR17" s="441" t="s">
        <v>140</v>
      </c>
      <c r="AS17" s="441"/>
      <c r="AT17" s="441"/>
      <c r="AU17" s="441"/>
      <c r="AV17" s="441"/>
      <c r="AW17" s="441" t="s">
        <v>141</v>
      </c>
      <c r="AX17" s="441"/>
      <c r="AY17" s="441"/>
      <c r="AZ17" s="441"/>
      <c r="BA17" s="441"/>
    </row>
    <row r="18" spans="1:53" ht="35.25" customHeight="1" thickBot="1" x14ac:dyDescent="0.3">
      <c r="A18" s="4"/>
      <c r="B18" s="31" t="s">
        <v>21</v>
      </c>
      <c r="C18" s="32" t="s">
        <v>44</v>
      </c>
      <c r="D18" s="32" t="s">
        <v>0</v>
      </c>
      <c r="E18" s="32" t="s">
        <v>23</v>
      </c>
      <c r="F18" s="33" t="s">
        <v>125</v>
      </c>
      <c r="G18" s="33" t="s">
        <v>142</v>
      </c>
      <c r="H18" s="33" t="s">
        <v>143</v>
      </c>
      <c r="I18" s="33" t="s">
        <v>144</v>
      </c>
      <c r="J18" s="33" t="s">
        <v>146</v>
      </c>
      <c r="K18" s="33" t="s">
        <v>152</v>
      </c>
      <c r="L18" s="33" t="s">
        <v>157</v>
      </c>
      <c r="M18" s="33" t="s">
        <v>163</v>
      </c>
      <c r="N18" s="281" t="s">
        <v>42</v>
      </c>
      <c r="O18" s="34" t="s">
        <v>43</v>
      </c>
      <c r="P18" s="34" t="s">
        <v>12</v>
      </c>
      <c r="Q18" s="33" t="s">
        <v>13</v>
      </c>
      <c r="R18" s="284" t="s">
        <v>107</v>
      </c>
      <c r="S18" s="281" t="s">
        <v>128</v>
      </c>
      <c r="T18" s="34" t="s">
        <v>138</v>
      </c>
      <c r="U18" s="242" t="s">
        <v>107</v>
      </c>
      <c r="V18" s="293" t="s">
        <v>137</v>
      </c>
      <c r="W18" s="33" t="s">
        <v>129</v>
      </c>
      <c r="X18" s="281" t="s">
        <v>42</v>
      </c>
      <c r="Y18" s="34" t="s">
        <v>43</v>
      </c>
      <c r="Z18" s="34" t="s">
        <v>12</v>
      </c>
      <c r="AA18" s="34" t="s">
        <v>13</v>
      </c>
      <c r="AB18" s="278" t="s">
        <v>124</v>
      </c>
      <c r="AC18" s="281" t="s">
        <v>42</v>
      </c>
      <c r="AD18" s="34" t="s">
        <v>43</v>
      </c>
      <c r="AE18" s="34" t="s">
        <v>12</v>
      </c>
      <c r="AF18" s="33" t="s">
        <v>13</v>
      </c>
      <c r="AG18" s="284" t="s">
        <v>107</v>
      </c>
      <c r="AH18" s="281" t="s">
        <v>42</v>
      </c>
      <c r="AI18" s="34" t="s">
        <v>43</v>
      </c>
      <c r="AJ18" s="34" t="s">
        <v>12</v>
      </c>
      <c r="AK18" s="33" t="s">
        <v>13</v>
      </c>
      <c r="AL18" s="284" t="s">
        <v>107</v>
      </c>
      <c r="AM18" s="281" t="s">
        <v>42</v>
      </c>
      <c r="AN18" s="34" t="s">
        <v>43</v>
      </c>
      <c r="AO18" s="34" t="s">
        <v>12</v>
      </c>
      <c r="AP18" s="33" t="s">
        <v>13</v>
      </c>
      <c r="AQ18" s="284" t="s">
        <v>107</v>
      </c>
      <c r="AR18" s="281" t="s">
        <v>42</v>
      </c>
      <c r="AS18" s="34" t="s">
        <v>43</v>
      </c>
      <c r="AT18" s="34" t="s">
        <v>12</v>
      </c>
      <c r="AU18" s="33" t="s">
        <v>13</v>
      </c>
      <c r="AV18" s="284" t="s">
        <v>107</v>
      </c>
      <c r="AW18" s="281" t="s">
        <v>42</v>
      </c>
      <c r="AX18" s="34" t="s">
        <v>43</v>
      </c>
      <c r="AY18" s="34" t="s">
        <v>12</v>
      </c>
      <c r="AZ18" s="33" t="s">
        <v>13</v>
      </c>
      <c r="BA18" s="284" t="s">
        <v>107</v>
      </c>
    </row>
    <row r="19" spans="1:53" x14ac:dyDescent="0.25">
      <c r="A19" s="169"/>
      <c r="B19" s="36" t="s">
        <v>22</v>
      </c>
      <c r="C19" s="61" t="str">
        <f t="shared" ref="C19:C28" si="15">INDEX($E$8:$E$14,MATCH($B$19:$B$29,$D$8:$D$14,0))</f>
        <v>BUI VAN KHOA</v>
      </c>
      <c r="D19" s="37" t="s">
        <v>2</v>
      </c>
      <c r="E19" s="40" t="s">
        <v>112</v>
      </c>
      <c r="F19" s="262">
        <f t="shared" ref="F19:F26" si="16">SUM(G19:M19)</f>
        <v>25277000</v>
      </c>
      <c r="G19" s="84">
        <v>3045000</v>
      </c>
      <c r="H19" s="84">
        <v>2776000</v>
      </c>
      <c r="I19" s="84">
        <v>3932000</v>
      </c>
      <c r="J19" s="84">
        <v>3047000</v>
      </c>
      <c r="K19" s="84">
        <v>3514000</v>
      </c>
      <c r="L19" s="84">
        <v>3963000</v>
      </c>
      <c r="M19" s="84">
        <f t="shared" ref="M19:M29" si="17">SUMIF($D$34:$D$81,$E19,M$34:M$81)</f>
        <v>5000000</v>
      </c>
      <c r="N19" s="285">
        <f t="shared" ref="N19:N25" si="18">SUMIF($D$34:$D$81,E19,$N$34:$N$81)</f>
        <v>83</v>
      </c>
      <c r="O19" s="85">
        <f t="shared" ref="O19:O25" si="19">SUMIF($D$34:$D$81,E19,$O$34:$O$81)</f>
        <v>64</v>
      </c>
      <c r="P19" s="85">
        <f t="shared" ref="P19:P25" si="20">SUMIF($D$34:$D$81,E19,$P$34:$P$81)</f>
        <v>210</v>
      </c>
      <c r="Q19" s="85">
        <f t="shared" ref="Q19:Q25" si="21">SUMIF($D$34:$D$81,E19,$Q$34:$Q$81)</f>
        <v>4754426</v>
      </c>
      <c r="R19" s="279">
        <f t="shared" ref="R19:R25" si="22">SUMIF($D$34:$D$81,E19,$R$34:$R$81)</f>
        <v>401933</v>
      </c>
      <c r="S19" s="319">
        <f>(AN19+AS19+AX19+AI19+AD19+Y19)/(AM19+AR19+AW19+X19+AC19+AH19)</f>
        <v>0.79583333333333328</v>
      </c>
      <c r="T19" s="89">
        <f>AP19+AU19+AZ19+AK19+AF19+AA19</f>
        <v>20359159</v>
      </c>
      <c r="U19" s="256">
        <f>AQ19+AV19+BA19+AL19+AG19+AB19</f>
        <v>1679417</v>
      </c>
      <c r="V19" s="320">
        <f>T19/SUM(G19:L19)</f>
        <v>1.0040518321250678</v>
      </c>
      <c r="W19" s="42">
        <f>T19/(AO19+AT19+AY19+AJ19+AE19+Z19)</f>
        <v>20585.600606673408</v>
      </c>
      <c r="X19" s="285">
        <v>45</v>
      </c>
      <c r="Y19" s="85">
        <v>32</v>
      </c>
      <c r="Z19" s="85">
        <v>144</v>
      </c>
      <c r="AA19" s="85">
        <v>3596890</v>
      </c>
      <c r="AB19" s="279">
        <v>275501</v>
      </c>
      <c r="AC19" s="285">
        <v>43</v>
      </c>
      <c r="AD19" s="85">
        <v>31</v>
      </c>
      <c r="AE19" s="85">
        <v>177</v>
      </c>
      <c r="AF19" s="85">
        <v>3719404</v>
      </c>
      <c r="AG19" s="279">
        <v>232874</v>
      </c>
      <c r="AH19" s="285">
        <v>35</v>
      </c>
      <c r="AI19" s="85">
        <v>32</v>
      </c>
      <c r="AJ19" s="85">
        <v>196</v>
      </c>
      <c r="AK19" s="85">
        <v>3584003</v>
      </c>
      <c r="AL19" s="279">
        <v>203814</v>
      </c>
      <c r="AM19" s="285">
        <v>40</v>
      </c>
      <c r="AN19" s="85">
        <v>31</v>
      </c>
      <c r="AO19" s="85">
        <v>224</v>
      </c>
      <c r="AP19" s="85">
        <v>4875793</v>
      </c>
      <c r="AQ19" s="279">
        <v>372953</v>
      </c>
      <c r="AR19" s="285">
        <v>37</v>
      </c>
      <c r="AS19" s="85">
        <v>30</v>
      </c>
      <c r="AT19" s="85">
        <v>125</v>
      </c>
      <c r="AU19" s="85">
        <v>2283995</v>
      </c>
      <c r="AV19" s="279">
        <v>147526</v>
      </c>
      <c r="AW19" s="285">
        <v>40</v>
      </c>
      <c r="AX19" s="85">
        <v>35</v>
      </c>
      <c r="AY19" s="85">
        <v>123</v>
      </c>
      <c r="AZ19" s="85">
        <v>2299074</v>
      </c>
      <c r="BA19" s="279">
        <v>446749</v>
      </c>
    </row>
    <row r="20" spans="1:53" x14ac:dyDescent="0.25">
      <c r="A20" s="169"/>
      <c r="B20" s="36" t="s">
        <v>22</v>
      </c>
      <c r="C20" s="61" t="str">
        <f t="shared" si="15"/>
        <v>BUI VAN KHOA</v>
      </c>
      <c r="D20" s="37" t="s">
        <v>1</v>
      </c>
      <c r="E20" s="40" t="s">
        <v>24</v>
      </c>
      <c r="F20" s="262">
        <f t="shared" si="16"/>
        <v>89926999.998999998</v>
      </c>
      <c r="G20" s="84">
        <v>12000000</v>
      </c>
      <c r="H20" s="84">
        <v>13333000</v>
      </c>
      <c r="I20" s="84">
        <v>14667000</v>
      </c>
      <c r="J20" s="84">
        <v>11560000</v>
      </c>
      <c r="K20" s="84">
        <v>13332000</v>
      </c>
      <c r="L20" s="84">
        <v>15034999.999</v>
      </c>
      <c r="M20" s="84">
        <f t="shared" si="17"/>
        <v>10000000</v>
      </c>
      <c r="N20" s="285">
        <f t="shared" si="18"/>
        <v>110</v>
      </c>
      <c r="O20" s="85">
        <f t="shared" si="19"/>
        <v>87</v>
      </c>
      <c r="P20" s="85">
        <f t="shared" si="20"/>
        <v>505</v>
      </c>
      <c r="Q20" s="85">
        <f t="shared" si="21"/>
        <v>9394658</v>
      </c>
      <c r="R20" s="279">
        <f t="shared" si="22"/>
        <v>980177</v>
      </c>
      <c r="S20" s="319">
        <f t="shared" ref="S20:S29" si="23">(AN20+AS20+AX20+AI20+AD20+Y20)/(AM20+AR20+AW20+X20+AC20+AH20)</f>
        <v>0.85542168674698793</v>
      </c>
      <c r="T20" s="89">
        <f t="shared" ref="T20:T29" si="24">AP20+AU20+AZ20+AK20+AF20+AA20</f>
        <v>72101083</v>
      </c>
      <c r="U20" s="256">
        <f t="shared" ref="U20:U29" si="25">AQ20+AV20+BA20+AL20+AG20+AB20</f>
        <v>6971973</v>
      </c>
      <c r="V20" s="320">
        <f t="shared" ref="V20:V29" si="26">T20/SUM(G20:L20)</f>
        <v>0.90208669161737698</v>
      </c>
      <c r="W20" s="42">
        <f t="shared" ref="W20:W29" si="27">T20/(AO20+AT20+AY20+AJ20+AE20+Z20)</f>
        <v>18038.799849887415</v>
      </c>
      <c r="X20" s="285">
        <v>121</v>
      </c>
      <c r="Y20" s="85">
        <v>88</v>
      </c>
      <c r="Z20" s="85">
        <v>485</v>
      </c>
      <c r="AA20" s="85">
        <v>8542739</v>
      </c>
      <c r="AB20" s="279">
        <v>1386537</v>
      </c>
      <c r="AC20" s="285">
        <v>112</v>
      </c>
      <c r="AD20" s="85">
        <v>94</v>
      </c>
      <c r="AE20" s="85">
        <v>533</v>
      </c>
      <c r="AF20" s="85">
        <v>9818089</v>
      </c>
      <c r="AG20" s="279">
        <v>1103121</v>
      </c>
      <c r="AH20" s="285">
        <v>107</v>
      </c>
      <c r="AI20" s="85">
        <v>99</v>
      </c>
      <c r="AJ20" s="85">
        <v>681</v>
      </c>
      <c r="AK20" s="85">
        <v>12395098</v>
      </c>
      <c r="AL20" s="279">
        <v>1039302</v>
      </c>
      <c r="AM20" s="285">
        <v>109</v>
      </c>
      <c r="AN20" s="85">
        <v>95</v>
      </c>
      <c r="AO20" s="85">
        <v>930</v>
      </c>
      <c r="AP20" s="85">
        <v>17150630</v>
      </c>
      <c r="AQ20" s="279">
        <v>1357849</v>
      </c>
      <c r="AR20" s="285">
        <v>107</v>
      </c>
      <c r="AS20" s="85">
        <v>97</v>
      </c>
      <c r="AT20" s="85">
        <v>939</v>
      </c>
      <c r="AU20" s="85">
        <v>16131464</v>
      </c>
      <c r="AV20" s="279">
        <v>1014637</v>
      </c>
      <c r="AW20" s="285">
        <v>108</v>
      </c>
      <c r="AX20" s="85">
        <v>95</v>
      </c>
      <c r="AY20" s="85">
        <v>429</v>
      </c>
      <c r="AZ20" s="85">
        <v>8063063</v>
      </c>
      <c r="BA20" s="279">
        <v>1070527</v>
      </c>
    </row>
    <row r="21" spans="1:53" x14ac:dyDescent="0.25">
      <c r="A21" s="4"/>
      <c r="B21" s="36" t="s">
        <v>22</v>
      </c>
      <c r="C21" s="61" t="str">
        <f t="shared" si="15"/>
        <v>BUI VAN KHOA</v>
      </c>
      <c r="D21" s="37" t="s">
        <v>2</v>
      </c>
      <c r="E21" s="40" t="s">
        <v>25</v>
      </c>
      <c r="F21" s="262">
        <f t="shared" si="16"/>
        <v>12365000</v>
      </c>
      <c r="G21" s="84">
        <v>1755000</v>
      </c>
      <c r="H21" s="84">
        <v>1753000</v>
      </c>
      <c r="I21" s="84">
        <v>2268000</v>
      </c>
      <c r="J21" s="84">
        <v>1908000</v>
      </c>
      <c r="K21" s="84">
        <v>2200000</v>
      </c>
      <c r="L21" s="84">
        <v>2481000</v>
      </c>
      <c r="M21" s="84">
        <f t="shared" si="17"/>
        <v>0</v>
      </c>
      <c r="N21" s="285">
        <f t="shared" si="18"/>
        <v>0</v>
      </c>
      <c r="O21" s="85">
        <f t="shared" si="19"/>
        <v>0</v>
      </c>
      <c r="P21" s="85">
        <f t="shared" si="20"/>
        <v>0</v>
      </c>
      <c r="Q21" s="85">
        <f t="shared" si="21"/>
        <v>0</v>
      </c>
      <c r="R21" s="279">
        <f t="shared" si="22"/>
        <v>0</v>
      </c>
      <c r="S21" s="319">
        <f t="shared" si="23"/>
        <v>0.70499999999999996</v>
      </c>
      <c r="T21" s="89">
        <f t="shared" si="24"/>
        <v>11329965</v>
      </c>
      <c r="U21" s="256">
        <f t="shared" si="25"/>
        <v>443304</v>
      </c>
      <c r="V21" s="320">
        <f t="shared" si="26"/>
        <v>0.91629316619490497</v>
      </c>
      <c r="W21" s="42">
        <f t="shared" si="27"/>
        <v>19074.015151515152</v>
      </c>
      <c r="X21" s="285">
        <v>42</v>
      </c>
      <c r="Y21" s="85">
        <v>30</v>
      </c>
      <c r="Z21" s="85">
        <v>131</v>
      </c>
      <c r="AA21" s="85">
        <v>2627276</v>
      </c>
      <c r="AB21" s="279">
        <v>100559</v>
      </c>
      <c r="AC21" s="285">
        <v>36</v>
      </c>
      <c r="AD21" s="85">
        <v>29</v>
      </c>
      <c r="AE21" s="85">
        <v>119</v>
      </c>
      <c r="AF21" s="85">
        <v>2399610</v>
      </c>
      <c r="AG21" s="279">
        <v>42985</v>
      </c>
      <c r="AH21" s="285">
        <v>34</v>
      </c>
      <c r="AI21" s="85">
        <v>27</v>
      </c>
      <c r="AJ21" s="85">
        <v>127</v>
      </c>
      <c r="AK21" s="85">
        <v>2728703</v>
      </c>
      <c r="AL21" s="279">
        <v>24154</v>
      </c>
      <c r="AM21" s="285">
        <v>32</v>
      </c>
      <c r="AN21" s="85">
        <v>20</v>
      </c>
      <c r="AO21" s="85">
        <v>110</v>
      </c>
      <c r="AP21" s="85">
        <v>1798291</v>
      </c>
      <c r="AQ21" s="279">
        <v>53378</v>
      </c>
      <c r="AR21" s="285">
        <v>27</v>
      </c>
      <c r="AS21" s="85">
        <v>18</v>
      </c>
      <c r="AT21" s="85">
        <v>71</v>
      </c>
      <c r="AU21" s="85">
        <v>1063940</v>
      </c>
      <c r="AV21" s="279">
        <v>26196</v>
      </c>
      <c r="AW21" s="285">
        <v>29</v>
      </c>
      <c r="AX21" s="85">
        <v>17</v>
      </c>
      <c r="AY21" s="85">
        <v>36</v>
      </c>
      <c r="AZ21" s="85">
        <v>712145</v>
      </c>
      <c r="BA21" s="279">
        <v>196032</v>
      </c>
    </row>
    <row r="22" spans="1:53" x14ac:dyDescent="0.25">
      <c r="A22" s="4"/>
      <c r="B22" s="39" t="s">
        <v>53</v>
      </c>
      <c r="C22" s="61" t="str">
        <f t="shared" si="15"/>
        <v>BUI VAN KHOA</v>
      </c>
      <c r="D22" s="37" t="s">
        <v>1</v>
      </c>
      <c r="E22" s="40" t="s">
        <v>56</v>
      </c>
      <c r="F22" s="262">
        <f t="shared" si="16"/>
        <v>9088000</v>
      </c>
      <c r="G22" s="84">
        <v>1100000</v>
      </c>
      <c r="H22" s="84">
        <v>620000</v>
      </c>
      <c r="I22" s="84">
        <v>1710000</v>
      </c>
      <c r="J22" s="84">
        <v>1320000</v>
      </c>
      <c r="K22" s="84">
        <v>1400000</v>
      </c>
      <c r="L22" s="84">
        <v>1660000</v>
      </c>
      <c r="M22" s="84">
        <f t="shared" si="17"/>
        <v>1278000</v>
      </c>
      <c r="N22" s="285">
        <f t="shared" si="18"/>
        <v>59</v>
      </c>
      <c r="O22" s="85">
        <f t="shared" si="19"/>
        <v>15</v>
      </c>
      <c r="P22" s="85">
        <f t="shared" si="20"/>
        <v>22</v>
      </c>
      <c r="Q22" s="85">
        <f t="shared" si="21"/>
        <v>500413</v>
      </c>
      <c r="R22" s="279">
        <f t="shared" si="22"/>
        <v>223950</v>
      </c>
      <c r="S22" s="319">
        <f t="shared" si="23"/>
        <v>0.62169312169312174</v>
      </c>
      <c r="T22" s="89">
        <f t="shared" si="24"/>
        <v>8302049</v>
      </c>
      <c r="U22" s="256">
        <f t="shared" si="25"/>
        <v>989820</v>
      </c>
      <c r="V22" s="320">
        <f t="shared" si="26"/>
        <v>1.063002432778489</v>
      </c>
      <c r="W22" s="42">
        <f t="shared" si="27"/>
        <v>17626.430997876858</v>
      </c>
      <c r="X22" s="285">
        <v>63</v>
      </c>
      <c r="Y22" s="85">
        <v>35</v>
      </c>
      <c r="Z22" s="85">
        <v>44</v>
      </c>
      <c r="AA22" s="85">
        <v>949008</v>
      </c>
      <c r="AB22" s="279">
        <v>271000</v>
      </c>
      <c r="AC22" s="285">
        <v>59</v>
      </c>
      <c r="AD22" s="85">
        <v>30</v>
      </c>
      <c r="AE22" s="85">
        <v>60</v>
      </c>
      <c r="AF22" s="85">
        <v>1251832</v>
      </c>
      <c r="AG22" s="279">
        <v>143884</v>
      </c>
      <c r="AH22" s="285">
        <v>61</v>
      </c>
      <c r="AI22" s="85">
        <v>46</v>
      </c>
      <c r="AJ22" s="85">
        <v>99</v>
      </c>
      <c r="AK22" s="85">
        <v>1904697</v>
      </c>
      <c r="AL22" s="279">
        <v>102103</v>
      </c>
      <c r="AM22" s="285">
        <v>70</v>
      </c>
      <c r="AN22" s="85">
        <v>46</v>
      </c>
      <c r="AO22" s="85">
        <v>114</v>
      </c>
      <c r="AP22" s="85">
        <v>1813514</v>
      </c>
      <c r="AQ22" s="279">
        <v>123405</v>
      </c>
      <c r="AR22" s="285">
        <v>66</v>
      </c>
      <c r="AS22" s="85">
        <v>44</v>
      </c>
      <c r="AT22" s="85">
        <v>81</v>
      </c>
      <c r="AU22" s="85">
        <v>1222052</v>
      </c>
      <c r="AV22" s="279">
        <v>113391</v>
      </c>
      <c r="AW22" s="285">
        <v>59</v>
      </c>
      <c r="AX22" s="85">
        <v>34</v>
      </c>
      <c r="AY22" s="85">
        <v>73</v>
      </c>
      <c r="AZ22" s="85">
        <v>1160946</v>
      </c>
      <c r="BA22" s="279">
        <v>236037</v>
      </c>
    </row>
    <row r="23" spans="1:53" x14ac:dyDescent="0.25">
      <c r="A23" s="4"/>
      <c r="B23" s="39" t="s">
        <v>53</v>
      </c>
      <c r="C23" s="61" t="str">
        <f t="shared" si="15"/>
        <v>BUI VAN KHOA</v>
      </c>
      <c r="D23" s="37" t="s">
        <v>2</v>
      </c>
      <c r="E23" s="40" t="s">
        <v>26</v>
      </c>
      <c r="F23" s="262">
        <f t="shared" si="16"/>
        <v>11126284.332887564</v>
      </c>
      <c r="G23" s="84">
        <v>1300000</v>
      </c>
      <c r="H23" s="84">
        <v>760000</v>
      </c>
      <c r="I23" s="84">
        <v>2050000</v>
      </c>
      <c r="J23" s="84">
        <v>1440000</v>
      </c>
      <c r="K23" s="84">
        <v>1550000</v>
      </c>
      <c r="L23" s="84">
        <v>2310000</v>
      </c>
      <c r="M23" s="84">
        <f t="shared" si="17"/>
        <v>1716284.3328875632</v>
      </c>
      <c r="N23" s="285">
        <f t="shared" si="18"/>
        <v>70</v>
      </c>
      <c r="O23" s="85">
        <f t="shared" si="19"/>
        <v>23</v>
      </c>
      <c r="P23" s="85">
        <f t="shared" si="20"/>
        <v>43</v>
      </c>
      <c r="Q23" s="85">
        <f t="shared" si="21"/>
        <v>1381254</v>
      </c>
      <c r="R23" s="279">
        <f t="shared" si="22"/>
        <v>154191</v>
      </c>
      <c r="S23" s="319">
        <f t="shared" si="23"/>
        <v>0.44467640918580376</v>
      </c>
      <c r="T23" s="89">
        <f t="shared" si="24"/>
        <v>7409956</v>
      </c>
      <c r="U23" s="256">
        <f t="shared" si="25"/>
        <v>976720</v>
      </c>
      <c r="V23" s="320">
        <f t="shared" si="26"/>
        <v>0.78745547290116902</v>
      </c>
      <c r="W23" s="42">
        <f t="shared" si="27"/>
        <v>18902.948979591838</v>
      </c>
      <c r="X23" s="285">
        <v>92</v>
      </c>
      <c r="Y23" s="85">
        <v>24</v>
      </c>
      <c r="Z23" s="85">
        <v>32</v>
      </c>
      <c r="AA23" s="85">
        <v>499424</v>
      </c>
      <c r="AB23" s="279">
        <v>239911</v>
      </c>
      <c r="AC23" s="285">
        <v>85</v>
      </c>
      <c r="AD23" s="85">
        <v>43</v>
      </c>
      <c r="AE23" s="85">
        <v>76</v>
      </c>
      <c r="AF23" s="85">
        <v>1491681</v>
      </c>
      <c r="AG23" s="279">
        <v>266701</v>
      </c>
      <c r="AH23" s="285">
        <v>74</v>
      </c>
      <c r="AI23" s="85">
        <v>35</v>
      </c>
      <c r="AJ23" s="85">
        <v>53</v>
      </c>
      <c r="AK23" s="85">
        <v>1060370</v>
      </c>
      <c r="AL23" s="279">
        <v>32159</v>
      </c>
      <c r="AM23" s="285">
        <v>83</v>
      </c>
      <c r="AN23" s="85">
        <v>49</v>
      </c>
      <c r="AO23" s="85">
        <v>122</v>
      </c>
      <c r="AP23" s="85">
        <v>2437668</v>
      </c>
      <c r="AQ23" s="279">
        <v>44470</v>
      </c>
      <c r="AR23" s="285">
        <v>75</v>
      </c>
      <c r="AS23" s="85">
        <v>35</v>
      </c>
      <c r="AT23" s="85">
        <v>56</v>
      </c>
      <c r="AU23" s="85">
        <v>961491</v>
      </c>
      <c r="AV23" s="279">
        <v>33685</v>
      </c>
      <c r="AW23" s="285">
        <v>70</v>
      </c>
      <c r="AX23" s="85">
        <v>27</v>
      </c>
      <c r="AY23" s="85">
        <v>53</v>
      </c>
      <c r="AZ23" s="85">
        <v>959322</v>
      </c>
      <c r="BA23" s="279">
        <v>359794</v>
      </c>
    </row>
    <row r="24" spans="1:53" x14ac:dyDescent="0.25">
      <c r="A24" s="4"/>
      <c r="B24" s="39" t="s">
        <v>53</v>
      </c>
      <c r="C24" s="61" t="str">
        <f t="shared" si="15"/>
        <v>BUI VAN KHOA</v>
      </c>
      <c r="D24" s="37" t="s">
        <v>2</v>
      </c>
      <c r="E24" s="40" t="s">
        <v>55</v>
      </c>
      <c r="F24" s="262">
        <f t="shared" si="16"/>
        <v>8280000</v>
      </c>
      <c r="G24" s="84">
        <v>1100000</v>
      </c>
      <c r="H24" s="84">
        <v>620000</v>
      </c>
      <c r="I24" s="84">
        <v>1740000</v>
      </c>
      <c r="J24" s="84">
        <v>1340000</v>
      </c>
      <c r="K24" s="84">
        <v>1450000</v>
      </c>
      <c r="L24" s="84">
        <v>2030000</v>
      </c>
      <c r="M24" s="84">
        <f t="shared" si="17"/>
        <v>0</v>
      </c>
      <c r="N24" s="285">
        <f t="shared" si="18"/>
        <v>0</v>
      </c>
      <c r="O24" s="85">
        <f t="shared" si="19"/>
        <v>0</v>
      </c>
      <c r="P24" s="85">
        <f t="shared" si="20"/>
        <v>0</v>
      </c>
      <c r="Q24" s="85">
        <f t="shared" si="21"/>
        <v>0</v>
      </c>
      <c r="R24" s="279">
        <f t="shared" si="22"/>
        <v>12344</v>
      </c>
      <c r="S24" s="319">
        <f t="shared" si="23"/>
        <v>0.50837988826815639</v>
      </c>
      <c r="T24" s="89">
        <f t="shared" si="24"/>
        <v>7111474</v>
      </c>
      <c r="U24" s="256">
        <f t="shared" si="25"/>
        <v>431514</v>
      </c>
      <c r="V24" s="320">
        <f t="shared" si="26"/>
        <v>0.85887367149758453</v>
      </c>
      <c r="W24" s="42">
        <f t="shared" si="27"/>
        <v>16385.88479262673</v>
      </c>
      <c r="X24" s="285">
        <v>45</v>
      </c>
      <c r="Y24" s="85">
        <v>22</v>
      </c>
      <c r="Z24" s="85">
        <v>32</v>
      </c>
      <c r="AA24" s="85">
        <v>505809</v>
      </c>
      <c r="AB24" s="279">
        <v>57097</v>
      </c>
      <c r="AC24" s="285">
        <v>60</v>
      </c>
      <c r="AD24" s="85">
        <v>26</v>
      </c>
      <c r="AE24" s="85">
        <v>64</v>
      </c>
      <c r="AF24" s="85">
        <v>1247077</v>
      </c>
      <c r="AG24" s="279">
        <v>58845</v>
      </c>
      <c r="AH24" s="285">
        <v>64</v>
      </c>
      <c r="AI24" s="85">
        <v>40</v>
      </c>
      <c r="AJ24" s="85">
        <v>85</v>
      </c>
      <c r="AK24" s="85">
        <v>1375225</v>
      </c>
      <c r="AL24" s="279">
        <v>90326</v>
      </c>
      <c r="AM24" s="285">
        <v>70</v>
      </c>
      <c r="AN24" s="85">
        <v>39</v>
      </c>
      <c r="AO24" s="85">
        <v>132</v>
      </c>
      <c r="AP24" s="85">
        <v>2375573</v>
      </c>
      <c r="AQ24" s="279">
        <v>105467</v>
      </c>
      <c r="AR24" s="285">
        <v>60</v>
      </c>
      <c r="AS24" s="85">
        <v>32</v>
      </c>
      <c r="AT24" s="85">
        <v>67</v>
      </c>
      <c r="AU24" s="85">
        <v>851319</v>
      </c>
      <c r="AV24" s="279">
        <v>37580</v>
      </c>
      <c r="AW24" s="285">
        <v>59</v>
      </c>
      <c r="AX24" s="85">
        <v>23</v>
      </c>
      <c r="AY24" s="85">
        <v>54</v>
      </c>
      <c r="AZ24" s="85">
        <v>756471</v>
      </c>
      <c r="BA24" s="279">
        <v>82199</v>
      </c>
    </row>
    <row r="25" spans="1:53" x14ac:dyDescent="0.25">
      <c r="A25" s="4"/>
      <c r="B25" s="39" t="s">
        <v>53</v>
      </c>
      <c r="C25" s="61" t="str">
        <f t="shared" si="15"/>
        <v>BUI VAN KHOA</v>
      </c>
      <c r="D25" s="37" t="s">
        <v>2</v>
      </c>
      <c r="E25" s="40" t="s">
        <v>165</v>
      </c>
      <c r="F25" s="262">
        <f t="shared" si="16"/>
        <v>506149.81915714196</v>
      </c>
      <c r="G25" s="84"/>
      <c r="H25" s="84"/>
      <c r="I25" s="84"/>
      <c r="J25" s="84"/>
      <c r="K25" s="84"/>
      <c r="L25" s="84"/>
      <c r="M25" s="84">
        <f t="shared" si="17"/>
        <v>506149.81915714196</v>
      </c>
      <c r="N25" s="285">
        <f t="shared" si="18"/>
        <v>38</v>
      </c>
      <c r="O25" s="85">
        <f t="shared" si="19"/>
        <v>11</v>
      </c>
      <c r="P25" s="85">
        <f t="shared" si="20"/>
        <v>26</v>
      </c>
      <c r="Q25" s="85">
        <f t="shared" si="21"/>
        <v>382178</v>
      </c>
      <c r="R25" s="279">
        <f t="shared" si="22"/>
        <v>17518</v>
      </c>
      <c r="S25" s="319"/>
      <c r="T25" s="89">
        <f t="shared" si="24"/>
        <v>0</v>
      </c>
      <c r="U25" s="256">
        <f t="shared" si="25"/>
        <v>0</v>
      </c>
      <c r="V25" s="320"/>
      <c r="W25" s="42"/>
      <c r="X25" s="285"/>
      <c r="Y25" s="85"/>
      <c r="Z25" s="85"/>
      <c r="AA25" s="85"/>
      <c r="AB25" s="279"/>
      <c r="AC25" s="285"/>
      <c r="AD25" s="85"/>
      <c r="AE25" s="85"/>
      <c r="AF25" s="85"/>
      <c r="AG25" s="279"/>
      <c r="AH25" s="285"/>
      <c r="AI25" s="85"/>
      <c r="AJ25" s="85"/>
      <c r="AK25" s="85"/>
      <c r="AL25" s="279"/>
      <c r="AM25" s="285"/>
      <c r="AN25" s="85"/>
      <c r="AO25" s="85"/>
      <c r="AP25" s="85"/>
      <c r="AQ25" s="279"/>
      <c r="AR25" s="285"/>
      <c r="AS25" s="85"/>
      <c r="AT25" s="85"/>
      <c r="AU25" s="85"/>
      <c r="AV25" s="279"/>
      <c r="AW25" s="285"/>
      <c r="AX25" s="85"/>
      <c r="AY25" s="85"/>
      <c r="AZ25" s="85"/>
      <c r="BA25" s="279"/>
    </row>
    <row r="26" spans="1:53" x14ac:dyDescent="0.25">
      <c r="A26" s="4"/>
      <c r="B26" s="39" t="s">
        <v>121</v>
      </c>
      <c r="C26" s="61" t="str">
        <f t="shared" si="15"/>
        <v>NGUYEN QUANG TRUNG</v>
      </c>
      <c r="D26" s="37" t="s">
        <v>2</v>
      </c>
      <c r="E26" s="40" t="s">
        <v>70</v>
      </c>
      <c r="F26" s="262">
        <f t="shared" si="16"/>
        <v>2500000</v>
      </c>
      <c r="G26" s="84">
        <v>180000</v>
      </c>
      <c r="H26" s="84">
        <v>120000</v>
      </c>
      <c r="I26" s="84">
        <v>300000</v>
      </c>
      <c r="J26" s="84">
        <v>400000</v>
      </c>
      <c r="K26" s="84">
        <v>450000</v>
      </c>
      <c r="L26" s="84">
        <v>600000</v>
      </c>
      <c r="M26" s="84">
        <f t="shared" si="17"/>
        <v>450000</v>
      </c>
      <c r="N26" s="285">
        <f>SUMIF($D$34:$D$68,E26,$N$34:$N$68)</f>
        <v>19</v>
      </c>
      <c r="O26" s="85">
        <f>SUMIF($D$34:$D$68,E26,$O$34:$O$68)</f>
        <v>4</v>
      </c>
      <c r="P26" s="85">
        <f>SUMIF($D$34:$D$68,E26,$P$34:$P$81)</f>
        <v>7</v>
      </c>
      <c r="Q26" s="85">
        <f>SUMIF($D$34:$D$68,E26,$Q$34:$Q$81)</f>
        <v>156799</v>
      </c>
      <c r="R26" s="279">
        <f>SUMIF($D$34:$D$68,E26,$R$34:$R$81)</f>
        <v>0</v>
      </c>
      <c r="S26" s="319">
        <f t="shared" si="23"/>
        <v>0.27848101265822783</v>
      </c>
      <c r="T26" s="89">
        <f t="shared" si="24"/>
        <v>1198600</v>
      </c>
      <c r="U26" s="256">
        <f t="shared" si="25"/>
        <v>0</v>
      </c>
      <c r="V26" s="320">
        <f t="shared" si="26"/>
        <v>0.58468292682926826</v>
      </c>
      <c r="W26" s="42">
        <f t="shared" si="27"/>
        <v>21028.070175438595</v>
      </c>
      <c r="X26" s="285">
        <v>23</v>
      </c>
      <c r="Y26" s="85">
        <v>5</v>
      </c>
      <c r="Z26" s="85">
        <v>5</v>
      </c>
      <c r="AA26" s="85">
        <v>91132</v>
      </c>
      <c r="AB26" s="279">
        <v>0</v>
      </c>
      <c r="AC26" s="285">
        <v>26</v>
      </c>
      <c r="AD26" s="85">
        <v>5</v>
      </c>
      <c r="AE26" s="85">
        <v>20</v>
      </c>
      <c r="AF26" s="85">
        <v>319131</v>
      </c>
      <c r="AG26" s="279">
        <v>0</v>
      </c>
      <c r="AH26" s="285">
        <v>8</v>
      </c>
      <c r="AI26" s="85">
        <v>4</v>
      </c>
      <c r="AJ26" s="85">
        <v>13</v>
      </c>
      <c r="AK26" s="85">
        <v>319320</v>
      </c>
      <c r="AL26" s="279">
        <v>0</v>
      </c>
      <c r="AM26" s="285">
        <v>10</v>
      </c>
      <c r="AN26" s="85">
        <v>4</v>
      </c>
      <c r="AO26" s="85">
        <v>12</v>
      </c>
      <c r="AP26" s="85">
        <v>306482</v>
      </c>
      <c r="AQ26" s="279">
        <v>0</v>
      </c>
      <c r="AR26" s="285">
        <v>7</v>
      </c>
      <c r="AS26" s="85">
        <v>2</v>
      </c>
      <c r="AT26" s="85">
        <v>5</v>
      </c>
      <c r="AU26" s="85">
        <v>126563</v>
      </c>
      <c r="AV26" s="279">
        <v>0</v>
      </c>
      <c r="AW26" s="285">
        <v>5</v>
      </c>
      <c r="AX26" s="85">
        <v>2</v>
      </c>
      <c r="AY26" s="85">
        <v>2</v>
      </c>
      <c r="AZ26" s="85">
        <v>35972</v>
      </c>
      <c r="BA26" s="279">
        <v>0</v>
      </c>
    </row>
    <row r="27" spans="1:53" x14ac:dyDescent="0.25">
      <c r="A27" s="4"/>
      <c r="B27" s="39" t="s">
        <v>121</v>
      </c>
      <c r="C27" s="61" t="str">
        <f t="shared" si="15"/>
        <v>NGUYEN QUANG TRUNG</v>
      </c>
      <c r="D27" s="37" t="s">
        <v>1</v>
      </c>
      <c r="E27" s="296" t="s">
        <v>120</v>
      </c>
      <c r="F27" s="262">
        <f>SUM(G27:M27)</f>
        <v>1050000</v>
      </c>
      <c r="G27" s="84">
        <v>120000</v>
      </c>
      <c r="H27" s="84">
        <v>80000</v>
      </c>
      <c r="I27" s="84">
        <v>200000</v>
      </c>
      <c r="J27" s="84">
        <v>200000</v>
      </c>
      <c r="K27" s="84">
        <v>150000</v>
      </c>
      <c r="L27" s="84">
        <v>150000</v>
      </c>
      <c r="M27" s="84">
        <f t="shared" si="17"/>
        <v>150000</v>
      </c>
      <c r="N27" s="285">
        <f>SUMIF($D$34:$D$81,E27,$N$34:$N$81)</f>
        <v>4</v>
      </c>
      <c r="O27" s="85">
        <f>SUMIF($D$34:$D$81,E27,$O$34:$O$81)</f>
        <v>0</v>
      </c>
      <c r="P27" s="85">
        <f>SUMIF($D$6:$D$34,E27,$P$34:$P$81)</f>
        <v>0</v>
      </c>
      <c r="Q27" s="85">
        <f>SUMIF($D$34:$D$81,E27,$Q$34:$Q$81)</f>
        <v>0</v>
      </c>
      <c r="R27" s="279">
        <f>SUMIF($D$34:$D$81,E27,$R$34:$R$81)</f>
        <v>0</v>
      </c>
      <c r="S27" s="319">
        <f t="shared" si="23"/>
        <v>0.19354838709677419</v>
      </c>
      <c r="T27" s="89">
        <f t="shared" si="24"/>
        <v>178824</v>
      </c>
      <c r="U27" s="256">
        <f t="shared" si="25"/>
        <v>10199</v>
      </c>
      <c r="V27" s="320">
        <f t="shared" si="26"/>
        <v>0.19869333333333333</v>
      </c>
      <c r="W27" s="42">
        <f t="shared" si="27"/>
        <v>25546.285714285714</v>
      </c>
      <c r="X27" s="285">
        <v>3</v>
      </c>
      <c r="Y27" s="85">
        <v>0</v>
      </c>
      <c r="Z27" s="85">
        <v>0</v>
      </c>
      <c r="AA27" s="85">
        <v>0</v>
      </c>
      <c r="AB27" s="279">
        <v>0</v>
      </c>
      <c r="AC27" s="285">
        <v>4</v>
      </c>
      <c r="AD27" s="85">
        <v>1</v>
      </c>
      <c r="AE27" s="85">
        <v>0</v>
      </c>
      <c r="AF27" s="85">
        <v>21734</v>
      </c>
      <c r="AG27" s="279">
        <v>0</v>
      </c>
      <c r="AH27" s="285">
        <v>5</v>
      </c>
      <c r="AI27" s="85">
        <v>1</v>
      </c>
      <c r="AJ27" s="85">
        <v>1</v>
      </c>
      <c r="AK27" s="85">
        <v>12012</v>
      </c>
      <c r="AL27" s="279">
        <v>0</v>
      </c>
      <c r="AM27" s="285">
        <v>6</v>
      </c>
      <c r="AN27" s="85">
        <v>1</v>
      </c>
      <c r="AO27" s="85">
        <v>1</v>
      </c>
      <c r="AP27" s="85">
        <v>25730</v>
      </c>
      <c r="AQ27" s="279">
        <v>0</v>
      </c>
      <c r="AR27" s="285">
        <v>6</v>
      </c>
      <c r="AS27" s="85">
        <v>2</v>
      </c>
      <c r="AT27" s="85">
        <v>4</v>
      </c>
      <c r="AU27" s="85">
        <v>85402</v>
      </c>
      <c r="AV27" s="279">
        <v>10199</v>
      </c>
      <c r="AW27" s="285">
        <v>7</v>
      </c>
      <c r="AX27" s="85">
        <v>1</v>
      </c>
      <c r="AY27" s="85">
        <v>1</v>
      </c>
      <c r="AZ27" s="85">
        <v>33946</v>
      </c>
      <c r="BA27" s="279">
        <v>0</v>
      </c>
    </row>
    <row r="28" spans="1:53" x14ac:dyDescent="0.25">
      <c r="A28" s="4"/>
      <c r="B28" s="39" t="s">
        <v>131</v>
      </c>
      <c r="C28" s="61" t="str">
        <f t="shared" si="15"/>
        <v>TRUONG MAI HONG</v>
      </c>
      <c r="D28" s="37" t="s">
        <v>1</v>
      </c>
      <c r="E28" s="331" t="s">
        <v>148</v>
      </c>
      <c r="F28" s="262">
        <f>SUM(G28:M28)</f>
        <v>3401000</v>
      </c>
      <c r="G28" s="84"/>
      <c r="H28" s="38"/>
      <c r="I28" s="38">
        <v>491000</v>
      </c>
      <c r="J28" s="38">
        <v>660000</v>
      </c>
      <c r="K28" s="38">
        <v>650000</v>
      </c>
      <c r="L28" s="38">
        <v>780000</v>
      </c>
      <c r="M28" s="84">
        <f t="shared" si="17"/>
        <v>820000</v>
      </c>
      <c r="N28" s="285">
        <f>SUMIF($D$34:$D$81,E28,$N$34:$N$81)</f>
        <v>38</v>
      </c>
      <c r="O28" s="85">
        <f>SUMIF($D$34:$D$81,E28,$O$34:$O$81)</f>
        <v>15</v>
      </c>
      <c r="P28" s="85">
        <f>SUMIF($D$34:$D$81,E28,$P$34:$P$81)</f>
        <v>29</v>
      </c>
      <c r="Q28" s="85">
        <f>SUMIF($D$34:$D$81,E28,$Q$34:$Q$81)</f>
        <v>489208</v>
      </c>
      <c r="R28" s="279">
        <f>SUMIF($D$34:$D$81,E28,$R$34:$R$81)</f>
        <v>89448</v>
      </c>
      <c r="S28" s="319">
        <f t="shared" si="23"/>
        <v>0.55284552845528456</v>
      </c>
      <c r="T28" s="89">
        <f t="shared" si="24"/>
        <v>4033253</v>
      </c>
      <c r="U28" s="256">
        <f t="shared" si="25"/>
        <v>199186</v>
      </c>
      <c r="V28" s="320">
        <f t="shared" si="26"/>
        <v>1.5626706702828361</v>
      </c>
      <c r="W28" s="42">
        <f t="shared" si="27"/>
        <v>15941.711462450592</v>
      </c>
      <c r="X28" s="285">
        <v>41</v>
      </c>
      <c r="Y28" s="85">
        <v>22</v>
      </c>
      <c r="Z28" s="85">
        <v>96</v>
      </c>
      <c r="AA28" s="85">
        <v>1474458</v>
      </c>
      <c r="AB28" s="279">
        <v>114412</v>
      </c>
      <c r="AC28" s="285">
        <v>39</v>
      </c>
      <c r="AD28" s="85">
        <v>20</v>
      </c>
      <c r="AE28" s="85">
        <v>53</v>
      </c>
      <c r="AF28" s="85">
        <v>901768</v>
      </c>
      <c r="AG28" s="279">
        <v>0</v>
      </c>
      <c r="AH28" s="285">
        <v>28</v>
      </c>
      <c r="AI28" s="85">
        <v>16</v>
      </c>
      <c r="AJ28" s="85">
        <v>61</v>
      </c>
      <c r="AK28" s="85">
        <v>929741</v>
      </c>
      <c r="AL28" s="279">
        <v>84774</v>
      </c>
      <c r="AM28" s="285">
        <v>15</v>
      </c>
      <c r="AN28" s="85">
        <v>10</v>
      </c>
      <c r="AO28" s="85">
        <v>43</v>
      </c>
      <c r="AP28" s="85">
        <v>727286</v>
      </c>
      <c r="AQ28" s="279">
        <v>0</v>
      </c>
      <c r="AR28" s="286">
        <v>0</v>
      </c>
      <c r="AS28" s="42">
        <v>0</v>
      </c>
      <c r="AT28" s="85">
        <v>0</v>
      </c>
      <c r="AU28" s="85">
        <v>0</v>
      </c>
      <c r="AV28" s="279">
        <v>0</v>
      </c>
      <c r="AW28" s="285">
        <v>0</v>
      </c>
      <c r="AX28" s="85">
        <v>0</v>
      </c>
      <c r="AY28" s="85">
        <v>0</v>
      </c>
      <c r="AZ28" s="85">
        <v>0</v>
      </c>
      <c r="BA28" s="279">
        <v>0</v>
      </c>
    </row>
    <row r="29" spans="1:53" x14ac:dyDescent="0.25">
      <c r="A29" s="4"/>
      <c r="B29" s="43" t="s">
        <v>156</v>
      </c>
      <c r="C29" s="63" t="s">
        <v>35</v>
      </c>
      <c r="D29" s="44" t="s">
        <v>1</v>
      </c>
      <c r="E29" s="340" t="s">
        <v>35</v>
      </c>
      <c r="F29" s="261">
        <f>SUM(G29:M29)</f>
        <v>1190000</v>
      </c>
      <c r="G29" s="125"/>
      <c r="H29" s="45"/>
      <c r="I29" s="45"/>
      <c r="J29" s="45"/>
      <c r="K29" s="45"/>
      <c r="L29" s="45">
        <v>650000</v>
      </c>
      <c r="M29" s="125">
        <f t="shared" si="17"/>
        <v>540000</v>
      </c>
      <c r="N29" s="346">
        <f>SUMIF($D$34:$D$81,E29,$N$34:$N$81)</f>
        <v>10</v>
      </c>
      <c r="O29" s="119">
        <f>SUMIF($D$34:$D$81,E29,$O$34:$O$81)</f>
        <v>4</v>
      </c>
      <c r="P29" s="119">
        <f>SUMIF($D$34:$D$81,E29,$P$34:$P$81)</f>
        <v>4</v>
      </c>
      <c r="Q29" s="119">
        <f>SUMIF($D$34:$D$81,E29,$Q$34:$Q$81)</f>
        <v>114518</v>
      </c>
      <c r="R29" s="330">
        <f>SUMIF($D$34:$D$81,E29,$R$34:$R$81)</f>
        <v>0</v>
      </c>
      <c r="S29" s="321">
        <f t="shared" si="23"/>
        <v>0.13513513513513514</v>
      </c>
      <c r="T29" s="119">
        <f t="shared" si="24"/>
        <v>192139</v>
      </c>
      <c r="U29" s="322">
        <f t="shared" si="25"/>
        <v>0</v>
      </c>
      <c r="V29" s="323">
        <f t="shared" si="26"/>
        <v>0.29559846153846153</v>
      </c>
      <c r="W29" s="324">
        <f t="shared" si="27"/>
        <v>24017.375</v>
      </c>
      <c r="X29" s="346">
        <v>20</v>
      </c>
      <c r="Y29" s="119">
        <v>2</v>
      </c>
      <c r="Z29" s="119">
        <v>4</v>
      </c>
      <c r="AA29" s="119">
        <v>116244</v>
      </c>
      <c r="AB29" s="330">
        <v>0</v>
      </c>
      <c r="AC29" s="339">
        <v>17</v>
      </c>
      <c r="AD29" s="337">
        <v>3</v>
      </c>
      <c r="AE29" s="338">
        <v>4</v>
      </c>
      <c r="AF29" s="338">
        <v>75895</v>
      </c>
      <c r="AG29" s="330">
        <v>0</v>
      </c>
      <c r="AH29" s="287"/>
      <c r="AI29" s="47"/>
      <c r="AJ29" s="119">
        <v>0</v>
      </c>
      <c r="AK29" s="119">
        <v>0</v>
      </c>
      <c r="AL29" s="330">
        <v>0</v>
      </c>
      <c r="AM29" s="287"/>
      <c r="AN29" s="47"/>
      <c r="AO29" s="119">
        <v>0</v>
      </c>
      <c r="AP29" s="119">
        <v>0</v>
      </c>
      <c r="AQ29" s="330">
        <v>0</v>
      </c>
      <c r="AR29" s="287"/>
      <c r="AS29" s="47"/>
      <c r="AT29" s="119">
        <v>0</v>
      </c>
      <c r="AU29" s="355">
        <v>0</v>
      </c>
      <c r="AV29" s="330">
        <v>0</v>
      </c>
      <c r="AW29" s="287"/>
      <c r="AX29" s="47"/>
      <c r="AY29" s="119">
        <v>0</v>
      </c>
      <c r="AZ29" s="119">
        <v>0</v>
      </c>
      <c r="BA29" s="330">
        <v>0</v>
      </c>
    </row>
    <row r="30" spans="1:53" x14ac:dyDescent="0.25">
      <c r="A30" s="4"/>
      <c r="B30" s="4"/>
      <c r="C30" s="4"/>
      <c r="D30" s="4"/>
      <c r="E30" s="4"/>
      <c r="F30" s="258"/>
      <c r="G30" s="6"/>
      <c r="H30" s="6"/>
      <c r="I30" s="6"/>
      <c r="J30" s="6"/>
      <c r="K30" s="6"/>
      <c r="L30" s="6"/>
      <c r="M30" s="6"/>
      <c r="N30" s="7"/>
      <c r="O30" s="7"/>
      <c r="P30" s="48"/>
      <c r="Q30" s="49"/>
      <c r="R30" s="49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7"/>
      <c r="AX30" s="7"/>
      <c r="AY30" s="48"/>
      <c r="AZ30" s="49"/>
      <c r="BA30" s="49"/>
    </row>
    <row r="31" spans="1:53" x14ac:dyDescent="0.25">
      <c r="A31" s="28"/>
      <c r="B31" s="4"/>
      <c r="C31" s="4"/>
      <c r="D31" s="4"/>
      <c r="E31" s="4"/>
      <c r="F31" s="257">
        <f>SUM(G31:M31)</f>
        <v>164710434.15104473</v>
      </c>
      <c r="G31" s="29">
        <f>SUM(G34:G81)</f>
        <v>20600000</v>
      </c>
      <c r="H31" s="29">
        <f t="shared" ref="H31:L31" si="28">SUM(H34:H81)</f>
        <v>20062000</v>
      </c>
      <c r="I31" s="29">
        <f t="shared" si="28"/>
        <v>27358000</v>
      </c>
      <c r="J31" s="29">
        <f t="shared" si="28"/>
        <v>21875000</v>
      </c>
      <c r="K31" s="29">
        <f t="shared" si="28"/>
        <v>24696000</v>
      </c>
      <c r="L31" s="29">
        <f t="shared" si="28"/>
        <v>29658999.998999998</v>
      </c>
      <c r="M31" s="29">
        <f>SUM(M34:M81)</f>
        <v>20460434.15204471</v>
      </c>
      <c r="N31" s="29">
        <f>SUM(N34:N81)</f>
        <v>431</v>
      </c>
      <c r="O31" s="29">
        <f t="shared" ref="O31:R31" si="29">SUM(O34:O81)</f>
        <v>223</v>
      </c>
      <c r="P31" s="29">
        <f t="shared" si="29"/>
        <v>846</v>
      </c>
      <c r="Q31" s="29">
        <f t="shared" si="29"/>
        <v>17173454</v>
      </c>
      <c r="R31" s="29">
        <f t="shared" si="29"/>
        <v>1879561</v>
      </c>
      <c r="S31" s="326">
        <f>(AN31+AS31+AX31+AI31+AD31+Y31)/(AM31+AR31+AW31+AH31+AC31+X31)</f>
        <v>0.63297045101088645</v>
      </c>
      <c r="T31" s="29">
        <f>SUM(T34:T81)</f>
        <v>132216502</v>
      </c>
      <c r="U31" s="29">
        <f>SUM(U34:U81)</f>
        <v>11702133</v>
      </c>
      <c r="V31" s="326">
        <f>T31/SUM(G31:L31)</f>
        <v>0.91657887002368499</v>
      </c>
      <c r="W31" s="29">
        <f>T31/(AY31+AT31+AO31+AJ31+AE31+Z31)</f>
        <v>18365.953882483678</v>
      </c>
      <c r="X31" s="29">
        <f>SUM(X34:X81)</f>
        <v>495</v>
      </c>
      <c r="Y31" s="29">
        <f t="shared" ref="Y31:AB31" si="30">SUM(Y34:Y81)</f>
        <v>260</v>
      </c>
      <c r="Z31" s="29">
        <f t="shared" si="30"/>
        <v>973</v>
      </c>
      <c r="AA31" s="29">
        <f>SUM(AA34:AA81)</f>
        <v>18402980</v>
      </c>
      <c r="AB31" s="29">
        <f t="shared" si="30"/>
        <v>2445017</v>
      </c>
      <c r="AC31" s="29">
        <f>SUM(AC34:AC68)</f>
        <v>464</v>
      </c>
      <c r="AD31" s="29">
        <f t="shared" ref="AD31:AG31" si="31">SUM(AD34:AD68)</f>
        <v>279</v>
      </c>
      <c r="AE31" s="29">
        <f t="shared" si="31"/>
        <v>1103</v>
      </c>
      <c r="AF31" s="29">
        <f t="shared" si="31"/>
        <v>21170326</v>
      </c>
      <c r="AG31" s="29">
        <f t="shared" si="31"/>
        <v>1848410</v>
      </c>
      <c r="AH31" s="29">
        <f t="shared" ref="AH31:BA31" si="32">SUM(AH34:AH81)</f>
        <v>416</v>
      </c>
      <c r="AI31" s="29">
        <f t="shared" si="32"/>
        <v>300</v>
      </c>
      <c r="AJ31" s="29">
        <f t="shared" si="32"/>
        <v>1316</v>
      </c>
      <c r="AK31" s="29">
        <f t="shared" si="32"/>
        <v>24309169</v>
      </c>
      <c r="AL31" s="29">
        <f t="shared" si="32"/>
        <v>1576632</v>
      </c>
      <c r="AM31" s="29">
        <f t="shared" si="32"/>
        <v>435</v>
      </c>
      <c r="AN31" s="29">
        <f t="shared" si="32"/>
        <v>295</v>
      </c>
      <c r="AO31" s="29">
        <f t="shared" si="32"/>
        <v>1688</v>
      </c>
      <c r="AP31" s="29">
        <f t="shared" si="32"/>
        <v>31510967</v>
      </c>
      <c r="AQ31" s="29">
        <f t="shared" si="32"/>
        <v>2057522</v>
      </c>
      <c r="AR31" s="29">
        <f t="shared" si="32"/>
        <v>385</v>
      </c>
      <c r="AS31" s="29">
        <f t="shared" si="32"/>
        <v>260</v>
      </c>
      <c r="AT31" s="29">
        <f t="shared" si="32"/>
        <v>1348</v>
      </c>
      <c r="AU31" s="29">
        <f t="shared" si="32"/>
        <v>22726226</v>
      </c>
      <c r="AV31" s="29">
        <f t="shared" si="32"/>
        <v>1383214</v>
      </c>
      <c r="AW31" s="29">
        <f t="shared" si="32"/>
        <v>377</v>
      </c>
      <c r="AX31" s="29">
        <f t="shared" si="32"/>
        <v>234</v>
      </c>
      <c r="AY31" s="29">
        <f t="shared" si="32"/>
        <v>771</v>
      </c>
      <c r="AZ31" s="29">
        <f t="shared" si="32"/>
        <v>14020939</v>
      </c>
      <c r="BA31" s="29">
        <f t="shared" si="32"/>
        <v>2391338</v>
      </c>
    </row>
    <row r="32" spans="1:53" x14ac:dyDescent="0.25">
      <c r="A32" s="28"/>
      <c r="B32" s="4"/>
      <c r="C32" s="4"/>
      <c r="D32" s="4"/>
      <c r="E32" s="4"/>
      <c r="F32" s="258"/>
      <c r="G32" s="29"/>
      <c r="H32" s="29"/>
      <c r="I32" s="29"/>
      <c r="J32" s="29"/>
      <c r="K32" s="29"/>
      <c r="L32" s="29"/>
      <c r="M32" s="29"/>
      <c r="N32" s="441" t="s">
        <v>172</v>
      </c>
      <c r="O32" s="441"/>
      <c r="P32" s="441"/>
      <c r="Q32" s="441"/>
      <c r="R32" s="441"/>
      <c r="S32" s="442" t="s">
        <v>173</v>
      </c>
      <c r="T32" s="442"/>
      <c r="U32" s="442"/>
      <c r="V32" s="442"/>
      <c r="W32" s="442"/>
      <c r="X32" s="441" t="s">
        <v>158</v>
      </c>
      <c r="Y32" s="441"/>
      <c r="Z32" s="441"/>
      <c r="AA32" s="441"/>
      <c r="AB32" s="441"/>
      <c r="AC32" s="441" t="s">
        <v>151</v>
      </c>
      <c r="AD32" s="441"/>
      <c r="AE32" s="441"/>
      <c r="AF32" s="441"/>
      <c r="AG32" s="441"/>
      <c r="AH32" s="441" t="s">
        <v>145</v>
      </c>
      <c r="AI32" s="441"/>
      <c r="AJ32" s="441"/>
      <c r="AK32" s="441"/>
      <c r="AL32" s="441"/>
      <c r="AM32" s="441" t="s">
        <v>139</v>
      </c>
      <c r="AN32" s="441"/>
      <c r="AO32" s="441"/>
      <c r="AP32" s="441"/>
      <c r="AQ32" s="441"/>
      <c r="AR32" s="441" t="s">
        <v>140</v>
      </c>
      <c r="AS32" s="441"/>
      <c r="AT32" s="441"/>
      <c r="AU32" s="441"/>
      <c r="AV32" s="441"/>
      <c r="AW32" s="441" t="s">
        <v>141</v>
      </c>
      <c r="AX32" s="441"/>
      <c r="AY32" s="441"/>
      <c r="AZ32" s="441"/>
      <c r="BA32" s="441"/>
    </row>
    <row r="33" spans="1:55" ht="33.75" customHeight="1" thickBot="1" x14ac:dyDescent="0.3">
      <c r="A33" s="31" t="s">
        <v>21</v>
      </c>
      <c r="B33" s="32" t="s">
        <v>44</v>
      </c>
      <c r="C33" s="32" t="s">
        <v>0</v>
      </c>
      <c r="D33" s="32" t="s">
        <v>41</v>
      </c>
      <c r="E33" s="32" t="s">
        <v>27</v>
      </c>
      <c r="F33" s="33" t="s">
        <v>125</v>
      </c>
      <c r="G33" s="33" t="s">
        <v>142</v>
      </c>
      <c r="H33" s="33" t="s">
        <v>143</v>
      </c>
      <c r="I33" s="33" t="s">
        <v>144</v>
      </c>
      <c r="J33" s="33" t="s">
        <v>146</v>
      </c>
      <c r="K33" s="33" t="s">
        <v>152</v>
      </c>
      <c r="L33" s="33" t="s">
        <v>157</v>
      </c>
      <c r="M33" s="33" t="s">
        <v>163</v>
      </c>
      <c r="N33" s="281" t="s">
        <v>42</v>
      </c>
      <c r="O33" s="34" t="s">
        <v>43</v>
      </c>
      <c r="P33" s="34" t="s">
        <v>12</v>
      </c>
      <c r="Q33" s="34" t="s">
        <v>13</v>
      </c>
      <c r="R33" s="278" t="s">
        <v>124</v>
      </c>
      <c r="S33" s="281" t="s">
        <v>128</v>
      </c>
      <c r="T33" s="34" t="s">
        <v>138</v>
      </c>
      <c r="U33" s="242" t="s">
        <v>107</v>
      </c>
      <c r="V33" s="293" t="s">
        <v>137</v>
      </c>
      <c r="W33" s="33" t="s">
        <v>129</v>
      </c>
      <c r="X33" s="281" t="s">
        <v>42</v>
      </c>
      <c r="Y33" s="34" t="s">
        <v>43</v>
      </c>
      <c r="Z33" s="34" t="s">
        <v>12</v>
      </c>
      <c r="AA33" s="34" t="s">
        <v>13</v>
      </c>
      <c r="AB33" s="278" t="s">
        <v>124</v>
      </c>
      <c r="AC33" s="281" t="s">
        <v>42</v>
      </c>
      <c r="AD33" s="34" t="s">
        <v>43</v>
      </c>
      <c r="AE33" s="34" t="s">
        <v>12</v>
      </c>
      <c r="AF33" s="34" t="s">
        <v>13</v>
      </c>
      <c r="AG33" s="278" t="s">
        <v>124</v>
      </c>
      <c r="AH33" s="281" t="s">
        <v>42</v>
      </c>
      <c r="AI33" s="34" t="s">
        <v>43</v>
      </c>
      <c r="AJ33" s="34" t="s">
        <v>12</v>
      </c>
      <c r="AK33" s="34" t="s">
        <v>13</v>
      </c>
      <c r="AL33" s="278" t="s">
        <v>124</v>
      </c>
      <c r="AM33" s="281" t="s">
        <v>42</v>
      </c>
      <c r="AN33" s="34" t="s">
        <v>43</v>
      </c>
      <c r="AO33" s="34" t="s">
        <v>12</v>
      </c>
      <c r="AP33" s="34" t="s">
        <v>13</v>
      </c>
      <c r="AQ33" s="278" t="s">
        <v>124</v>
      </c>
      <c r="AR33" s="281" t="s">
        <v>42</v>
      </c>
      <c r="AS33" s="34" t="s">
        <v>43</v>
      </c>
      <c r="AT33" s="34" t="s">
        <v>12</v>
      </c>
      <c r="AU33" s="34" t="s">
        <v>13</v>
      </c>
      <c r="AV33" s="278" t="s">
        <v>124</v>
      </c>
      <c r="AW33" s="281" t="s">
        <v>42</v>
      </c>
      <c r="AX33" s="34" t="s">
        <v>43</v>
      </c>
      <c r="AY33" s="34" t="s">
        <v>12</v>
      </c>
      <c r="AZ33" s="34" t="s">
        <v>13</v>
      </c>
      <c r="BA33" s="278" t="s">
        <v>124</v>
      </c>
    </row>
    <row r="34" spans="1:55" x14ac:dyDescent="0.25">
      <c r="A34" s="36" t="str">
        <f t="shared" ref="A34:A79" si="33">INDEX($B$19:$B$29,MATCH(D34,$E$19:$E$29,0))</f>
        <v>TCB</v>
      </c>
      <c r="B34" s="62" t="str">
        <f t="shared" ref="B34:B79" si="34">INDEX($C$19:$C$29,MATCH(A34,$B$19:$B$29,0))</f>
        <v>BUI VAN KHOA</v>
      </c>
      <c r="C34" s="37" t="str">
        <f t="shared" ref="C34:C79" si="35">INDEX($D$19:$D$29,MATCH(D34,$E$19:$E$29,0))</f>
        <v>South</v>
      </c>
      <c r="D34" s="37" t="s">
        <v>112</v>
      </c>
      <c r="E34" s="227" t="s">
        <v>89</v>
      </c>
      <c r="F34" s="262">
        <f t="shared" ref="F34:F68" si="36">SUM(G34:M34)</f>
        <v>6994000</v>
      </c>
      <c r="G34" s="52">
        <v>906000</v>
      </c>
      <c r="H34" s="52">
        <v>749000</v>
      </c>
      <c r="I34" s="52">
        <v>1170000</v>
      </c>
      <c r="J34" s="52">
        <v>935000</v>
      </c>
      <c r="K34" s="52">
        <v>1078000</v>
      </c>
      <c r="L34" s="52">
        <v>1216000</v>
      </c>
      <c r="M34" s="52">
        <f>VLOOKUP(E34,'MTD performance of BCA'!$E$33:$F$64,2,0)</f>
        <v>940000</v>
      </c>
      <c r="N34" s="282">
        <f>VLOOKUP(E34,Sheet1!$A$3:$N$181,2,0)</f>
        <v>15</v>
      </c>
      <c r="O34" s="53">
        <f>VLOOKUP($E34,Sheet1!$A$3:$N$181,3,0)</f>
        <v>12</v>
      </c>
      <c r="P34" s="117">
        <f>VLOOKUP($E34,Sheet1!$A$3:$N$181,6,0)</f>
        <v>37</v>
      </c>
      <c r="Q34" s="117">
        <f>VLOOKUP($E34,Sheet1!$A$3:$N$181,7,0)</f>
        <v>926486</v>
      </c>
      <c r="R34" s="279">
        <f>VLOOKUP($E34,Sheet1!$A$3:$O$181,15,0)</f>
        <v>65900</v>
      </c>
      <c r="S34" s="319">
        <f>(AN34+AS34+AX34+AI34+AD34+Y34)/(AM34+AR34+AW34+AH34+AC34+X34)</f>
        <v>0.84057971014492749</v>
      </c>
      <c r="T34" s="89">
        <f>AP34+AU34+AZ34+AK34+AF34+AA34</f>
        <v>7140062</v>
      </c>
      <c r="U34" s="256">
        <f>AQ34+AV34+BA34+AL34+AG34+AB34</f>
        <v>480233</v>
      </c>
      <c r="V34" s="320">
        <f>T34/SUM(G34:L34)</f>
        <v>1.1793957713908161</v>
      </c>
      <c r="W34" s="42">
        <f>T34/(AO34+AT34+AY34+AJ34+AE34+Z34)</f>
        <v>22174.10559006211</v>
      </c>
      <c r="X34" s="282">
        <v>15</v>
      </c>
      <c r="Y34" s="53">
        <v>12</v>
      </c>
      <c r="Z34" s="117">
        <v>57</v>
      </c>
      <c r="AA34" s="117">
        <v>1147163</v>
      </c>
      <c r="AB34" s="279">
        <v>111568</v>
      </c>
      <c r="AC34" s="282">
        <v>13</v>
      </c>
      <c r="AD34" s="53">
        <v>10</v>
      </c>
      <c r="AE34" s="117">
        <v>62</v>
      </c>
      <c r="AF34" s="117">
        <v>1513941</v>
      </c>
      <c r="AG34" s="279">
        <v>29290</v>
      </c>
      <c r="AH34" s="282">
        <v>11</v>
      </c>
      <c r="AI34" s="53">
        <v>10</v>
      </c>
      <c r="AJ34" s="117">
        <v>70</v>
      </c>
      <c r="AK34" s="117">
        <v>1339942</v>
      </c>
      <c r="AL34" s="279">
        <v>58345</v>
      </c>
      <c r="AM34" s="282">
        <v>10</v>
      </c>
      <c r="AN34" s="53">
        <v>8</v>
      </c>
      <c r="AO34" s="117">
        <v>61</v>
      </c>
      <c r="AP34" s="117">
        <v>1606446</v>
      </c>
      <c r="AQ34" s="279">
        <v>183307</v>
      </c>
      <c r="AR34" s="282">
        <v>9</v>
      </c>
      <c r="AS34" s="53">
        <v>8</v>
      </c>
      <c r="AT34" s="117">
        <v>38</v>
      </c>
      <c r="AU34" s="117">
        <v>771319</v>
      </c>
      <c r="AV34" s="279">
        <v>15036</v>
      </c>
      <c r="AW34" s="282">
        <v>11</v>
      </c>
      <c r="AX34" s="53">
        <v>10</v>
      </c>
      <c r="AY34" s="117">
        <v>34</v>
      </c>
      <c r="AZ34" s="117">
        <v>761251</v>
      </c>
      <c r="BA34" s="279">
        <v>82687</v>
      </c>
      <c r="BC34" s="327"/>
    </row>
    <row r="35" spans="1:55" x14ac:dyDescent="0.25">
      <c r="A35" s="36" t="str">
        <f t="shared" si="33"/>
        <v>TCB</v>
      </c>
      <c r="B35" s="62" t="str">
        <f t="shared" si="34"/>
        <v>BUI VAN KHOA</v>
      </c>
      <c r="C35" s="37" t="str">
        <f t="shared" si="35"/>
        <v>North</v>
      </c>
      <c r="D35" s="37" t="s">
        <v>24</v>
      </c>
      <c r="E35" s="37" t="s">
        <v>69</v>
      </c>
      <c r="F35" s="262">
        <f t="shared" si="36"/>
        <v>9140000</v>
      </c>
      <c r="G35" s="52">
        <v>1563000</v>
      </c>
      <c r="H35" s="52">
        <v>1910000</v>
      </c>
      <c r="I35" s="52">
        <v>2101000</v>
      </c>
      <c r="J35" s="52">
        <v>1656000</v>
      </c>
      <c r="K35" s="52">
        <v>1910000</v>
      </c>
      <c r="L35" s="52"/>
      <c r="M35" s="52"/>
      <c r="N35" s="282"/>
      <c r="O35" s="53"/>
      <c r="P35" s="117"/>
      <c r="Q35" s="117"/>
      <c r="R35" s="279">
        <v>18124</v>
      </c>
      <c r="S35" s="319">
        <f t="shared" ref="S35:S68" si="37">(AN35+AS35+AX35+AI35+AD35+Y35)/(AM35+AR35+AW35+AH35+AC35+X35)</f>
        <v>0.86274509803921573</v>
      </c>
      <c r="T35" s="89">
        <f t="shared" ref="T35:T79" si="38">AP35+AU35+AZ35+AK35+AF35+AA35</f>
        <v>8857102</v>
      </c>
      <c r="U35" s="256">
        <f t="shared" ref="U35:U68" si="39">AQ35+AV35+BA35+AL35+AG35+AB35</f>
        <v>770146</v>
      </c>
      <c r="V35" s="320">
        <f t="shared" ref="V35:V79" si="40">T35/SUM(G35:L35)</f>
        <v>0.96904835886214447</v>
      </c>
      <c r="W35" s="42">
        <f t="shared" ref="W35:W68" si="41">T35/(AO35+AT35+AY35+AJ35+AE35+Z35)</f>
        <v>23005.459740259739</v>
      </c>
      <c r="X35" s="282"/>
      <c r="Y35" s="53"/>
      <c r="Z35" s="117"/>
      <c r="AA35" s="117"/>
      <c r="AB35" s="279">
        <v>104122</v>
      </c>
      <c r="AC35" s="282">
        <v>4</v>
      </c>
      <c r="AD35" s="53">
        <v>8</v>
      </c>
      <c r="AE35" s="117">
        <v>54</v>
      </c>
      <c r="AF35" s="117">
        <v>1274301</v>
      </c>
      <c r="AG35" s="279">
        <v>80646</v>
      </c>
      <c r="AH35" s="282">
        <v>12</v>
      </c>
      <c r="AI35" s="53">
        <v>10</v>
      </c>
      <c r="AJ35" s="117">
        <v>68</v>
      </c>
      <c r="AK35" s="117">
        <v>1747907</v>
      </c>
      <c r="AL35" s="279">
        <v>129298</v>
      </c>
      <c r="AM35" s="282">
        <v>12</v>
      </c>
      <c r="AN35" s="53">
        <v>9</v>
      </c>
      <c r="AO35" s="117">
        <v>100</v>
      </c>
      <c r="AP35" s="117">
        <v>2223986</v>
      </c>
      <c r="AQ35" s="279">
        <v>155225</v>
      </c>
      <c r="AR35" s="282">
        <v>12</v>
      </c>
      <c r="AS35" s="53">
        <v>8</v>
      </c>
      <c r="AT35" s="117">
        <v>106</v>
      </c>
      <c r="AU35" s="117">
        <v>2341082</v>
      </c>
      <c r="AV35" s="279">
        <v>189809</v>
      </c>
      <c r="AW35" s="282">
        <v>11</v>
      </c>
      <c r="AX35" s="53">
        <v>9</v>
      </c>
      <c r="AY35" s="117">
        <v>57</v>
      </c>
      <c r="AZ35" s="117">
        <v>1269826</v>
      </c>
      <c r="BA35" s="279">
        <v>111046</v>
      </c>
      <c r="BC35" s="327"/>
    </row>
    <row r="36" spans="1:55" x14ac:dyDescent="0.25">
      <c r="A36" s="36" t="str">
        <f t="shared" si="33"/>
        <v>TCB</v>
      </c>
      <c r="B36" s="62" t="str">
        <f t="shared" si="34"/>
        <v>BUI VAN KHOA</v>
      </c>
      <c r="C36" s="37" t="str">
        <f t="shared" si="35"/>
        <v>South</v>
      </c>
      <c r="D36" s="37" t="s">
        <v>112</v>
      </c>
      <c r="E36" s="37" t="s">
        <v>106</v>
      </c>
      <c r="F36" s="262">
        <f t="shared" si="36"/>
        <v>7779000</v>
      </c>
      <c r="G36" s="52">
        <v>1045000</v>
      </c>
      <c r="H36" s="52">
        <v>898000</v>
      </c>
      <c r="I36" s="52">
        <v>1350000</v>
      </c>
      <c r="J36" s="52">
        <v>983000</v>
      </c>
      <c r="K36" s="52">
        <v>1134000</v>
      </c>
      <c r="L36" s="52">
        <v>1279000</v>
      </c>
      <c r="M36" s="52">
        <f>VLOOKUP(E36,'MTD performance of BCA'!$E$33:$F$64,2,0)</f>
        <v>1090000</v>
      </c>
      <c r="N36" s="282">
        <f>VLOOKUP(E36,Sheet1!$A$3:$N$181,2,0)</f>
        <v>18</v>
      </c>
      <c r="O36" s="53">
        <f>VLOOKUP($E36,Sheet1!$A$3:$N$181,3,0)</f>
        <v>11</v>
      </c>
      <c r="P36" s="117">
        <f>VLOOKUP($E36,Sheet1!$A$3:$N$181,6,0)</f>
        <v>41</v>
      </c>
      <c r="Q36" s="117">
        <f>VLOOKUP($E36,Sheet1!$A$3:$N$181,7,0)</f>
        <v>831123</v>
      </c>
      <c r="R36" s="279">
        <f>VLOOKUP($E36,Sheet1!$A$3:$O$181,15,0)</f>
        <v>34172</v>
      </c>
      <c r="S36" s="319">
        <f t="shared" si="37"/>
        <v>0.72448979591836737</v>
      </c>
      <c r="T36" s="89">
        <f t="shared" si="38"/>
        <v>5338182</v>
      </c>
      <c r="U36" s="256">
        <f t="shared" si="39"/>
        <v>288821</v>
      </c>
      <c r="V36" s="320">
        <f t="shared" si="40"/>
        <v>0.79805381970399158</v>
      </c>
      <c r="W36" s="42">
        <f t="shared" si="41"/>
        <v>22058.603305785124</v>
      </c>
      <c r="X36" s="282">
        <v>17</v>
      </c>
      <c r="Y36" s="53">
        <v>9</v>
      </c>
      <c r="Z36" s="117">
        <v>27</v>
      </c>
      <c r="AA36" s="117">
        <v>966955</v>
      </c>
      <c r="AB36" s="279">
        <v>50969</v>
      </c>
      <c r="AC36" s="282">
        <v>16</v>
      </c>
      <c r="AD36" s="53">
        <v>11</v>
      </c>
      <c r="AE36" s="117">
        <v>30</v>
      </c>
      <c r="AF36" s="117">
        <v>528904</v>
      </c>
      <c r="AG36" s="279">
        <v>0</v>
      </c>
      <c r="AH36" s="282">
        <v>13</v>
      </c>
      <c r="AI36" s="53">
        <v>12</v>
      </c>
      <c r="AJ36" s="117">
        <v>52</v>
      </c>
      <c r="AK36" s="117">
        <v>996522</v>
      </c>
      <c r="AL36" s="279">
        <v>20653</v>
      </c>
      <c r="AM36" s="282">
        <v>17</v>
      </c>
      <c r="AN36" s="53">
        <v>13</v>
      </c>
      <c r="AO36" s="117">
        <v>62</v>
      </c>
      <c r="AP36" s="117">
        <v>1464170</v>
      </c>
      <c r="AQ36" s="279">
        <v>99467</v>
      </c>
      <c r="AR36" s="282">
        <v>17</v>
      </c>
      <c r="AS36" s="53">
        <v>12</v>
      </c>
      <c r="AT36" s="117">
        <v>27</v>
      </c>
      <c r="AU36" s="117">
        <v>537347</v>
      </c>
      <c r="AV36" s="279">
        <v>47451</v>
      </c>
      <c r="AW36" s="282">
        <v>18</v>
      </c>
      <c r="AX36" s="53">
        <v>14</v>
      </c>
      <c r="AY36" s="117">
        <v>44</v>
      </c>
      <c r="AZ36" s="117">
        <v>844284</v>
      </c>
      <c r="BA36" s="279">
        <v>70281</v>
      </c>
      <c r="BC36" s="327"/>
    </row>
    <row r="37" spans="1:55" x14ac:dyDescent="0.25">
      <c r="A37" s="36" t="str">
        <f t="shared" si="33"/>
        <v>TCB</v>
      </c>
      <c r="B37" s="62" t="str">
        <f t="shared" si="34"/>
        <v>BUI VAN KHOA</v>
      </c>
      <c r="C37" s="37" t="str">
        <f t="shared" si="35"/>
        <v>North</v>
      </c>
      <c r="D37" s="37" t="s">
        <v>24</v>
      </c>
      <c r="E37" s="37" t="s">
        <v>68</v>
      </c>
      <c r="F37" s="262">
        <f t="shared" si="36"/>
        <v>10548044.958999999</v>
      </c>
      <c r="G37" s="52">
        <v>1340000</v>
      </c>
      <c r="H37" s="52">
        <v>1608000</v>
      </c>
      <c r="I37" s="52">
        <v>1769000</v>
      </c>
      <c r="J37" s="52">
        <v>1394000</v>
      </c>
      <c r="K37" s="52">
        <v>1608000</v>
      </c>
      <c r="L37" s="52">
        <v>2829044.9589999998</v>
      </c>
      <c r="M37" s="52"/>
      <c r="N37" s="282"/>
      <c r="O37" s="53"/>
      <c r="P37" s="117"/>
      <c r="Q37" s="117"/>
      <c r="R37" s="279">
        <v>76023</v>
      </c>
      <c r="S37" s="319">
        <f t="shared" si="37"/>
        <v>0.89719626168224298</v>
      </c>
      <c r="T37" s="89">
        <f t="shared" si="38"/>
        <v>8808092</v>
      </c>
      <c r="U37" s="256">
        <f t="shared" si="39"/>
        <v>709665</v>
      </c>
      <c r="V37" s="320">
        <f t="shared" si="40"/>
        <v>0.83504498077481137</v>
      </c>
      <c r="W37" s="42">
        <f t="shared" si="41"/>
        <v>17407.296442687748</v>
      </c>
      <c r="X37" s="282">
        <v>6</v>
      </c>
      <c r="Y37" s="53">
        <v>16</v>
      </c>
      <c r="Z37" s="117">
        <v>46</v>
      </c>
      <c r="AA37" s="117">
        <v>869870</v>
      </c>
      <c r="AB37" s="279">
        <v>84262</v>
      </c>
      <c r="AC37" s="282">
        <v>28</v>
      </c>
      <c r="AD37" s="53">
        <v>14</v>
      </c>
      <c r="AE37" s="117">
        <v>67</v>
      </c>
      <c r="AF37" s="117">
        <v>1280625</v>
      </c>
      <c r="AG37" s="279">
        <v>113367</v>
      </c>
      <c r="AH37" s="282">
        <v>17</v>
      </c>
      <c r="AI37" s="53">
        <v>15</v>
      </c>
      <c r="AJ37" s="117">
        <v>72</v>
      </c>
      <c r="AK37" s="117">
        <v>1049603</v>
      </c>
      <c r="AL37" s="279">
        <v>113022</v>
      </c>
      <c r="AM37" s="282">
        <v>17</v>
      </c>
      <c r="AN37" s="53">
        <v>15</v>
      </c>
      <c r="AO37" s="117">
        <v>121</v>
      </c>
      <c r="AP37" s="117">
        <v>2217298</v>
      </c>
      <c r="AQ37" s="279">
        <v>171567</v>
      </c>
      <c r="AR37" s="282">
        <v>20</v>
      </c>
      <c r="AS37" s="53">
        <v>20</v>
      </c>
      <c r="AT37" s="117">
        <v>136</v>
      </c>
      <c r="AU37" s="117">
        <v>2309196</v>
      </c>
      <c r="AV37" s="279">
        <v>178444</v>
      </c>
      <c r="AW37" s="282">
        <v>19</v>
      </c>
      <c r="AX37" s="53">
        <v>16</v>
      </c>
      <c r="AY37" s="117">
        <v>64</v>
      </c>
      <c r="AZ37" s="117">
        <v>1081500</v>
      </c>
      <c r="BA37" s="279">
        <v>49003</v>
      </c>
      <c r="BC37" s="327"/>
    </row>
    <row r="38" spans="1:55" x14ac:dyDescent="0.25">
      <c r="A38" s="36" t="str">
        <f t="shared" si="33"/>
        <v>TCB</v>
      </c>
      <c r="B38" s="62" t="str">
        <f t="shared" si="34"/>
        <v>BUI VAN KHOA</v>
      </c>
      <c r="C38" s="37" t="str">
        <f t="shared" si="35"/>
        <v>North</v>
      </c>
      <c r="D38" s="37" t="s">
        <v>24</v>
      </c>
      <c r="E38" s="37" t="s">
        <v>84</v>
      </c>
      <c r="F38" s="262">
        <f t="shared" si="36"/>
        <v>18027862.126000002</v>
      </c>
      <c r="G38" s="52">
        <v>1719000</v>
      </c>
      <c r="H38" s="52">
        <v>1910000</v>
      </c>
      <c r="I38" s="52">
        <v>2101000</v>
      </c>
      <c r="J38" s="52">
        <v>1656000</v>
      </c>
      <c r="K38" s="52">
        <v>1910000</v>
      </c>
      <c r="L38" s="52">
        <v>4113862.1260000002</v>
      </c>
      <c r="M38" s="52">
        <f>VLOOKUP(E38,'MTD performance of BCA'!$E$33:$F$64,2,0)</f>
        <v>4618000</v>
      </c>
      <c r="N38" s="282">
        <f>VLOOKUP(E38,Sheet1!$A$3:$N$181,2,0)</f>
        <v>45</v>
      </c>
      <c r="O38" s="53">
        <f>VLOOKUP($E38,Sheet1!$A$3:$N$181,3,0)</f>
        <v>32</v>
      </c>
      <c r="P38" s="117">
        <f>VLOOKUP($E38,Sheet1!$A$3:$N$181,6,0)</f>
        <v>191</v>
      </c>
      <c r="Q38" s="117">
        <f>VLOOKUP($E38,Sheet1!$A$3:$N$181,7,0)</f>
        <v>3811229</v>
      </c>
      <c r="R38" s="279">
        <f>VLOOKUP($E38,Sheet1!$A$3:$O$181,15,0)</f>
        <v>197695</v>
      </c>
      <c r="S38" s="319">
        <f t="shared" si="37"/>
        <v>0.65492957746478875</v>
      </c>
      <c r="T38" s="89">
        <f t="shared" si="38"/>
        <v>14101660</v>
      </c>
      <c r="U38" s="256">
        <f t="shared" si="39"/>
        <v>1805914</v>
      </c>
      <c r="V38" s="320">
        <f t="shared" si="40"/>
        <v>1.0515887387580736</v>
      </c>
      <c r="W38" s="42">
        <f t="shared" si="41"/>
        <v>19238.281036834924</v>
      </c>
      <c r="X38" s="282">
        <v>54</v>
      </c>
      <c r="Y38" s="53">
        <v>21</v>
      </c>
      <c r="Z38" s="117">
        <v>139</v>
      </c>
      <c r="AA38" s="117">
        <v>2756145</v>
      </c>
      <c r="AB38" s="279">
        <v>560048</v>
      </c>
      <c r="AC38" s="282">
        <v>25</v>
      </c>
      <c r="AD38" s="53">
        <v>17</v>
      </c>
      <c r="AE38" s="117">
        <v>117</v>
      </c>
      <c r="AF38" s="117">
        <v>2244152</v>
      </c>
      <c r="AG38" s="279">
        <v>442029</v>
      </c>
      <c r="AH38" s="282">
        <v>17</v>
      </c>
      <c r="AI38" s="53">
        <v>17</v>
      </c>
      <c r="AJ38" s="117">
        <v>114</v>
      </c>
      <c r="AK38" s="117">
        <v>2325995</v>
      </c>
      <c r="AL38" s="279">
        <v>147421</v>
      </c>
      <c r="AM38" s="282">
        <v>16</v>
      </c>
      <c r="AN38" s="53">
        <v>15</v>
      </c>
      <c r="AO38" s="117">
        <v>162</v>
      </c>
      <c r="AP38" s="117">
        <v>2951282</v>
      </c>
      <c r="AQ38" s="279">
        <v>339385</v>
      </c>
      <c r="AR38" s="282">
        <v>15</v>
      </c>
      <c r="AS38" s="53">
        <v>12</v>
      </c>
      <c r="AT38" s="117">
        <v>143</v>
      </c>
      <c r="AU38" s="117">
        <v>2513270</v>
      </c>
      <c r="AV38" s="279">
        <v>189931</v>
      </c>
      <c r="AW38" s="282">
        <v>15</v>
      </c>
      <c r="AX38" s="53">
        <v>11</v>
      </c>
      <c r="AY38" s="117">
        <v>58</v>
      </c>
      <c r="AZ38" s="117">
        <v>1310816</v>
      </c>
      <c r="BA38" s="279">
        <v>127100</v>
      </c>
      <c r="BC38" s="327"/>
    </row>
    <row r="39" spans="1:55" x14ac:dyDescent="0.25">
      <c r="A39" s="36" t="str">
        <f t="shared" si="33"/>
        <v>TCB</v>
      </c>
      <c r="B39" s="62" t="str">
        <f t="shared" si="34"/>
        <v>BUI VAN KHOA</v>
      </c>
      <c r="C39" s="37" t="str">
        <f t="shared" si="35"/>
        <v>North</v>
      </c>
      <c r="D39" s="37" t="s">
        <v>24</v>
      </c>
      <c r="E39" s="37" t="s">
        <v>31</v>
      </c>
      <c r="F39" s="262">
        <f t="shared" si="36"/>
        <v>10486000</v>
      </c>
      <c r="G39" s="52">
        <v>1939000</v>
      </c>
      <c r="H39" s="52">
        <v>2155000</v>
      </c>
      <c r="I39" s="52">
        <v>2370000</v>
      </c>
      <c r="J39" s="52">
        <v>1868000</v>
      </c>
      <c r="K39" s="52">
        <v>2154000</v>
      </c>
      <c r="L39" s="52"/>
      <c r="M39" s="52"/>
      <c r="N39" s="282"/>
      <c r="O39" s="53"/>
      <c r="P39" s="117"/>
      <c r="Q39" s="117"/>
      <c r="R39" s="279"/>
      <c r="S39" s="319">
        <f t="shared" si="37"/>
        <v>1.140625</v>
      </c>
      <c r="T39" s="89">
        <f t="shared" si="38"/>
        <v>9092400</v>
      </c>
      <c r="U39" s="256">
        <f t="shared" si="39"/>
        <v>863362</v>
      </c>
      <c r="V39" s="320">
        <f t="shared" si="40"/>
        <v>0.86709898912836159</v>
      </c>
      <c r="W39" s="42">
        <f t="shared" si="41"/>
        <v>18221.242484969938</v>
      </c>
      <c r="X39" s="282"/>
      <c r="Y39" s="53"/>
      <c r="Z39" s="117"/>
      <c r="AA39" s="117"/>
      <c r="AB39" s="279">
        <v>61153</v>
      </c>
      <c r="AC39" s="282">
        <v>5</v>
      </c>
      <c r="AD39" s="53">
        <v>15</v>
      </c>
      <c r="AE39" s="117">
        <v>61</v>
      </c>
      <c r="AF39" s="117">
        <v>971756</v>
      </c>
      <c r="AG39" s="279">
        <v>49789</v>
      </c>
      <c r="AH39" s="282">
        <v>14</v>
      </c>
      <c r="AI39" s="53">
        <v>16</v>
      </c>
      <c r="AJ39" s="117">
        <v>104</v>
      </c>
      <c r="AK39" s="117">
        <v>2049058</v>
      </c>
      <c r="AL39" s="279">
        <v>235761</v>
      </c>
      <c r="AM39" s="282">
        <v>15</v>
      </c>
      <c r="AN39" s="53">
        <v>15</v>
      </c>
      <c r="AO39" s="117">
        <v>144</v>
      </c>
      <c r="AP39" s="117">
        <v>2657892</v>
      </c>
      <c r="AQ39" s="279">
        <v>151752</v>
      </c>
      <c r="AR39" s="282">
        <v>15</v>
      </c>
      <c r="AS39" s="53">
        <v>12</v>
      </c>
      <c r="AT39" s="117">
        <v>124</v>
      </c>
      <c r="AU39" s="117">
        <v>2104900</v>
      </c>
      <c r="AV39" s="279">
        <v>72312</v>
      </c>
      <c r="AW39" s="282">
        <v>15</v>
      </c>
      <c r="AX39" s="53">
        <v>15</v>
      </c>
      <c r="AY39" s="117">
        <v>66</v>
      </c>
      <c r="AZ39" s="117">
        <v>1308794</v>
      </c>
      <c r="BA39" s="279">
        <v>292595</v>
      </c>
      <c r="BC39" s="327"/>
    </row>
    <row r="40" spans="1:55" x14ac:dyDescent="0.25">
      <c r="A40" s="36" t="str">
        <f t="shared" si="33"/>
        <v>TCB</v>
      </c>
      <c r="B40" s="62" t="str">
        <f t="shared" si="34"/>
        <v>BUI VAN KHOA</v>
      </c>
      <c r="C40" s="37" t="str">
        <f t="shared" si="35"/>
        <v>South</v>
      </c>
      <c r="D40" s="37" t="s">
        <v>112</v>
      </c>
      <c r="E40" s="37" t="s">
        <v>28</v>
      </c>
      <c r="F40" s="262">
        <f t="shared" si="36"/>
        <v>8674000</v>
      </c>
      <c r="G40" s="52">
        <v>1094000</v>
      </c>
      <c r="H40" s="52">
        <v>1129000</v>
      </c>
      <c r="I40" s="52">
        <v>1412000</v>
      </c>
      <c r="J40" s="52">
        <v>1129000</v>
      </c>
      <c r="K40" s="52">
        <v>1302000</v>
      </c>
      <c r="L40" s="52">
        <v>1468000</v>
      </c>
      <c r="M40" s="52">
        <f>VLOOKUP(E40,'MTD performance of BCA'!$E$33:$F$64,2,0)</f>
        <v>1140000</v>
      </c>
      <c r="N40" s="282">
        <f>VLOOKUP(E40,Sheet1!$A$3:$N$181,2,0)</f>
        <v>13</v>
      </c>
      <c r="O40" s="53">
        <f>VLOOKUP($E40,Sheet1!$A$3:$N$181,3,0)</f>
        <v>11</v>
      </c>
      <c r="P40" s="117">
        <f>VLOOKUP($E40,Sheet1!$A$3:$N$181,6,0)</f>
        <v>54</v>
      </c>
      <c r="Q40" s="117">
        <f>VLOOKUP($E40,Sheet1!$A$3:$N$181,7,0)</f>
        <v>1107808</v>
      </c>
      <c r="R40" s="279">
        <f>VLOOKUP($E40,Sheet1!$A$3:$O$181,15,0)</f>
        <v>151362</v>
      </c>
      <c r="S40" s="319">
        <f t="shared" si="37"/>
        <v>0.84931506849315064</v>
      </c>
      <c r="T40" s="89">
        <f t="shared" si="38"/>
        <v>7880915</v>
      </c>
      <c r="U40" s="256">
        <f t="shared" si="39"/>
        <v>910363</v>
      </c>
      <c r="V40" s="320">
        <f t="shared" si="40"/>
        <v>1.0460465887974515</v>
      </c>
      <c r="W40" s="42">
        <f t="shared" si="41"/>
        <v>18543.329411764706</v>
      </c>
      <c r="X40" s="282">
        <v>13</v>
      </c>
      <c r="Y40" s="53">
        <v>11</v>
      </c>
      <c r="Z40" s="117">
        <v>60</v>
      </c>
      <c r="AA40" s="117">
        <v>1482772</v>
      </c>
      <c r="AB40" s="279">
        <v>112964</v>
      </c>
      <c r="AC40" s="282">
        <v>14</v>
      </c>
      <c r="AD40" s="53">
        <v>10</v>
      </c>
      <c r="AE40" s="117">
        <v>85</v>
      </c>
      <c r="AF40" s="117">
        <v>1676559</v>
      </c>
      <c r="AG40" s="279">
        <v>203584</v>
      </c>
      <c r="AH40" s="282">
        <v>11</v>
      </c>
      <c r="AI40" s="53">
        <v>10</v>
      </c>
      <c r="AJ40" s="117">
        <v>74</v>
      </c>
      <c r="AK40" s="117">
        <v>1247539</v>
      </c>
      <c r="AL40" s="279">
        <v>124816</v>
      </c>
      <c r="AM40" s="282">
        <v>13</v>
      </c>
      <c r="AN40" s="53">
        <v>10</v>
      </c>
      <c r="AO40" s="117">
        <v>101</v>
      </c>
      <c r="AP40" s="117">
        <v>1805177</v>
      </c>
      <c r="AQ40" s="279">
        <v>90179</v>
      </c>
      <c r="AR40" s="282">
        <v>11</v>
      </c>
      <c r="AS40" s="53">
        <v>10</v>
      </c>
      <c r="AT40" s="117">
        <v>60</v>
      </c>
      <c r="AU40" s="117">
        <v>975329</v>
      </c>
      <c r="AV40" s="279">
        <v>85039</v>
      </c>
      <c r="AW40" s="282">
        <v>11</v>
      </c>
      <c r="AX40" s="53">
        <v>11</v>
      </c>
      <c r="AY40" s="117">
        <v>45</v>
      </c>
      <c r="AZ40" s="117">
        <v>693539</v>
      </c>
      <c r="BA40" s="279">
        <v>293781</v>
      </c>
      <c r="BC40" s="327"/>
    </row>
    <row r="41" spans="1:55" x14ac:dyDescent="0.25">
      <c r="A41" s="36" t="str">
        <f t="shared" si="33"/>
        <v>TCB</v>
      </c>
      <c r="B41" s="62" t="str">
        <f t="shared" si="34"/>
        <v>BUI VAN KHOA</v>
      </c>
      <c r="C41" s="37" t="str">
        <f t="shared" si="35"/>
        <v>North</v>
      </c>
      <c r="D41" s="37" t="s">
        <v>24</v>
      </c>
      <c r="E41" s="37" t="s">
        <v>33</v>
      </c>
      <c r="F41" s="262">
        <f t="shared" si="36"/>
        <v>13929251.457</v>
      </c>
      <c r="G41" s="52">
        <v>2205000</v>
      </c>
      <c r="H41" s="52">
        <v>1980000</v>
      </c>
      <c r="I41" s="52">
        <v>2178000</v>
      </c>
      <c r="J41" s="52">
        <v>1717000</v>
      </c>
      <c r="K41" s="52">
        <v>2130000</v>
      </c>
      <c r="L41" s="52">
        <v>3719251.4569999999</v>
      </c>
      <c r="M41" s="52"/>
      <c r="N41" s="282"/>
      <c r="O41" s="53"/>
      <c r="P41" s="117"/>
      <c r="Q41" s="117"/>
      <c r="R41" s="279">
        <v>167723</v>
      </c>
      <c r="S41" s="319">
        <f t="shared" si="37"/>
        <v>0.85321100917431192</v>
      </c>
      <c r="T41" s="89">
        <f t="shared" si="38"/>
        <v>13232942</v>
      </c>
      <c r="U41" s="256">
        <f t="shared" si="39"/>
        <v>1086864</v>
      </c>
      <c r="V41" s="320">
        <f t="shared" si="40"/>
        <v>0.95001099239614362</v>
      </c>
      <c r="W41" s="42">
        <f t="shared" si="41"/>
        <v>14801.948545861298</v>
      </c>
      <c r="X41" s="282">
        <v>15</v>
      </c>
      <c r="Y41" s="53">
        <v>19</v>
      </c>
      <c r="Z41" s="117">
        <v>126</v>
      </c>
      <c r="AA41" s="117">
        <v>2101387</v>
      </c>
      <c r="AB41" s="279">
        <v>209114</v>
      </c>
      <c r="AC41" s="282">
        <v>27</v>
      </c>
      <c r="AD41" s="53">
        <v>17</v>
      </c>
      <c r="AE41" s="117">
        <v>135</v>
      </c>
      <c r="AF41" s="117">
        <v>2040942</v>
      </c>
      <c r="AG41" s="279">
        <v>220262</v>
      </c>
      <c r="AH41" s="282">
        <v>18</v>
      </c>
      <c r="AI41" s="53">
        <v>15</v>
      </c>
      <c r="AJ41" s="117">
        <v>173</v>
      </c>
      <c r="AK41" s="117">
        <v>2404996</v>
      </c>
      <c r="AL41" s="279">
        <v>211886</v>
      </c>
      <c r="AM41" s="282">
        <v>18</v>
      </c>
      <c r="AN41" s="53">
        <v>14</v>
      </c>
      <c r="AO41" s="117">
        <v>183</v>
      </c>
      <c r="AP41" s="117">
        <v>2729241</v>
      </c>
      <c r="AQ41" s="279">
        <v>158010</v>
      </c>
      <c r="AR41" s="282">
        <v>15</v>
      </c>
      <c r="AS41" s="53">
        <v>13</v>
      </c>
      <c r="AT41" s="117">
        <v>187</v>
      </c>
      <c r="AU41" s="117">
        <v>2588672</v>
      </c>
      <c r="AV41" s="279">
        <v>161756</v>
      </c>
      <c r="AW41" s="282">
        <v>16</v>
      </c>
      <c r="AX41" s="53">
        <v>15</v>
      </c>
      <c r="AY41" s="117">
        <v>90</v>
      </c>
      <c r="AZ41" s="117">
        <v>1367704</v>
      </c>
      <c r="BA41" s="279">
        <v>125836</v>
      </c>
      <c r="BC41" s="327"/>
    </row>
    <row r="42" spans="1:55" x14ac:dyDescent="0.25">
      <c r="A42" s="36" t="str">
        <f t="shared" si="33"/>
        <v>TCB</v>
      </c>
      <c r="B42" s="62" t="str">
        <f t="shared" si="34"/>
        <v>BUI VAN KHOA</v>
      </c>
      <c r="C42" s="37" t="str">
        <f t="shared" si="35"/>
        <v>North</v>
      </c>
      <c r="D42" s="37" t="s">
        <v>24</v>
      </c>
      <c r="E42" s="37" t="s">
        <v>32</v>
      </c>
      <c r="F42" s="262">
        <f t="shared" si="36"/>
        <v>9075000</v>
      </c>
      <c r="G42" s="52">
        <v>1833000</v>
      </c>
      <c r="H42" s="52">
        <v>1863000</v>
      </c>
      <c r="I42" s="52">
        <v>2050000</v>
      </c>
      <c r="J42" s="52">
        <v>1616000</v>
      </c>
      <c r="K42" s="52">
        <v>1713000</v>
      </c>
      <c r="L42" s="52"/>
      <c r="M42" s="52"/>
      <c r="N42" s="282"/>
      <c r="O42" s="53"/>
      <c r="P42" s="117"/>
      <c r="Q42" s="117"/>
      <c r="R42" s="279">
        <v>8620</v>
      </c>
      <c r="S42" s="319">
        <f t="shared" si="37"/>
        <v>1.064516129032258</v>
      </c>
      <c r="T42" s="89">
        <f t="shared" si="38"/>
        <v>7503664</v>
      </c>
      <c r="U42" s="256">
        <f t="shared" si="39"/>
        <v>969784</v>
      </c>
      <c r="V42" s="320">
        <f t="shared" si="40"/>
        <v>0.82685002754820935</v>
      </c>
      <c r="W42" s="42">
        <f t="shared" si="41"/>
        <v>18665.830845771143</v>
      </c>
      <c r="X42" s="282"/>
      <c r="Y42" s="53"/>
      <c r="Z42" s="117"/>
      <c r="AA42" s="117"/>
      <c r="AB42" s="279">
        <v>106347</v>
      </c>
      <c r="AC42" s="282">
        <v>0</v>
      </c>
      <c r="AD42" s="53">
        <v>10</v>
      </c>
      <c r="AE42" s="117">
        <v>41</v>
      </c>
      <c r="AF42" s="117">
        <v>797845</v>
      </c>
      <c r="AG42" s="279">
        <v>76318</v>
      </c>
      <c r="AH42" s="282">
        <v>14</v>
      </c>
      <c r="AI42" s="53">
        <v>13</v>
      </c>
      <c r="AJ42" s="117">
        <v>65</v>
      </c>
      <c r="AK42" s="117">
        <v>1081424</v>
      </c>
      <c r="AL42" s="279">
        <v>94800</v>
      </c>
      <c r="AM42" s="282">
        <v>15</v>
      </c>
      <c r="AN42" s="53">
        <v>12</v>
      </c>
      <c r="AO42" s="117">
        <v>103</v>
      </c>
      <c r="AP42" s="117">
        <v>2073138</v>
      </c>
      <c r="AQ42" s="279">
        <v>280274</v>
      </c>
      <c r="AR42" s="282">
        <v>15</v>
      </c>
      <c r="AS42" s="53">
        <v>16</v>
      </c>
      <c r="AT42" s="117">
        <v>135</v>
      </c>
      <c r="AU42" s="117">
        <v>2468829</v>
      </c>
      <c r="AV42" s="279">
        <v>161274</v>
      </c>
      <c r="AW42" s="282">
        <v>18</v>
      </c>
      <c r="AX42" s="53">
        <v>15</v>
      </c>
      <c r="AY42" s="117">
        <v>58</v>
      </c>
      <c r="AZ42" s="117">
        <v>1082428</v>
      </c>
      <c r="BA42" s="279">
        <v>250771</v>
      </c>
      <c r="BC42" s="327"/>
    </row>
    <row r="43" spans="1:55" x14ac:dyDescent="0.25">
      <c r="A43" s="36" t="str">
        <f t="shared" si="33"/>
        <v>TCB</v>
      </c>
      <c r="B43" s="62" t="str">
        <f t="shared" si="34"/>
        <v>BUI VAN KHOA</v>
      </c>
      <c r="C43" s="37" t="str">
        <f t="shared" si="35"/>
        <v>South</v>
      </c>
      <c r="D43" s="37" t="s">
        <v>112</v>
      </c>
      <c r="E43" s="37" t="s">
        <v>29</v>
      </c>
      <c r="F43" s="262">
        <f t="shared" si="36"/>
        <v>6822000</v>
      </c>
      <c r="G43" s="52">
        <v>845000</v>
      </c>
      <c r="H43" s="52">
        <v>994000</v>
      </c>
      <c r="I43" s="52">
        <v>1092000</v>
      </c>
      <c r="J43" s="52">
        <v>872000</v>
      </c>
      <c r="K43" s="52">
        <v>1005000</v>
      </c>
      <c r="L43" s="52">
        <v>1134000</v>
      </c>
      <c r="M43" s="52">
        <f>VLOOKUP(E43,'MTD performance of BCA'!$E$33:$F$64,2,0)</f>
        <v>880000</v>
      </c>
      <c r="N43" s="282">
        <f>VLOOKUP(E43,Sheet1!$A$3:$N$181,2,0)</f>
        <v>14</v>
      </c>
      <c r="O43" s="53">
        <f>VLOOKUP($E43,Sheet1!$A$3:$N$181,3,0)</f>
        <v>12</v>
      </c>
      <c r="P43" s="117">
        <f>VLOOKUP($E43,Sheet1!$A$3:$N$181,6,0)</f>
        <v>31</v>
      </c>
      <c r="Q43" s="117">
        <f>VLOOKUP($E43,Sheet1!$A$3:$N$181,7,0)</f>
        <v>636401</v>
      </c>
      <c r="R43" s="279">
        <f>VLOOKUP($E43,Sheet1!$A$3:$O$181,15,0)</f>
        <v>61441</v>
      </c>
      <c r="S43" s="319">
        <f t="shared" si="37"/>
        <v>0.7415730337078652</v>
      </c>
      <c r="T43" s="89">
        <f t="shared" si="38"/>
        <v>4204466</v>
      </c>
      <c r="U43" s="256">
        <f t="shared" si="39"/>
        <v>160205</v>
      </c>
      <c r="V43" s="320">
        <f t="shared" si="40"/>
        <v>0.70758431504543928</v>
      </c>
      <c r="W43" s="42">
        <f t="shared" si="41"/>
        <v>21561.364102564101</v>
      </c>
      <c r="X43" s="282">
        <v>16</v>
      </c>
      <c r="Y43" s="53">
        <v>13</v>
      </c>
      <c r="Z43" s="117">
        <v>26</v>
      </c>
      <c r="AA43" s="117">
        <v>454064</v>
      </c>
      <c r="AB43" s="279">
        <v>22941</v>
      </c>
      <c r="AC43" s="282">
        <v>16</v>
      </c>
      <c r="AD43" s="53">
        <v>13</v>
      </c>
      <c r="AE43" s="117">
        <v>41</v>
      </c>
      <c r="AF43" s="117">
        <v>885587</v>
      </c>
      <c r="AG43" s="279">
        <v>10727</v>
      </c>
      <c r="AH43" s="282">
        <v>15</v>
      </c>
      <c r="AI43" s="53">
        <v>13</v>
      </c>
      <c r="AJ43" s="117">
        <v>56</v>
      </c>
      <c r="AK43" s="117">
        <v>1465349</v>
      </c>
      <c r="AL43" s="279">
        <v>0</v>
      </c>
      <c r="AM43" s="282">
        <v>14</v>
      </c>
      <c r="AN43" s="53">
        <v>8</v>
      </c>
      <c r="AO43" s="117">
        <v>30</v>
      </c>
      <c r="AP43" s="117">
        <v>542340</v>
      </c>
      <c r="AQ43" s="279">
        <v>17212</v>
      </c>
      <c r="AR43" s="282">
        <v>14</v>
      </c>
      <c r="AS43" s="53">
        <v>10</v>
      </c>
      <c r="AT43" s="117">
        <v>26</v>
      </c>
      <c r="AU43" s="117">
        <v>443472</v>
      </c>
      <c r="AV43" s="279">
        <v>11060</v>
      </c>
      <c r="AW43" s="282">
        <v>14</v>
      </c>
      <c r="AX43" s="53">
        <v>9</v>
      </c>
      <c r="AY43" s="117">
        <v>16</v>
      </c>
      <c r="AZ43" s="117">
        <v>413654</v>
      </c>
      <c r="BA43" s="279">
        <v>98265</v>
      </c>
      <c r="BC43" s="327"/>
    </row>
    <row r="44" spans="1:55" x14ac:dyDescent="0.25">
      <c r="A44" s="36" t="str">
        <f t="shared" si="33"/>
        <v>TCB</v>
      </c>
      <c r="B44" s="62" t="str">
        <f t="shared" si="34"/>
        <v>BUI VAN KHOA</v>
      </c>
      <c r="C44" s="37" t="str">
        <f t="shared" si="35"/>
        <v>North</v>
      </c>
      <c r="D44" s="40" t="s">
        <v>24</v>
      </c>
      <c r="E44" s="37" t="s">
        <v>34</v>
      </c>
      <c r="F44" s="262">
        <f t="shared" si="36"/>
        <v>14759574.48</v>
      </c>
      <c r="G44" s="52">
        <v>1401000</v>
      </c>
      <c r="H44" s="52">
        <v>1907000</v>
      </c>
      <c r="I44" s="52">
        <v>2098000</v>
      </c>
      <c r="J44" s="52">
        <v>1653000</v>
      </c>
      <c r="K44" s="52">
        <v>1907000</v>
      </c>
      <c r="L44" s="52">
        <v>3479574.48</v>
      </c>
      <c r="M44" s="52">
        <f>VLOOKUP(E44,'MTD performance of BCA'!$E$33:$F$64,2,0)</f>
        <v>2314000</v>
      </c>
      <c r="N44" s="282">
        <f>VLOOKUP(E44,Sheet1!$A$3:$N$181,2,0)</f>
        <v>27</v>
      </c>
      <c r="O44" s="53">
        <f>VLOOKUP($E44,Sheet1!$A$3:$N$181,3,0)</f>
        <v>21</v>
      </c>
      <c r="P44" s="117">
        <f>VLOOKUP($E44,Sheet1!$A$3:$N$181,6,0)</f>
        <v>110</v>
      </c>
      <c r="Q44" s="117">
        <f>VLOOKUP($E44,Sheet1!$A$3:$N$181,7,0)</f>
        <v>2294519</v>
      </c>
      <c r="R44" s="279">
        <f>VLOOKUP($E44,Sheet1!$A$3:$O$181,15,0)</f>
        <v>371120</v>
      </c>
      <c r="S44" s="319">
        <f t="shared" si="37"/>
        <v>0.79646017699115046</v>
      </c>
      <c r="T44" s="89">
        <f t="shared" si="38"/>
        <v>9334237</v>
      </c>
      <c r="U44" s="256">
        <f t="shared" si="39"/>
        <v>698997</v>
      </c>
      <c r="V44" s="320">
        <f t="shared" si="40"/>
        <v>0.75000451084038666</v>
      </c>
      <c r="W44" s="42">
        <f t="shared" si="41"/>
        <v>18819.02620967742</v>
      </c>
      <c r="X44" s="282">
        <v>30</v>
      </c>
      <c r="Y44" s="53">
        <v>19</v>
      </c>
      <c r="Z44" s="117">
        <v>92</v>
      </c>
      <c r="AA44" s="117">
        <v>1644351</v>
      </c>
      <c r="AB44" s="279">
        <v>194250</v>
      </c>
      <c r="AC44" s="282">
        <v>23</v>
      </c>
      <c r="AD44" s="53">
        <v>13</v>
      </c>
      <c r="AE44" s="117">
        <v>58</v>
      </c>
      <c r="AF44" s="117">
        <v>1208468</v>
      </c>
      <c r="AG44" s="279">
        <v>120710</v>
      </c>
      <c r="AH44" s="282">
        <v>15</v>
      </c>
      <c r="AI44" s="53">
        <v>13</v>
      </c>
      <c r="AJ44" s="117">
        <v>85</v>
      </c>
      <c r="AK44" s="117">
        <v>1736115</v>
      </c>
      <c r="AL44" s="279">
        <v>107114</v>
      </c>
      <c r="AM44" s="282">
        <v>16</v>
      </c>
      <c r="AN44" s="53">
        <v>15</v>
      </c>
      <c r="AO44" s="117">
        <v>117</v>
      </c>
      <c r="AP44" s="117">
        <v>2297793</v>
      </c>
      <c r="AQ44" s="279">
        <v>101636</v>
      </c>
      <c r="AR44" s="282">
        <v>15</v>
      </c>
      <c r="AS44" s="53">
        <v>16</v>
      </c>
      <c r="AT44" s="117">
        <v>108</v>
      </c>
      <c r="AU44" s="117">
        <v>1805515</v>
      </c>
      <c r="AV44" s="279">
        <v>61111</v>
      </c>
      <c r="AW44" s="282">
        <v>14</v>
      </c>
      <c r="AX44" s="53">
        <v>14</v>
      </c>
      <c r="AY44" s="117">
        <v>36</v>
      </c>
      <c r="AZ44" s="117">
        <v>641995</v>
      </c>
      <c r="BA44" s="279">
        <v>114176</v>
      </c>
      <c r="BC44" s="327"/>
    </row>
    <row r="45" spans="1:55" x14ac:dyDescent="0.25">
      <c r="A45" s="36" t="str">
        <f t="shared" si="33"/>
        <v>TCB</v>
      </c>
      <c r="B45" s="62" t="str">
        <f t="shared" si="34"/>
        <v>BUI VAN KHOA</v>
      </c>
      <c r="C45" s="37" t="str">
        <f t="shared" si="35"/>
        <v>South</v>
      </c>
      <c r="D45" s="37" t="s">
        <v>112</v>
      </c>
      <c r="E45" s="40" t="s">
        <v>30</v>
      </c>
      <c r="F45" s="262">
        <f t="shared" si="36"/>
        <v>910000</v>
      </c>
      <c r="G45" s="52">
        <v>910000</v>
      </c>
      <c r="H45" s="52"/>
      <c r="I45" s="52"/>
      <c r="J45" s="52"/>
      <c r="K45" s="52"/>
      <c r="L45" s="52"/>
      <c r="M45" s="52"/>
      <c r="N45" s="282"/>
      <c r="O45" s="53"/>
      <c r="P45" s="117"/>
      <c r="Q45" s="117"/>
      <c r="R45" s="279"/>
      <c r="S45" s="319">
        <f t="shared" si="37"/>
        <v>0.53333333333333333</v>
      </c>
      <c r="T45" s="89">
        <f t="shared" si="38"/>
        <v>298491</v>
      </c>
      <c r="U45" s="256">
        <f t="shared" si="39"/>
        <v>97767</v>
      </c>
      <c r="V45" s="320">
        <f t="shared" si="40"/>
        <v>0.32801208791208791</v>
      </c>
      <c r="W45" s="42">
        <f t="shared" si="41"/>
        <v>14924.55</v>
      </c>
      <c r="X45" s="282"/>
      <c r="Y45" s="53"/>
      <c r="Z45" s="117"/>
      <c r="AA45" s="117"/>
      <c r="AB45" s="279"/>
      <c r="AC45" s="282"/>
      <c r="AD45" s="53"/>
      <c r="AE45" s="117"/>
      <c r="AF45" s="117"/>
      <c r="AG45" s="279"/>
      <c r="AH45" s="282"/>
      <c r="AI45" s="53"/>
      <c r="AJ45" s="117"/>
      <c r="AK45" s="117"/>
      <c r="AL45" s="279"/>
      <c r="AM45" s="282"/>
      <c r="AN45" s="53"/>
      <c r="AO45" s="117"/>
      <c r="AP45" s="117"/>
      <c r="AQ45" s="279"/>
      <c r="AR45" s="282"/>
      <c r="AS45" s="53"/>
      <c r="AT45" s="117"/>
      <c r="AU45" s="117"/>
      <c r="AV45" s="279"/>
      <c r="AW45" s="282">
        <v>15</v>
      </c>
      <c r="AX45" s="53">
        <v>8</v>
      </c>
      <c r="AY45" s="117">
        <v>20</v>
      </c>
      <c r="AZ45" s="117">
        <v>298491</v>
      </c>
      <c r="BA45" s="279">
        <v>97767</v>
      </c>
      <c r="BC45" s="327"/>
    </row>
    <row r="46" spans="1:55" x14ac:dyDescent="0.25">
      <c r="A46" s="36" t="str">
        <f t="shared" si="33"/>
        <v>TCB</v>
      </c>
      <c r="B46" s="62" t="str">
        <f t="shared" si="34"/>
        <v>BUI VAN KHOA</v>
      </c>
      <c r="C46" s="37" t="str">
        <f t="shared" si="35"/>
        <v>South</v>
      </c>
      <c r="D46" s="37" t="s">
        <v>112</v>
      </c>
      <c r="E46" s="40" t="s">
        <v>126</v>
      </c>
      <c r="F46" s="262">
        <f t="shared" si="36"/>
        <v>6463000</v>
      </c>
      <c r="G46" s="52"/>
      <c r="H46" s="52">
        <v>759000</v>
      </c>
      <c r="I46" s="52">
        <v>1176000</v>
      </c>
      <c r="J46" s="52">
        <v>1036000</v>
      </c>
      <c r="K46" s="52">
        <v>1195000</v>
      </c>
      <c r="L46" s="52">
        <v>1347000</v>
      </c>
      <c r="M46" s="52">
        <f>VLOOKUP(E46,'MTD performance of BCA'!$E$33:$F$64,2,0)</f>
        <v>950000</v>
      </c>
      <c r="N46" s="282">
        <f>VLOOKUP(E46,Sheet1!$A$3:$N$181,2,0)</f>
        <v>23</v>
      </c>
      <c r="O46" s="53">
        <f>VLOOKUP($E46,Sheet1!$A$3:$N$181,3,0)</f>
        <v>18</v>
      </c>
      <c r="P46" s="117">
        <f>VLOOKUP($E46,Sheet1!$A$3:$N$181,6,0)</f>
        <v>47</v>
      </c>
      <c r="Q46" s="117">
        <f>VLOOKUP($E46,Sheet1!$A$3:$N$181,7,0)</f>
        <v>1252608</v>
      </c>
      <c r="R46" s="279">
        <f>VLOOKUP($E46,Sheet1!$A$3:$O$181,15,0)</f>
        <v>89058</v>
      </c>
      <c r="S46" s="319">
        <f t="shared" si="37"/>
        <v>0.69791666666666663</v>
      </c>
      <c r="T46" s="89">
        <f t="shared" si="38"/>
        <v>6827008</v>
      </c>
      <c r="U46" s="256">
        <f t="shared" si="39"/>
        <v>185332</v>
      </c>
      <c r="V46" s="320">
        <f t="shared" si="40"/>
        <v>1.2383471793941592</v>
      </c>
      <c r="W46" s="42">
        <f t="shared" si="41"/>
        <v>18013.213720316624</v>
      </c>
      <c r="X46" s="282">
        <v>26</v>
      </c>
      <c r="Y46" s="53">
        <v>17</v>
      </c>
      <c r="Z46" s="117">
        <v>105</v>
      </c>
      <c r="AA46" s="117">
        <v>2173212</v>
      </c>
      <c r="AB46" s="279">
        <v>77618</v>
      </c>
      <c r="AC46" s="282">
        <v>20</v>
      </c>
      <c r="AD46" s="53">
        <v>16</v>
      </c>
      <c r="AE46" s="117">
        <v>78</v>
      </c>
      <c r="AF46" s="117">
        <v>1514023</v>
      </c>
      <c r="AG46" s="279">
        <v>32258</v>
      </c>
      <c r="AH46" s="282">
        <v>19</v>
      </c>
      <c r="AI46" s="53">
        <v>14</v>
      </c>
      <c r="AJ46" s="117">
        <v>71</v>
      </c>
      <c r="AK46" s="117">
        <v>1263354</v>
      </c>
      <c r="AL46" s="279">
        <v>24154</v>
      </c>
      <c r="AM46" s="282">
        <v>18</v>
      </c>
      <c r="AN46" s="53">
        <v>12</v>
      </c>
      <c r="AO46" s="117">
        <v>80</v>
      </c>
      <c r="AP46" s="117">
        <v>1255951</v>
      </c>
      <c r="AQ46" s="279">
        <v>36166</v>
      </c>
      <c r="AR46" s="282">
        <v>13</v>
      </c>
      <c r="AS46" s="53">
        <v>8</v>
      </c>
      <c r="AT46" s="117">
        <v>45</v>
      </c>
      <c r="AU46" s="117">
        <v>620468</v>
      </c>
      <c r="AV46" s="279">
        <v>15136</v>
      </c>
      <c r="AW46" s="282"/>
      <c r="AX46" s="299"/>
      <c r="AY46" s="117"/>
      <c r="AZ46" s="117"/>
      <c r="BA46" s="279"/>
      <c r="BC46" s="327"/>
    </row>
    <row r="47" spans="1:55" hidden="1" x14ac:dyDescent="0.25">
      <c r="A47" s="36" t="str">
        <f t="shared" si="33"/>
        <v>EIB</v>
      </c>
      <c r="B47" s="62" t="str">
        <f t="shared" si="34"/>
        <v>BUI VAN KHOA</v>
      </c>
      <c r="C47" s="37" t="str">
        <f t="shared" si="35"/>
        <v>South</v>
      </c>
      <c r="D47" s="40" t="s">
        <v>55</v>
      </c>
      <c r="E47" s="40" t="s">
        <v>72</v>
      </c>
      <c r="F47" s="262">
        <f t="shared" si="36"/>
        <v>2290000</v>
      </c>
      <c r="G47" s="52">
        <v>250000</v>
      </c>
      <c r="H47" s="52">
        <v>140000</v>
      </c>
      <c r="I47" s="52">
        <v>460000</v>
      </c>
      <c r="J47" s="52">
        <v>420000</v>
      </c>
      <c r="K47" s="52">
        <v>450000</v>
      </c>
      <c r="L47" s="52">
        <v>570000</v>
      </c>
      <c r="M47" s="52"/>
      <c r="N47" s="282"/>
      <c r="O47" s="53"/>
      <c r="P47" s="117"/>
      <c r="Q47" s="117"/>
      <c r="R47" s="279"/>
      <c r="S47" s="319">
        <f t="shared" si="37"/>
        <v>0.47368421052631576</v>
      </c>
      <c r="T47" s="89">
        <f t="shared" si="38"/>
        <v>2487526</v>
      </c>
      <c r="U47" s="256">
        <f t="shared" si="39"/>
        <v>210310</v>
      </c>
      <c r="V47" s="320">
        <f t="shared" si="40"/>
        <v>1.0862558951965064</v>
      </c>
      <c r="W47" s="42">
        <f t="shared" si="41"/>
        <v>16152.766233766233</v>
      </c>
      <c r="X47" s="282">
        <v>0</v>
      </c>
      <c r="Y47" s="53">
        <v>0</v>
      </c>
      <c r="Z47" s="117">
        <v>0</v>
      </c>
      <c r="AA47" s="117">
        <v>0</v>
      </c>
      <c r="AB47" s="279">
        <v>27601</v>
      </c>
      <c r="AC47" s="282">
        <v>12</v>
      </c>
      <c r="AD47" s="53">
        <v>1</v>
      </c>
      <c r="AE47" s="117">
        <v>4</v>
      </c>
      <c r="AF47" s="117">
        <v>64540</v>
      </c>
      <c r="AG47" s="279">
        <v>45096</v>
      </c>
      <c r="AH47" s="282">
        <v>14</v>
      </c>
      <c r="AI47" s="53">
        <v>10</v>
      </c>
      <c r="AJ47" s="117">
        <v>30</v>
      </c>
      <c r="AK47" s="117">
        <v>462173</v>
      </c>
      <c r="AL47" s="279">
        <v>42343</v>
      </c>
      <c r="AM47" s="282">
        <v>18</v>
      </c>
      <c r="AN47" s="53">
        <v>10</v>
      </c>
      <c r="AO47" s="117">
        <v>54</v>
      </c>
      <c r="AP47" s="117">
        <v>1026733</v>
      </c>
      <c r="AQ47" s="279">
        <v>59300</v>
      </c>
      <c r="AR47" s="282">
        <v>16</v>
      </c>
      <c r="AS47" s="53">
        <v>8</v>
      </c>
      <c r="AT47" s="117">
        <v>33</v>
      </c>
      <c r="AU47" s="117">
        <v>409543</v>
      </c>
      <c r="AV47" s="279">
        <v>26736</v>
      </c>
      <c r="AW47" s="282">
        <v>16</v>
      </c>
      <c r="AX47" s="53">
        <v>7</v>
      </c>
      <c r="AY47" s="117">
        <v>33</v>
      </c>
      <c r="AZ47" s="117">
        <v>524537</v>
      </c>
      <c r="BA47" s="279">
        <v>9234</v>
      </c>
      <c r="BC47" s="327"/>
    </row>
    <row r="48" spans="1:55" hidden="1" x14ac:dyDescent="0.25">
      <c r="A48" s="36" t="str">
        <f t="shared" si="33"/>
        <v>EIB</v>
      </c>
      <c r="B48" s="62" t="str">
        <f t="shared" si="34"/>
        <v>BUI VAN KHOA</v>
      </c>
      <c r="C48" s="37" t="str">
        <f t="shared" si="35"/>
        <v>North</v>
      </c>
      <c r="D48" s="40" t="s">
        <v>56</v>
      </c>
      <c r="E48" s="40" t="s">
        <v>91</v>
      </c>
      <c r="F48" s="262">
        <f t="shared" si="36"/>
        <v>956000</v>
      </c>
      <c r="G48" s="52">
        <v>100000</v>
      </c>
      <c r="H48" s="52">
        <v>60000</v>
      </c>
      <c r="I48" s="52">
        <v>170000</v>
      </c>
      <c r="J48" s="52">
        <v>150000</v>
      </c>
      <c r="K48" s="52">
        <v>160000</v>
      </c>
      <c r="L48" s="52">
        <v>200000</v>
      </c>
      <c r="M48" s="52">
        <f>VLOOKUP(E48,'MTD performance of BCA'!$E$33:$F$64,2,0)</f>
        <v>116000</v>
      </c>
      <c r="N48" s="282">
        <f>VLOOKUP(E48,Sheet1!$A$3:$N$181,2,0)</f>
        <v>9</v>
      </c>
      <c r="O48" s="53">
        <f>VLOOKUP($E48,Sheet1!$A$3:$N$181,3,0)</f>
        <v>2</v>
      </c>
      <c r="P48" s="117">
        <f>VLOOKUP($E48,Sheet1!$A$3:$N$181,6,0)</f>
        <v>2</v>
      </c>
      <c r="Q48" s="117">
        <f>VLOOKUP($E48,Sheet1!$A$3:$N$181,7,0)</f>
        <v>20509</v>
      </c>
      <c r="R48" s="279">
        <f>VLOOKUP($E48,Sheet1!$A$3:$O$181,15,0)</f>
        <v>0</v>
      </c>
      <c r="S48" s="319">
        <f t="shared" si="37"/>
        <v>0.67307692307692313</v>
      </c>
      <c r="T48" s="89">
        <f t="shared" si="38"/>
        <v>690733</v>
      </c>
      <c r="U48" s="256">
        <f t="shared" si="39"/>
        <v>121403</v>
      </c>
      <c r="V48" s="320">
        <f t="shared" si="40"/>
        <v>0.82230119047619044</v>
      </c>
      <c r="W48" s="42">
        <f t="shared" si="41"/>
        <v>11909.189655172413</v>
      </c>
      <c r="X48" s="282">
        <v>11</v>
      </c>
      <c r="Y48" s="53">
        <v>6</v>
      </c>
      <c r="Z48" s="117">
        <v>8</v>
      </c>
      <c r="AA48" s="117">
        <v>99752</v>
      </c>
      <c r="AB48" s="279">
        <v>16016</v>
      </c>
      <c r="AC48" s="282">
        <v>9</v>
      </c>
      <c r="AD48" s="53">
        <v>5</v>
      </c>
      <c r="AE48" s="117">
        <v>7</v>
      </c>
      <c r="AF48" s="117">
        <v>102692</v>
      </c>
      <c r="AG48" s="279">
        <v>29355</v>
      </c>
      <c r="AH48" s="282">
        <v>10</v>
      </c>
      <c r="AI48" s="53">
        <v>7</v>
      </c>
      <c r="AJ48" s="117">
        <v>9</v>
      </c>
      <c r="AK48" s="117">
        <v>91948</v>
      </c>
      <c r="AL48" s="279">
        <v>32190</v>
      </c>
      <c r="AM48" s="282">
        <v>8</v>
      </c>
      <c r="AN48" s="53">
        <v>7</v>
      </c>
      <c r="AO48" s="117">
        <v>18</v>
      </c>
      <c r="AP48" s="117">
        <v>190293</v>
      </c>
      <c r="AQ48" s="279">
        <v>0</v>
      </c>
      <c r="AR48" s="282">
        <v>8</v>
      </c>
      <c r="AS48" s="53">
        <v>4</v>
      </c>
      <c r="AT48" s="117">
        <v>5</v>
      </c>
      <c r="AU48" s="117">
        <v>61657</v>
      </c>
      <c r="AV48" s="279">
        <v>10656</v>
      </c>
      <c r="AW48" s="282">
        <v>6</v>
      </c>
      <c r="AX48" s="53">
        <v>6</v>
      </c>
      <c r="AY48" s="117">
        <v>11</v>
      </c>
      <c r="AZ48" s="117">
        <v>144391</v>
      </c>
      <c r="BA48" s="279">
        <v>33186</v>
      </c>
      <c r="BC48" s="327"/>
    </row>
    <row r="49" spans="1:55" hidden="1" x14ac:dyDescent="0.25">
      <c r="A49" s="36" t="str">
        <f t="shared" si="33"/>
        <v>EIB</v>
      </c>
      <c r="B49" s="62" t="str">
        <f t="shared" si="34"/>
        <v>BUI VAN KHOA</v>
      </c>
      <c r="C49" s="37" t="str">
        <f t="shared" si="35"/>
        <v>South</v>
      </c>
      <c r="D49" s="40" t="s">
        <v>26</v>
      </c>
      <c r="E49" s="40" t="s">
        <v>58</v>
      </c>
      <c r="F49" s="262">
        <f t="shared" si="36"/>
        <v>2177452.4926512828</v>
      </c>
      <c r="G49" s="52">
        <v>250000</v>
      </c>
      <c r="H49" s="52">
        <v>140000</v>
      </c>
      <c r="I49" s="52">
        <v>390000</v>
      </c>
      <c r="J49" s="52">
        <v>290000</v>
      </c>
      <c r="K49" s="52">
        <v>300000</v>
      </c>
      <c r="L49" s="52">
        <v>450000</v>
      </c>
      <c r="M49" s="52">
        <f>VLOOKUP(E49,'MTD performance of BCA'!$E$33:$F$64,2,0)</f>
        <v>357452.49265128298</v>
      </c>
      <c r="N49" s="282">
        <f>VLOOKUP(E49,Sheet1!$A$3:$N$181,2,0)</f>
        <v>18</v>
      </c>
      <c r="O49" s="53">
        <f>VLOOKUP($E49,Sheet1!$A$3:$N$181,3,0)</f>
        <v>4</v>
      </c>
      <c r="P49" s="117">
        <f>VLOOKUP($E49,Sheet1!$A$3:$N$181,6,0)</f>
        <v>8</v>
      </c>
      <c r="Q49" s="117">
        <f>VLOOKUP($E49,Sheet1!$A$3:$N$181,7,0)</f>
        <v>168127</v>
      </c>
      <c r="R49" s="279">
        <f>VLOOKUP($E49,Sheet1!$A$3:$O$181,15,0)</f>
        <v>10679</v>
      </c>
      <c r="S49" s="319">
        <f t="shared" si="37"/>
        <v>0.59090909090909094</v>
      </c>
      <c r="T49" s="89">
        <f t="shared" si="38"/>
        <v>1409410</v>
      </c>
      <c r="U49" s="256">
        <f t="shared" si="39"/>
        <v>515457</v>
      </c>
      <c r="V49" s="320">
        <f t="shared" si="40"/>
        <v>0.77440109890109887</v>
      </c>
      <c r="W49" s="42">
        <f t="shared" si="41"/>
        <v>17840.632911392404</v>
      </c>
      <c r="X49" s="282">
        <v>13</v>
      </c>
      <c r="Y49" s="53">
        <v>2</v>
      </c>
      <c r="Z49" s="117">
        <v>2</v>
      </c>
      <c r="AA49" s="117">
        <v>23066</v>
      </c>
      <c r="AB49" s="279">
        <v>15866</v>
      </c>
      <c r="AC49" s="282">
        <v>10</v>
      </c>
      <c r="AD49" s="53">
        <v>8</v>
      </c>
      <c r="AE49" s="117">
        <v>18</v>
      </c>
      <c r="AF49" s="117">
        <v>408878</v>
      </c>
      <c r="AG49" s="279">
        <v>221121</v>
      </c>
      <c r="AH49" s="282">
        <v>11</v>
      </c>
      <c r="AI49" s="53">
        <v>7</v>
      </c>
      <c r="AJ49" s="117">
        <v>9</v>
      </c>
      <c r="AK49" s="117">
        <v>140398</v>
      </c>
      <c r="AL49" s="279">
        <v>16178</v>
      </c>
      <c r="AM49" s="282">
        <v>12</v>
      </c>
      <c r="AN49" s="53">
        <v>10</v>
      </c>
      <c r="AO49" s="117">
        <v>22</v>
      </c>
      <c r="AP49" s="117">
        <v>377064</v>
      </c>
      <c r="AQ49" s="279">
        <v>33410</v>
      </c>
      <c r="AR49" s="282">
        <v>9</v>
      </c>
      <c r="AS49" s="53">
        <v>6</v>
      </c>
      <c r="AT49" s="117">
        <v>10</v>
      </c>
      <c r="AU49" s="117">
        <v>121163</v>
      </c>
      <c r="AV49" s="279">
        <v>12421</v>
      </c>
      <c r="AW49" s="282">
        <v>11</v>
      </c>
      <c r="AX49" s="53">
        <v>6</v>
      </c>
      <c r="AY49" s="117">
        <v>18</v>
      </c>
      <c r="AZ49" s="117">
        <v>338841</v>
      </c>
      <c r="BA49" s="279">
        <v>216461</v>
      </c>
      <c r="BC49" s="327"/>
    </row>
    <row r="50" spans="1:55" hidden="1" x14ac:dyDescent="0.25">
      <c r="A50" s="36" t="str">
        <f t="shared" si="33"/>
        <v>EIB</v>
      </c>
      <c r="B50" s="62" t="str">
        <f t="shared" si="34"/>
        <v>BUI VAN KHOA</v>
      </c>
      <c r="C50" s="37" t="str">
        <f t="shared" si="35"/>
        <v>South</v>
      </c>
      <c r="D50" s="40" t="s">
        <v>26</v>
      </c>
      <c r="E50" s="40" t="s">
        <v>63</v>
      </c>
      <c r="F50" s="262">
        <f t="shared" si="36"/>
        <v>1969984.5353126309</v>
      </c>
      <c r="G50" s="52">
        <v>220000</v>
      </c>
      <c r="H50" s="52">
        <v>120000</v>
      </c>
      <c r="I50" s="52">
        <v>330000</v>
      </c>
      <c r="J50" s="52">
        <v>300000</v>
      </c>
      <c r="K50" s="52">
        <v>300000</v>
      </c>
      <c r="L50" s="52">
        <v>450000</v>
      </c>
      <c r="M50" s="52">
        <f>VLOOKUP(E50,'MTD performance of BCA'!$E$33:$F$64,2,0)</f>
        <v>249984.53531263099</v>
      </c>
      <c r="N50" s="282">
        <f>VLOOKUP(E50,Sheet1!$A$3:$N$181,2,0)</f>
        <v>25</v>
      </c>
      <c r="O50" s="53">
        <f>VLOOKUP($E50,Sheet1!$A$3:$N$181,3,0)</f>
        <v>4</v>
      </c>
      <c r="P50" s="117">
        <f>VLOOKUP($E50,Sheet1!$A$3:$N$181,6,0)</f>
        <v>7</v>
      </c>
      <c r="Q50" s="117">
        <f>VLOOKUP($E50,Sheet1!$A$3:$N$181,7,0)</f>
        <v>572856</v>
      </c>
      <c r="R50" s="279">
        <f>VLOOKUP($E50,Sheet1!$A$3:$O$181,15,0)</f>
        <v>0</v>
      </c>
      <c r="S50" s="319">
        <f t="shared" si="37"/>
        <v>0.51923076923076927</v>
      </c>
      <c r="T50" s="89">
        <f t="shared" si="38"/>
        <v>2018884</v>
      </c>
      <c r="U50" s="256">
        <f t="shared" si="39"/>
        <v>145863</v>
      </c>
      <c r="V50" s="320">
        <f t="shared" si="40"/>
        <v>1.1737697674418606</v>
      </c>
      <c r="W50" s="42">
        <f t="shared" si="41"/>
        <v>22185.538461538461</v>
      </c>
      <c r="X50" s="282">
        <v>16</v>
      </c>
      <c r="Y50" s="53">
        <v>4</v>
      </c>
      <c r="Z50" s="117">
        <v>5</v>
      </c>
      <c r="AA50" s="117">
        <v>83926</v>
      </c>
      <c r="AB50" s="279">
        <v>97612</v>
      </c>
      <c r="AC50" s="282">
        <v>20</v>
      </c>
      <c r="AD50" s="53">
        <v>9</v>
      </c>
      <c r="AE50" s="117">
        <v>20</v>
      </c>
      <c r="AF50" s="117">
        <v>451591</v>
      </c>
      <c r="AG50" s="279">
        <v>10488</v>
      </c>
      <c r="AH50" s="282">
        <v>16</v>
      </c>
      <c r="AI50" s="53">
        <v>10</v>
      </c>
      <c r="AJ50" s="117">
        <v>14</v>
      </c>
      <c r="AK50" s="117">
        <v>350548</v>
      </c>
      <c r="AL50" s="279">
        <v>0</v>
      </c>
      <c r="AM50" s="282">
        <v>19</v>
      </c>
      <c r="AN50" s="53">
        <v>13</v>
      </c>
      <c r="AO50" s="117">
        <v>26</v>
      </c>
      <c r="AP50" s="117">
        <v>595185</v>
      </c>
      <c r="AQ50" s="279">
        <v>11060</v>
      </c>
      <c r="AR50" s="282">
        <v>16</v>
      </c>
      <c r="AS50" s="53">
        <v>10</v>
      </c>
      <c r="AT50" s="117">
        <v>15</v>
      </c>
      <c r="AU50" s="117">
        <v>277038</v>
      </c>
      <c r="AV50" s="279">
        <v>0</v>
      </c>
      <c r="AW50" s="282">
        <v>17</v>
      </c>
      <c r="AX50" s="53">
        <v>8</v>
      </c>
      <c r="AY50" s="117">
        <v>11</v>
      </c>
      <c r="AZ50" s="117">
        <v>260596</v>
      </c>
      <c r="BA50" s="279">
        <v>26703</v>
      </c>
      <c r="BC50" s="327"/>
    </row>
    <row r="51" spans="1:55" hidden="1" x14ac:dyDescent="0.25">
      <c r="A51" s="36" t="str">
        <f t="shared" si="33"/>
        <v>EIB</v>
      </c>
      <c r="B51" s="62" t="str">
        <f t="shared" si="34"/>
        <v>BUI VAN KHOA</v>
      </c>
      <c r="C51" s="37" t="str">
        <f t="shared" si="35"/>
        <v>North</v>
      </c>
      <c r="D51" s="40" t="s">
        <v>56</v>
      </c>
      <c r="E51" s="40" t="s">
        <v>74</v>
      </c>
      <c r="F51" s="262">
        <f t="shared" si="36"/>
        <v>2480000</v>
      </c>
      <c r="G51" s="52">
        <v>360000</v>
      </c>
      <c r="H51" s="52">
        <v>200000</v>
      </c>
      <c r="I51" s="52">
        <v>550000</v>
      </c>
      <c r="J51" s="52">
        <v>400000</v>
      </c>
      <c r="K51" s="52">
        <v>420000</v>
      </c>
      <c r="L51" s="52">
        <v>550000</v>
      </c>
      <c r="M51" s="52"/>
      <c r="N51" s="282"/>
      <c r="O51" s="53"/>
      <c r="P51" s="117"/>
      <c r="Q51" s="117"/>
      <c r="R51" s="279">
        <v>47920</v>
      </c>
      <c r="S51" s="319">
        <f t="shared" si="37"/>
        <v>0.58088235294117652</v>
      </c>
      <c r="T51" s="89">
        <f t="shared" si="38"/>
        <v>2978428</v>
      </c>
      <c r="U51" s="256">
        <f t="shared" si="39"/>
        <v>395027</v>
      </c>
      <c r="V51" s="320">
        <f t="shared" si="40"/>
        <v>1.2009790322580645</v>
      </c>
      <c r="W51" s="42">
        <f t="shared" si="41"/>
        <v>19989.449664429529</v>
      </c>
      <c r="X51" s="282">
        <v>8</v>
      </c>
      <c r="Y51" s="53">
        <v>5</v>
      </c>
      <c r="Z51" s="117">
        <v>5</v>
      </c>
      <c r="AA51" s="117">
        <v>98563</v>
      </c>
      <c r="AB51" s="279">
        <v>220832</v>
      </c>
      <c r="AC51" s="282">
        <v>33</v>
      </c>
      <c r="AD51" s="53">
        <v>16</v>
      </c>
      <c r="AE51" s="117">
        <v>35</v>
      </c>
      <c r="AF51" s="117">
        <v>885648</v>
      </c>
      <c r="AG51" s="279">
        <v>22030</v>
      </c>
      <c r="AH51" s="282">
        <v>22</v>
      </c>
      <c r="AI51" s="53">
        <v>15</v>
      </c>
      <c r="AJ51" s="117">
        <v>24</v>
      </c>
      <c r="AK51" s="117">
        <v>540746</v>
      </c>
      <c r="AL51" s="279">
        <v>0</v>
      </c>
      <c r="AM51" s="282">
        <v>28</v>
      </c>
      <c r="AN51" s="53">
        <v>16</v>
      </c>
      <c r="AO51" s="117">
        <v>39</v>
      </c>
      <c r="AP51" s="117">
        <v>684061</v>
      </c>
      <c r="AQ51" s="279">
        <v>57934</v>
      </c>
      <c r="AR51" s="282">
        <v>24</v>
      </c>
      <c r="AS51" s="53">
        <v>16</v>
      </c>
      <c r="AT51" s="117">
        <v>23</v>
      </c>
      <c r="AU51" s="117">
        <v>366918</v>
      </c>
      <c r="AV51" s="279">
        <v>57069</v>
      </c>
      <c r="AW51" s="282">
        <v>21</v>
      </c>
      <c r="AX51" s="53">
        <v>11</v>
      </c>
      <c r="AY51" s="117">
        <v>23</v>
      </c>
      <c r="AZ51" s="117">
        <v>402492</v>
      </c>
      <c r="BA51" s="279">
        <v>37162</v>
      </c>
      <c r="BC51" s="327"/>
    </row>
    <row r="52" spans="1:55" hidden="1" x14ac:dyDescent="0.25">
      <c r="A52" s="36" t="str">
        <f t="shared" si="33"/>
        <v>EIB</v>
      </c>
      <c r="B52" s="62" t="str">
        <f t="shared" si="34"/>
        <v>BUI VAN KHOA</v>
      </c>
      <c r="C52" s="37" t="str">
        <f t="shared" si="35"/>
        <v>North</v>
      </c>
      <c r="D52" s="40" t="s">
        <v>56</v>
      </c>
      <c r="E52" s="37" t="s">
        <v>57</v>
      </c>
      <c r="F52" s="262">
        <f t="shared" si="36"/>
        <v>1930000</v>
      </c>
      <c r="G52" s="52">
        <v>360000</v>
      </c>
      <c r="H52" s="52">
        <v>200000</v>
      </c>
      <c r="I52" s="52">
        <v>550000</v>
      </c>
      <c r="J52" s="52">
        <v>400000</v>
      </c>
      <c r="K52" s="52">
        <v>420000</v>
      </c>
      <c r="L52" s="52">
        <v>0</v>
      </c>
      <c r="M52" s="52">
        <v>0</v>
      </c>
      <c r="N52" s="282"/>
      <c r="O52" s="53"/>
      <c r="P52" s="117"/>
      <c r="Q52" s="117"/>
      <c r="R52" s="279"/>
      <c r="S52" s="319">
        <f t="shared" si="37"/>
        <v>0.59493670886075944</v>
      </c>
      <c r="T52" s="89">
        <f t="shared" si="38"/>
        <v>2039768</v>
      </c>
      <c r="U52" s="256">
        <f t="shared" si="39"/>
        <v>342540</v>
      </c>
      <c r="V52" s="320">
        <f t="shared" si="40"/>
        <v>1.0568746113989638</v>
      </c>
      <c r="W52" s="42">
        <f t="shared" si="41"/>
        <v>22171.391304347828</v>
      </c>
      <c r="X52" s="282"/>
      <c r="Y52" s="53"/>
      <c r="Z52" s="117"/>
      <c r="AA52" s="117"/>
      <c r="AB52" s="279"/>
      <c r="AC52" s="282">
        <v>2</v>
      </c>
      <c r="AD52" s="53">
        <v>1</v>
      </c>
      <c r="AE52" s="117">
        <v>1</v>
      </c>
      <c r="AF52" s="117">
        <v>31812</v>
      </c>
      <c r="AG52" s="279">
        <v>80154</v>
      </c>
      <c r="AH52" s="282">
        <v>16</v>
      </c>
      <c r="AI52" s="53">
        <v>12</v>
      </c>
      <c r="AJ52" s="117">
        <v>29</v>
      </c>
      <c r="AK52" s="117">
        <v>823136</v>
      </c>
      <c r="AL52" s="279">
        <v>59011</v>
      </c>
      <c r="AM52" s="282">
        <v>21</v>
      </c>
      <c r="AN52" s="53">
        <v>12</v>
      </c>
      <c r="AO52" s="117">
        <v>18</v>
      </c>
      <c r="AP52" s="117">
        <v>423658</v>
      </c>
      <c r="AQ52" s="279">
        <v>54649</v>
      </c>
      <c r="AR52" s="282">
        <v>21</v>
      </c>
      <c r="AS52" s="53">
        <v>13</v>
      </c>
      <c r="AT52" s="117">
        <v>22</v>
      </c>
      <c r="AU52" s="117">
        <v>380436</v>
      </c>
      <c r="AV52" s="279">
        <v>38586</v>
      </c>
      <c r="AW52" s="282">
        <v>19</v>
      </c>
      <c r="AX52" s="53">
        <v>9</v>
      </c>
      <c r="AY52" s="117">
        <v>22</v>
      </c>
      <c r="AZ52" s="117">
        <v>380726</v>
      </c>
      <c r="BA52" s="279">
        <v>110140</v>
      </c>
      <c r="BC52" s="327"/>
    </row>
    <row r="53" spans="1:55" hidden="1" x14ac:dyDescent="0.25">
      <c r="A53" s="36" t="str">
        <f t="shared" si="33"/>
        <v>EIB</v>
      </c>
      <c r="B53" s="62" t="str">
        <f t="shared" si="34"/>
        <v>BUI VAN KHOA</v>
      </c>
      <c r="C53" s="37" t="str">
        <f t="shared" si="35"/>
        <v>North</v>
      </c>
      <c r="D53" s="40" t="s">
        <v>56</v>
      </c>
      <c r="E53" s="40" t="s">
        <v>64</v>
      </c>
      <c r="F53" s="262">
        <f t="shared" si="36"/>
        <v>2445000</v>
      </c>
      <c r="G53" s="52">
        <v>280000</v>
      </c>
      <c r="H53" s="52">
        <v>160000</v>
      </c>
      <c r="I53" s="52">
        <v>440000</v>
      </c>
      <c r="J53" s="52">
        <v>370000</v>
      </c>
      <c r="K53" s="52">
        <v>400000</v>
      </c>
      <c r="L53" s="52">
        <v>460000</v>
      </c>
      <c r="M53" s="52">
        <f>VLOOKUP(E53,'MTD performance of BCA'!$E$33:$F$64,2,0)</f>
        <v>335000</v>
      </c>
      <c r="N53" s="282">
        <f>VLOOKUP(E53,Sheet1!$A$3:$N$181,2,0)</f>
        <v>0</v>
      </c>
      <c r="O53" s="53">
        <f>VLOOKUP($E53,Sheet1!$A$3:$N$181,3,0)</f>
        <v>0</v>
      </c>
      <c r="P53" s="117">
        <f>VLOOKUP($E53,Sheet1!$A$3:$N$181,6,0)</f>
        <v>0</v>
      </c>
      <c r="Q53" s="117">
        <f>VLOOKUP($E53,Sheet1!$A$3:$N$181,7,0)</f>
        <v>0</v>
      </c>
      <c r="R53" s="279">
        <f>VLOOKUP($E53,Sheet1!$A$3:$O$181,15,0)</f>
        <v>31354</v>
      </c>
      <c r="S53" s="319">
        <f t="shared" si="37"/>
        <v>0.72289156626506024</v>
      </c>
      <c r="T53" s="89">
        <f t="shared" si="38"/>
        <v>2210130</v>
      </c>
      <c r="U53" s="256">
        <f t="shared" si="39"/>
        <v>130850</v>
      </c>
      <c r="V53" s="320">
        <f t="shared" si="40"/>
        <v>1.0474549763033176</v>
      </c>
      <c r="W53" s="42">
        <f t="shared" si="41"/>
        <v>14167.5</v>
      </c>
      <c r="X53" s="282">
        <v>16</v>
      </c>
      <c r="Y53" s="53">
        <v>10</v>
      </c>
      <c r="Z53" s="117">
        <v>15</v>
      </c>
      <c r="AA53" s="117">
        <v>367703</v>
      </c>
      <c r="AB53" s="279">
        <v>34152</v>
      </c>
      <c r="AC53" s="282">
        <v>15</v>
      </c>
      <c r="AD53" s="53">
        <v>8</v>
      </c>
      <c r="AE53" s="117">
        <v>17</v>
      </c>
      <c r="AF53" s="117">
        <v>231680</v>
      </c>
      <c r="AG53" s="279">
        <v>12345</v>
      </c>
      <c r="AH53" s="282">
        <v>13</v>
      </c>
      <c r="AI53" s="53">
        <v>12</v>
      </c>
      <c r="AJ53" s="117">
        <v>37</v>
      </c>
      <c r="AK53" s="117">
        <v>448867</v>
      </c>
      <c r="AL53" s="279">
        <v>10902</v>
      </c>
      <c r="AM53" s="282">
        <v>13</v>
      </c>
      <c r="AN53" s="53">
        <v>11</v>
      </c>
      <c r="AO53" s="117">
        <v>39</v>
      </c>
      <c r="AP53" s="117">
        <v>515502</v>
      </c>
      <c r="AQ53" s="279">
        <v>10822</v>
      </c>
      <c r="AR53" s="282">
        <v>13</v>
      </c>
      <c r="AS53" s="53">
        <v>11</v>
      </c>
      <c r="AT53" s="117">
        <v>31</v>
      </c>
      <c r="AU53" s="117">
        <v>413041</v>
      </c>
      <c r="AV53" s="279">
        <v>7080</v>
      </c>
      <c r="AW53" s="282">
        <v>13</v>
      </c>
      <c r="AX53" s="53">
        <v>8</v>
      </c>
      <c r="AY53" s="117">
        <v>17</v>
      </c>
      <c r="AZ53" s="117">
        <v>233337</v>
      </c>
      <c r="BA53" s="279">
        <v>55549</v>
      </c>
      <c r="BC53" s="327"/>
    </row>
    <row r="54" spans="1:55" hidden="1" x14ac:dyDescent="0.25">
      <c r="A54" s="36" t="str">
        <f t="shared" si="33"/>
        <v>EIB</v>
      </c>
      <c r="B54" s="62" t="str">
        <f t="shared" si="34"/>
        <v>BUI VAN KHOA</v>
      </c>
      <c r="C54" s="37" t="str">
        <f t="shared" si="35"/>
        <v>South</v>
      </c>
      <c r="D54" s="40" t="s">
        <v>26</v>
      </c>
      <c r="E54" s="40" t="s">
        <v>111</v>
      </c>
      <c r="F54" s="262">
        <f t="shared" si="36"/>
        <v>420000</v>
      </c>
      <c r="G54" s="52">
        <v>260000</v>
      </c>
      <c r="H54" s="52">
        <v>160000</v>
      </c>
      <c r="I54" s="52"/>
      <c r="J54" s="52"/>
      <c r="K54" s="52"/>
      <c r="L54" s="52"/>
      <c r="M54" s="52"/>
      <c r="N54" s="282"/>
      <c r="O54" s="53"/>
      <c r="P54" s="117"/>
      <c r="Q54" s="117"/>
      <c r="R54" s="279"/>
      <c r="S54" s="319">
        <f t="shared" si="37"/>
        <v>0.31818181818181818</v>
      </c>
      <c r="T54" s="89">
        <f t="shared" si="38"/>
        <v>249408</v>
      </c>
      <c r="U54" s="256">
        <f t="shared" si="39"/>
        <v>28068</v>
      </c>
      <c r="V54" s="320">
        <f t="shared" si="40"/>
        <v>0.59382857142857148</v>
      </c>
      <c r="W54" s="42">
        <f t="shared" si="41"/>
        <v>19185.23076923077</v>
      </c>
      <c r="X54" s="282"/>
      <c r="Y54" s="53"/>
      <c r="Z54" s="117"/>
      <c r="AA54" s="117"/>
      <c r="AB54" s="279"/>
      <c r="AC54" s="282"/>
      <c r="AD54" s="53"/>
      <c r="AE54" s="117"/>
      <c r="AF54" s="117"/>
      <c r="AG54" s="279"/>
      <c r="AH54" s="282"/>
      <c r="AI54" s="53"/>
      <c r="AJ54" s="117"/>
      <c r="AK54" s="117"/>
      <c r="AL54" s="279"/>
      <c r="AM54" s="282"/>
      <c r="AN54" s="53"/>
      <c r="AO54" s="117"/>
      <c r="AP54" s="117"/>
      <c r="AQ54" s="279"/>
      <c r="AR54" s="282">
        <v>10</v>
      </c>
      <c r="AS54" s="53">
        <v>4</v>
      </c>
      <c r="AT54" s="117">
        <v>5</v>
      </c>
      <c r="AU54" s="117">
        <v>101310</v>
      </c>
      <c r="AV54" s="279">
        <v>0</v>
      </c>
      <c r="AW54" s="282">
        <v>12</v>
      </c>
      <c r="AX54" s="53">
        <v>3</v>
      </c>
      <c r="AY54" s="117">
        <v>8</v>
      </c>
      <c r="AZ54" s="117">
        <v>148098</v>
      </c>
      <c r="BA54" s="279">
        <v>28068</v>
      </c>
      <c r="BC54" s="327"/>
    </row>
    <row r="55" spans="1:55" hidden="1" x14ac:dyDescent="0.25">
      <c r="A55" s="36" t="str">
        <f t="shared" si="33"/>
        <v>CMG</v>
      </c>
      <c r="B55" s="62" t="str">
        <f t="shared" si="34"/>
        <v>NGUYEN QUANG TRUNG</v>
      </c>
      <c r="C55" s="37" t="str">
        <f t="shared" si="35"/>
        <v>South</v>
      </c>
      <c r="D55" s="40" t="s">
        <v>70</v>
      </c>
      <c r="E55" s="40" t="s">
        <v>60</v>
      </c>
      <c r="F55" s="262">
        <f t="shared" si="36"/>
        <v>1660000</v>
      </c>
      <c r="G55" s="52">
        <v>270000</v>
      </c>
      <c r="H55" s="52">
        <v>160000</v>
      </c>
      <c r="I55" s="52">
        <v>440000</v>
      </c>
      <c r="J55" s="52">
        <v>290000</v>
      </c>
      <c r="K55" s="52">
        <v>150000</v>
      </c>
      <c r="L55" s="52">
        <v>200000</v>
      </c>
      <c r="M55" s="52">
        <f>VLOOKUP(E55,'MTD performance of BCA'!$E$33:$F$64,2,0)</f>
        <v>150000</v>
      </c>
      <c r="N55" s="282">
        <f>VLOOKUP(E55,Sheet1!$A$3:$N$181,2,0)</f>
        <v>5</v>
      </c>
      <c r="O55" s="53">
        <f>VLOOKUP($E55,Sheet1!$A$3:$N$181,3,0)</f>
        <v>1</v>
      </c>
      <c r="P55" s="117">
        <f>VLOOKUP($E55,Sheet1!$A$3:$N$181,6,0)</f>
        <v>2</v>
      </c>
      <c r="Q55" s="117">
        <f>VLOOKUP($E55,Sheet1!$A$3:$N$181,7,0)</f>
        <v>47278</v>
      </c>
      <c r="R55" s="279">
        <f>VLOOKUP($E55,Sheet1!$A$3:$O$181,15,0)</f>
        <v>0</v>
      </c>
      <c r="S55" s="319">
        <f t="shared" si="37"/>
        <v>0.39705882352941174</v>
      </c>
      <c r="T55" s="89">
        <f t="shared" si="38"/>
        <v>992909</v>
      </c>
      <c r="U55" s="256">
        <f t="shared" si="39"/>
        <v>10896</v>
      </c>
      <c r="V55" s="320">
        <f t="shared" si="40"/>
        <v>0.65755562913907284</v>
      </c>
      <c r="W55" s="42">
        <f t="shared" si="41"/>
        <v>16548.483333333334</v>
      </c>
      <c r="X55" s="282">
        <v>8</v>
      </c>
      <c r="Y55" s="53">
        <v>1</v>
      </c>
      <c r="Z55" s="117">
        <v>1</v>
      </c>
      <c r="AA55" s="117">
        <v>15818</v>
      </c>
      <c r="AB55" s="279">
        <v>0</v>
      </c>
      <c r="AC55" s="282">
        <v>6</v>
      </c>
      <c r="AD55" s="53">
        <v>1</v>
      </c>
      <c r="AE55" s="117">
        <v>2</v>
      </c>
      <c r="AF55" s="117">
        <v>26412</v>
      </c>
      <c r="AG55" s="279">
        <v>0</v>
      </c>
      <c r="AH55" s="282">
        <v>18</v>
      </c>
      <c r="AI55" s="53">
        <v>4</v>
      </c>
      <c r="AJ55" s="117">
        <v>7</v>
      </c>
      <c r="AK55" s="117">
        <v>116051</v>
      </c>
      <c r="AL55" s="279">
        <v>0</v>
      </c>
      <c r="AM55" s="282">
        <v>12</v>
      </c>
      <c r="AN55" s="53">
        <v>8</v>
      </c>
      <c r="AO55" s="117">
        <v>29</v>
      </c>
      <c r="AP55" s="117">
        <v>494173</v>
      </c>
      <c r="AQ55" s="279">
        <v>0</v>
      </c>
      <c r="AR55" s="282">
        <v>10</v>
      </c>
      <c r="AS55" s="53">
        <v>6</v>
      </c>
      <c r="AT55" s="117">
        <v>10</v>
      </c>
      <c r="AU55" s="117">
        <v>190964</v>
      </c>
      <c r="AV55" s="279">
        <v>0</v>
      </c>
      <c r="AW55" s="282">
        <v>14</v>
      </c>
      <c r="AX55" s="53">
        <v>7</v>
      </c>
      <c r="AY55" s="117">
        <v>11</v>
      </c>
      <c r="AZ55" s="117">
        <v>149491</v>
      </c>
      <c r="BA55" s="279">
        <v>10896</v>
      </c>
      <c r="BC55" s="327"/>
    </row>
    <row r="56" spans="1:55" hidden="1" x14ac:dyDescent="0.25">
      <c r="A56" s="36" t="str">
        <f t="shared" si="33"/>
        <v>EIB</v>
      </c>
      <c r="B56" s="62" t="str">
        <f t="shared" si="34"/>
        <v>BUI VAN KHOA</v>
      </c>
      <c r="C56" s="37" t="str">
        <f t="shared" si="35"/>
        <v>South</v>
      </c>
      <c r="D56" s="37" t="s">
        <v>55</v>
      </c>
      <c r="E56" s="40" t="s">
        <v>59</v>
      </c>
      <c r="F56" s="262">
        <f t="shared" si="36"/>
        <v>280000</v>
      </c>
      <c r="G56" s="52">
        <v>280000</v>
      </c>
      <c r="H56" s="52"/>
      <c r="I56" s="52"/>
      <c r="J56" s="52"/>
      <c r="K56" s="52"/>
      <c r="L56" s="52"/>
      <c r="M56" s="52"/>
      <c r="N56" s="282"/>
      <c r="O56" s="53"/>
      <c r="P56" s="117"/>
      <c r="Q56" s="117"/>
      <c r="R56" s="279"/>
      <c r="S56" s="319">
        <f t="shared" si="37"/>
        <v>0.63636363636363635</v>
      </c>
      <c r="T56" s="89">
        <f t="shared" si="38"/>
        <v>91125</v>
      </c>
      <c r="U56" s="256">
        <f t="shared" si="39"/>
        <v>27972</v>
      </c>
      <c r="V56" s="320">
        <f t="shared" si="40"/>
        <v>0.32544642857142858</v>
      </c>
      <c r="W56" s="42">
        <f t="shared" si="41"/>
        <v>11390.625</v>
      </c>
      <c r="X56" s="282"/>
      <c r="Y56" s="53"/>
      <c r="Z56" s="117"/>
      <c r="AA56" s="117"/>
      <c r="AB56" s="279"/>
      <c r="AC56" s="282"/>
      <c r="AD56" s="53"/>
      <c r="AE56" s="117"/>
      <c r="AF56" s="117"/>
      <c r="AG56" s="279"/>
      <c r="AH56" s="282"/>
      <c r="AI56" s="53"/>
      <c r="AJ56" s="117"/>
      <c r="AK56" s="117"/>
      <c r="AL56" s="279"/>
      <c r="AM56" s="282"/>
      <c r="AN56" s="53"/>
      <c r="AO56" s="117"/>
      <c r="AP56" s="117"/>
      <c r="AQ56" s="279"/>
      <c r="AR56" s="282"/>
      <c r="AS56" s="53"/>
      <c r="AT56" s="117"/>
      <c r="AU56" s="117"/>
      <c r="AV56" s="279"/>
      <c r="AW56" s="282">
        <v>11</v>
      </c>
      <c r="AX56" s="53">
        <v>7</v>
      </c>
      <c r="AY56" s="117">
        <v>8</v>
      </c>
      <c r="AZ56" s="117">
        <v>91125</v>
      </c>
      <c r="BA56" s="279">
        <v>27972</v>
      </c>
      <c r="BC56" s="327"/>
    </row>
    <row r="57" spans="1:55" hidden="1" x14ac:dyDescent="0.25">
      <c r="A57" s="36" t="str">
        <f t="shared" si="33"/>
        <v>EIB</v>
      </c>
      <c r="B57" s="62" t="str">
        <f t="shared" si="34"/>
        <v>BUI VAN KHOA</v>
      </c>
      <c r="C57" s="37" t="str">
        <f t="shared" si="35"/>
        <v>South</v>
      </c>
      <c r="D57" s="40" t="s">
        <v>165</v>
      </c>
      <c r="E57" s="136" t="s">
        <v>73</v>
      </c>
      <c r="F57" s="262">
        <f t="shared" si="36"/>
        <v>1648299.147545421</v>
      </c>
      <c r="G57" s="52">
        <v>210000</v>
      </c>
      <c r="H57" s="52">
        <v>120000</v>
      </c>
      <c r="I57" s="52">
        <v>330000</v>
      </c>
      <c r="J57" s="52">
        <v>250000</v>
      </c>
      <c r="K57" s="52">
        <v>250000</v>
      </c>
      <c r="L57" s="52">
        <v>360000</v>
      </c>
      <c r="M57" s="52">
        <f>VLOOKUP(E57,'MTD performance of BCA'!$E$33:$F$64,2,0)</f>
        <v>128299.147545421</v>
      </c>
      <c r="N57" s="282">
        <f>VLOOKUP(E57,Sheet1!$A$3:$N$181,2,0)</f>
        <v>19</v>
      </c>
      <c r="O57" s="53">
        <f>VLOOKUP($E57,Sheet1!$A$3:$N$181,3,0)</f>
        <v>5</v>
      </c>
      <c r="P57" s="117">
        <f>VLOOKUP($E57,Sheet1!$A$3:$N$181,6,0)</f>
        <v>12</v>
      </c>
      <c r="Q57" s="117">
        <f>VLOOKUP($E57,Sheet1!$A$3:$N$181,7,0)</f>
        <v>151574</v>
      </c>
      <c r="R57" s="279">
        <f>VLOOKUP($E57,Sheet1!$A$3:$O$181,15,0)</f>
        <v>17518</v>
      </c>
      <c r="S57" s="319">
        <f t="shared" si="37"/>
        <v>0.56862745098039214</v>
      </c>
      <c r="T57" s="89">
        <f t="shared" si="38"/>
        <v>1724187</v>
      </c>
      <c r="U57" s="256">
        <f t="shared" si="39"/>
        <v>10457</v>
      </c>
      <c r="V57" s="320">
        <f t="shared" si="40"/>
        <v>1.134333552631579</v>
      </c>
      <c r="W57" s="42">
        <f t="shared" si="41"/>
        <v>16265.915094339623</v>
      </c>
      <c r="X57" s="282">
        <v>17</v>
      </c>
      <c r="Y57" s="53">
        <v>12</v>
      </c>
      <c r="Z57" s="117">
        <v>19</v>
      </c>
      <c r="AA57" s="117">
        <v>268981</v>
      </c>
      <c r="AB57" s="279">
        <v>0</v>
      </c>
      <c r="AC57" s="282">
        <v>21</v>
      </c>
      <c r="AD57" s="53">
        <v>14</v>
      </c>
      <c r="AE57" s="117">
        <v>40</v>
      </c>
      <c r="AF57" s="117">
        <v>847586</v>
      </c>
      <c r="AG57" s="279">
        <v>0</v>
      </c>
      <c r="AH57" s="282">
        <v>15</v>
      </c>
      <c r="AI57" s="53">
        <v>11</v>
      </c>
      <c r="AJ57" s="117">
        <v>16</v>
      </c>
      <c r="AK57" s="117">
        <v>191997</v>
      </c>
      <c r="AL57" s="279">
        <v>10457</v>
      </c>
      <c r="AM57" s="282">
        <v>21</v>
      </c>
      <c r="AN57" s="53">
        <v>9</v>
      </c>
      <c r="AO57" s="117">
        <v>14</v>
      </c>
      <c r="AP57" s="117">
        <v>214393</v>
      </c>
      <c r="AQ57" s="279">
        <v>0</v>
      </c>
      <c r="AR57" s="282">
        <v>15</v>
      </c>
      <c r="AS57" s="53">
        <v>8</v>
      </c>
      <c r="AT57" s="117">
        <v>12</v>
      </c>
      <c r="AU57" s="117">
        <v>137688</v>
      </c>
      <c r="AV57" s="279">
        <v>0</v>
      </c>
      <c r="AW57" s="282">
        <v>13</v>
      </c>
      <c r="AX57" s="53">
        <v>4</v>
      </c>
      <c r="AY57" s="117">
        <v>5</v>
      </c>
      <c r="AZ57" s="117">
        <v>63542</v>
      </c>
      <c r="BA57" s="279">
        <v>0</v>
      </c>
      <c r="BC57" s="327"/>
    </row>
    <row r="58" spans="1:55" hidden="1" x14ac:dyDescent="0.25">
      <c r="A58" s="36" t="str">
        <f t="shared" si="33"/>
        <v>EIB</v>
      </c>
      <c r="B58" s="62" t="str">
        <f t="shared" si="34"/>
        <v>BUI VAN KHOA</v>
      </c>
      <c r="C58" s="37" t="str">
        <f t="shared" si="35"/>
        <v>South</v>
      </c>
      <c r="D58" s="37" t="s">
        <v>55</v>
      </c>
      <c r="E58" s="136" t="s">
        <v>62</v>
      </c>
      <c r="F58" s="262">
        <f t="shared" si="36"/>
        <v>2580000</v>
      </c>
      <c r="G58" s="52">
        <v>360000</v>
      </c>
      <c r="H58" s="52">
        <v>200000</v>
      </c>
      <c r="I58" s="52">
        <v>550000</v>
      </c>
      <c r="J58" s="52">
        <v>420000</v>
      </c>
      <c r="K58" s="52">
        <v>450000</v>
      </c>
      <c r="L58" s="52">
        <v>600000</v>
      </c>
      <c r="M58" s="52"/>
      <c r="N58" s="282"/>
      <c r="O58" s="53"/>
      <c r="P58" s="117"/>
      <c r="Q58" s="117"/>
      <c r="R58" s="279">
        <v>12344</v>
      </c>
      <c r="S58" s="319">
        <f t="shared" si="37"/>
        <v>0.56034482758620685</v>
      </c>
      <c r="T58" s="89">
        <f t="shared" si="38"/>
        <v>2147176</v>
      </c>
      <c r="U58" s="256">
        <f t="shared" si="39"/>
        <v>163768</v>
      </c>
      <c r="V58" s="320">
        <f t="shared" si="40"/>
        <v>0.83223875968992245</v>
      </c>
      <c r="W58" s="42">
        <f t="shared" si="41"/>
        <v>16266.484848484848</v>
      </c>
      <c r="X58" s="282">
        <v>22</v>
      </c>
      <c r="Y58" s="53">
        <v>10</v>
      </c>
      <c r="Z58" s="117">
        <v>13</v>
      </c>
      <c r="AA58" s="117">
        <v>236828</v>
      </c>
      <c r="AB58" s="279">
        <v>29496</v>
      </c>
      <c r="AC58" s="282">
        <v>17</v>
      </c>
      <c r="AD58" s="53">
        <v>10</v>
      </c>
      <c r="AE58" s="117">
        <v>19</v>
      </c>
      <c r="AF58" s="117">
        <v>324031</v>
      </c>
      <c r="AG58" s="279">
        <v>13749</v>
      </c>
      <c r="AH58" s="282">
        <v>19</v>
      </c>
      <c r="AI58" s="53">
        <v>13</v>
      </c>
      <c r="AJ58" s="117">
        <v>25</v>
      </c>
      <c r="AK58" s="117">
        <v>514221</v>
      </c>
      <c r="AL58" s="279">
        <v>37526</v>
      </c>
      <c r="AM58" s="282">
        <v>21</v>
      </c>
      <c r="AN58" s="53">
        <v>15</v>
      </c>
      <c r="AO58" s="117">
        <v>49</v>
      </c>
      <c r="AP58" s="117">
        <v>778409</v>
      </c>
      <c r="AQ58" s="279">
        <v>38004</v>
      </c>
      <c r="AR58" s="282">
        <v>18</v>
      </c>
      <c r="AS58" s="53">
        <v>12</v>
      </c>
      <c r="AT58" s="117">
        <v>18</v>
      </c>
      <c r="AU58" s="117">
        <v>216420</v>
      </c>
      <c r="AV58" s="279">
        <v>0</v>
      </c>
      <c r="AW58" s="282">
        <v>19</v>
      </c>
      <c r="AX58" s="53">
        <v>5</v>
      </c>
      <c r="AY58" s="117">
        <v>8</v>
      </c>
      <c r="AZ58" s="117">
        <v>77267</v>
      </c>
      <c r="BA58" s="279">
        <v>44993</v>
      </c>
      <c r="BC58" s="327"/>
    </row>
    <row r="59" spans="1:55" hidden="1" x14ac:dyDescent="0.25">
      <c r="A59" s="36" t="str">
        <f t="shared" si="33"/>
        <v>EIB</v>
      </c>
      <c r="B59" s="62" t="str">
        <f t="shared" si="34"/>
        <v>BUI VAN KHOA</v>
      </c>
      <c r="C59" s="37" t="str">
        <f t="shared" si="35"/>
        <v>South</v>
      </c>
      <c r="D59" s="40" t="s">
        <v>26</v>
      </c>
      <c r="E59" s="40" t="s">
        <v>71</v>
      </c>
      <c r="F59" s="262">
        <f t="shared" si="36"/>
        <v>2270000</v>
      </c>
      <c r="G59" s="52">
        <v>300000</v>
      </c>
      <c r="H59" s="52">
        <v>180000</v>
      </c>
      <c r="I59" s="52">
        <v>490000</v>
      </c>
      <c r="J59" s="52">
        <v>350000</v>
      </c>
      <c r="K59" s="52">
        <v>400000</v>
      </c>
      <c r="L59" s="52">
        <v>550000</v>
      </c>
      <c r="M59" s="52"/>
      <c r="N59" s="282"/>
      <c r="O59" s="53"/>
      <c r="P59" s="117"/>
      <c r="Q59" s="117"/>
      <c r="R59" s="279">
        <v>75396</v>
      </c>
      <c r="S59" s="319">
        <f t="shared" si="37"/>
        <v>0.35542168674698793</v>
      </c>
      <c r="T59" s="89">
        <f t="shared" si="38"/>
        <v>1829747</v>
      </c>
      <c r="U59" s="256">
        <f t="shared" si="39"/>
        <v>219947</v>
      </c>
      <c r="V59" s="320">
        <f t="shared" si="40"/>
        <v>0.80605594713656392</v>
      </c>
      <c r="W59" s="42">
        <f t="shared" si="41"/>
        <v>18670.887755102041</v>
      </c>
      <c r="X59" s="282">
        <v>37</v>
      </c>
      <c r="Y59" s="53">
        <v>10</v>
      </c>
      <c r="Z59" s="117">
        <v>13</v>
      </c>
      <c r="AA59" s="117">
        <v>203559</v>
      </c>
      <c r="AB59" s="279">
        <v>98107</v>
      </c>
      <c r="AC59" s="282">
        <v>27</v>
      </c>
      <c r="AD59" s="53">
        <v>11</v>
      </c>
      <c r="AE59" s="117">
        <v>14</v>
      </c>
      <c r="AF59" s="117">
        <v>240910</v>
      </c>
      <c r="AG59" s="279">
        <v>22910</v>
      </c>
      <c r="AH59" s="282">
        <v>23</v>
      </c>
      <c r="AI59" s="53">
        <v>12</v>
      </c>
      <c r="AJ59" s="117">
        <v>19</v>
      </c>
      <c r="AK59" s="117">
        <v>341749</v>
      </c>
      <c r="AL59" s="279">
        <v>0</v>
      </c>
      <c r="AM59" s="282">
        <v>33</v>
      </c>
      <c r="AN59" s="53">
        <v>14</v>
      </c>
      <c r="AO59" s="117">
        <v>31</v>
      </c>
      <c r="AP59" s="117">
        <v>710217</v>
      </c>
      <c r="AQ59" s="279">
        <v>0</v>
      </c>
      <c r="AR59" s="282">
        <v>30</v>
      </c>
      <c r="AS59" s="53">
        <v>9</v>
      </c>
      <c r="AT59" s="117">
        <v>16</v>
      </c>
      <c r="AU59" s="117">
        <v>271016</v>
      </c>
      <c r="AV59" s="279">
        <v>21264</v>
      </c>
      <c r="AW59" s="282">
        <v>16</v>
      </c>
      <c r="AX59" s="300">
        <v>3</v>
      </c>
      <c r="AY59" s="117">
        <v>5</v>
      </c>
      <c r="AZ59" s="117">
        <v>62296</v>
      </c>
      <c r="BA59" s="279">
        <v>77666</v>
      </c>
      <c r="BC59" s="327"/>
    </row>
    <row r="60" spans="1:55" hidden="1" x14ac:dyDescent="0.25">
      <c r="A60" s="36" t="str">
        <f t="shared" si="33"/>
        <v>EIB</v>
      </c>
      <c r="B60" s="62" t="str">
        <f t="shared" si="34"/>
        <v>BUI VAN KHOA</v>
      </c>
      <c r="C60" s="37" t="str">
        <f t="shared" si="35"/>
        <v>South</v>
      </c>
      <c r="D60" s="171" t="s">
        <v>55</v>
      </c>
      <c r="E60" s="136" t="s">
        <v>127</v>
      </c>
      <c r="F60" s="262">
        <f t="shared" si="36"/>
        <v>1610000</v>
      </c>
      <c r="G60" s="137"/>
      <c r="H60" s="52">
        <v>160000</v>
      </c>
      <c r="I60" s="52">
        <v>400000</v>
      </c>
      <c r="J60" s="52">
        <v>250000</v>
      </c>
      <c r="K60" s="52">
        <v>300000</v>
      </c>
      <c r="L60" s="52">
        <v>500000</v>
      </c>
      <c r="M60" s="52"/>
      <c r="N60" s="282"/>
      <c r="O60" s="53"/>
      <c r="P60" s="117"/>
      <c r="Q60" s="117"/>
      <c r="R60" s="279"/>
      <c r="S60" s="319">
        <f t="shared" si="37"/>
        <v>0.30188679245283018</v>
      </c>
      <c r="T60" s="89">
        <f t="shared" si="38"/>
        <v>661460</v>
      </c>
      <c r="U60" s="256">
        <f t="shared" si="39"/>
        <v>19007</v>
      </c>
      <c r="V60" s="320">
        <f t="shared" si="40"/>
        <v>0.41084472049689441</v>
      </c>
      <c r="W60" s="42">
        <f t="shared" si="41"/>
        <v>19454.705882352941</v>
      </c>
      <c r="X60" s="282">
        <v>6</v>
      </c>
      <c r="Y60" s="53">
        <v>0</v>
      </c>
      <c r="Z60" s="117">
        <v>0</v>
      </c>
      <c r="AA60" s="117">
        <v>0</v>
      </c>
      <c r="AB60" s="279">
        <v>0</v>
      </c>
      <c r="AC60" s="282">
        <v>10</v>
      </c>
      <c r="AD60" s="53">
        <v>1</v>
      </c>
      <c r="AE60" s="117">
        <v>1</v>
      </c>
      <c r="AF60" s="117">
        <v>10920</v>
      </c>
      <c r="AG60" s="279">
        <v>0</v>
      </c>
      <c r="AH60" s="282">
        <v>16</v>
      </c>
      <c r="AI60" s="53">
        <v>6</v>
      </c>
      <c r="AJ60" s="117">
        <v>14</v>
      </c>
      <c r="AK60" s="117">
        <v>206834</v>
      </c>
      <c r="AL60" s="279">
        <v>0</v>
      </c>
      <c r="AM60" s="282">
        <v>10</v>
      </c>
      <c r="AN60" s="53">
        <v>5</v>
      </c>
      <c r="AO60" s="117">
        <v>15</v>
      </c>
      <c r="AP60" s="117">
        <v>356038</v>
      </c>
      <c r="AQ60" s="279">
        <v>8163</v>
      </c>
      <c r="AR60" s="282">
        <v>11</v>
      </c>
      <c r="AS60" s="53">
        <v>4</v>
      </c>
      <c r="AT60" s="117">
        <v>4</v>
      </c>
      <c r="AU60" s="117">
        <v>87668</v>
      </c>
      <c r="AV60" s="279">
        <v>10844</v>
      </c>
      <c r="AW60" s="282"/>
      <c r="AX60" s="117"/>
      <c r="AY60" s="117"/>
      <c r="AZ60" s="117"/>
      <c r="BA60" s="279"/>
      <c r="BC60" s="327"/>
    </row>
    <row r="61" spans="1:55" hidden="1" x14ac:dyDescent="0.25">
      <c r="A61" s="36" t="str">
        <f t="shared" si="33"/>
        <v>OCB</v>
      </c>
      <c r="B61" s="62" t="str">
        <f t="shared" si="34"/>
        <v>TRUONG MAI HONG</v>
      </c>
      <c r="C61" s="37" t="str">
        <f t="shared" si="35"/>
        <v>North</v>
      </c>
      <c r="D61" s="40" t="s">
        <v>148</v>
      </c>
      <c r="E61" s="136" t="s">
        <v>88</v>
      </c>
      <c r="F61" s="262">
        <f t="shared" si="36"/>
        <v>1370000</v>
      </c>
      <c r="G61" s="137">
        <v>120000</v>
      </c>
      <c r="H61" s="52">
        <v>80000</v>
      </c>
      <c r="I61" s="52">
        <v>200000</v>
      </c>
      <c r="J61" s="52">
        <v>230000</v>
      </c>
      <c r="K61" s="52">
        <v>220000</v>
      </c>
      <c r="L61" s="52">
        <v>270000</v>
      </c>
      <c r="M61" s="52">
        <f>VLOOKUP(E61,'MTD performance of BCA'!$E$33:$F$64,2,0)</f>
        <v>250000</v>
      </c>
      <c r="N61" s="282">
        <f>VLOOKUP(E61,Sheet1!$A$3:$N$181,2,0)</f>
        <v>13</v>
      </c>
      <c r="O61" s="53">
        <f>VLOOKUP($E61,Sheet1!$A$3:$N$181,3,0)</f>
        <v>3</v>
      </c>
      <c r="P61" s="117">
        <f>VLOOKUP($E61,Sheet1!$A$3:$N$181,6,0)</f>
        <v>7</v>
      </c>
      <c r="Q61" s="117">
        <f>VLOOKUP($E61,Sheet1!$A$3:$N$181,7,0)</f>
        <v>131137</v>
      </c>
      <c r="R61" s="279">
        <f>VLOOKUP($E61,Sheet1!$A$3:$O$181,15,0)</f>
        <v>28353</v>
      </c>
      <c r="S61" s="319">
        <f t="shared" si="37"/>
        <v>0.37254901960784315</v>
      </c>
      <c r="T61" s="89">
        <f t="shared" si="38"/>
        <v>1041789</v>
      </c>
      <c r="U61" s="256">
        <f t="shared" si="39"/>
        <v>20593</v>
      </c>
      <c r="V61" s="320">
        <f t="shared" si="40"/>
        <v>0.93016874999999999</v>
      </c>
      <c r="W61" s="42">
        <f t="shared" si="41"/>
        <v>15098.391304347826</v>
      </c>
      <c r="X61" s="282">
        <v>13</v>
      </c>
      <c r="Y61" s="53">
        <v>7</v>
      </c>
      <c r="Z61" s="117">
        <v>26</v>
      </c>
      <c r="AA61" s="117">
        <v>349698</v>
      </c>
      <c r="AB61" s="279">
        <v>10394</v>
      </c>
      <c r="AC61" s="282">
        <v>12</v>
      </c>
      <c r="AD61" s="53">
        <v>6</v>
      </c>
      <c r="AE61" s="117">
        <v>20</v>
      </c>
      <c r="AF61" s="117">
        <v>287053</v>
      </c>
      <c r="AG61" s="279">
        <v>0</v>
      </c>
      <c r="AH61" s="282">
        <v>7</v>
      </c>
      <c r="AI61" s="53">
        <v>2</v>
      </c>
      <c r="AJ61" s="117">
        <v>17</v>
      </c>
      <c r="AK61" s="117">
        <v>259960</v>
      </c>
      <c r="AL61" s="279">
        <v>0</v>
      </c>
      <c r="AM61" s="282">
        <v>6</v>
      </c>
      <c r="AN61" s="53">
        <v>1</v>
      </c>
      <c r="AO61" s="117">
        <v>1</v>
      </c>
      <c r="AP61" s="117">
        <v>25730</v>
      </c>
      <c r="AQ61" s="279">
        <v>0</v>
      </c>
      <c r="AR61" s="282">
        <v>6</v>
      </c>
      <c r="AS61" s="53">
        <v>2</v>
      </c>
      <c r="AT61" s="117">
        <v>4</v>
      </c>
      <c r="AU61" s="117">
        <v>85402</v>
      </c>
      <c r="AV61" s="279">
        <v>10199</v>
      </c>
      <c r="AW61" s="282">
        <v>7</v>
      </c>
      <c r="AX61" s="53">
        <v>1</v>
      </c>
      <c r="AY61" s="117">
        <v>1</v>
      </c>
      <c r="AZ61" s="117">
        <v>33946</v>
      </c>
      <c r="BA61" s="279">
        <v>0</v>
      </c>
      <c r="BC61" s="327"/>
    </row>
    <row r="62" spans="1:55" hidden="1" x14ac:dyDescent="0.25">
      <c r="A62" s="36" t="str">
        <f t="shared" si="33"/>
        <v>EIB</v>
      </c>
      <c r="B62" s="62" t="str">
        <f t="shared" si="34"/>
        <v>BUI VAN KHOA</v>
      </c>
      <c r="C62" s="37" t="str">
        <f t="shared" si="35"/>
        <v>South</v>
      </c>
      <c r="D62" s="40" t="s">
        <v>26</v>
      </c>
      <c r="E62" s="136" t="s">
        <v>134</v>
      </c>
      <c r="F62" s="262">
        <f t="shared" si="36"/>
        <v>1270000</v>
      </c>
      <c r="G62" s="137"/>
      <c r="H62" s="137"/>
      <c r="I62" s="137">
        <v>400000</v>
      </c>
      <c r="J62" s="137">
        <v>210000</v>
      </c>
      <c r="K62" s="52">
        <v>250000</v>
      </c>
      <c r="L62" s="52">
        <v>410000</v>
      </c>
      <c r="M62" s="52"/>
      <c r="N62" s="282"/>
      <c r="O62" s="53"/>
      <c r="P62" s="117"/>
      <c r="Q62" s="117"/>
      <c r="R62" s="279">
        <v>11520</v>
      </c>
      <c r="S62" s="319">
        <f t="shared" si="37"/>
        <v>0.33333333333333331</v>
      </c>
      <c r="T62" s="89">
        <f t="shared" si="38"/>
        <v>507212</v>
      </c>
      <c r="U62" s="256">
        <f t="shared" si="39"/>
        <v>15981</v>
      </c>
      <c r="V62" s="320">
        <f t="shared" si="40"/>
        <v>0.39937952755905509</v>
      </c>
      <c r="W62" s="42">
        <f t="shared" si="41"/>
        <v>22052.695652173912</v>
      </c>
      <c r="X62" s="282">
        <v>11</v>
      </c>
      <c r="Y62" s="53">
        <v>1</v>
      </c>
      <c r="Z62" s="117">
        <v>1</v>
      </c>
      <c r="AA62" s="117">
        <v>11520</v>
      </c>
      <c r="AB62" s="279">
        <v>0</v>
      </c>
      <c r="AC62" s="282">
        <v>9</v>
      </c>
      <c r="AD62" s="53">
        <v>4</v>
      </c>
      <c r="AE62" s="117">
        <v>4</v>
      </c>
      <c r="AF62" s="117">
        <v>123039</v>
      </c>
      <c r="AG62" s="279">
        <v>0</v>
      </c>
      <c r="AH62" s="282">
        <v>6</v>
      </c>
      <c r="AI62" s="53">
        <v>2</v>
      </c>
      <c r="AJ62" s="117">
        <v>4</v>
      </c>
      <c r="AK62" s="117">
        <v>111624</v>
      </c>
      <c r="AL62" s="279">
        <v>15981</v>
      </c>
      <c r="AM62" s="282">
        <v>7</v>
      </c>
      <c r="AN62" s="53">
        <v>4</v>
      </c>
      <c r="AO62" s="117">
        <v>14</v>
      </c>
      <c r="AP62" s="117">
        <v>261029</v>
      </c>
      <c r="AQ62" s="279">
        <v>0</v>
      </c>
      <c r="AR62" s="282"/>
      <c r="AS62" s="53"/>
      <c r="AT62" s="117"/>
      <c r="AU62" s="117"/>
      <c r="AV62" s="279"/>
      <c r="AW62" s="282"/>
      <c r="AX62" s="53"/>
      <c r="AY62" s="117"/>
      <c r="AZ62" s="117"/>
      <c r="BA62" s="279"/>
      <c r="BC62" s="327"/>
    </row>
    <row r="63" spans="1:55" hidden="1" x14ac:dyDescent="0.25">
      <c r="A63" s="36" t="str">
        <f t="shared" si="33"/>
        <v>OCB</v>
      </c>
      <c r="B63" s="62" t="str">
        <f t="shared" si="34"/>
        <v>TRUONG MAI HONG</v>
      </c>
      <c r="C63" s="37" t="str">
        <f t="shared" si="35"/>
        <v>North</v>
      </c>
      <c r="D63" s="318" t="s">
        <v>148</v>
      </c>
      <c r="E63" s="318" t="s">
        <v>136</v>
      </c>
      <c r="F63" s="262">
        <f t="shared" si="36"/>
        <v>1561000</v>
      </c>
      <c r="G63" s="137"/>
      <c r="H63" s="137"/>
      <c r="I63" s="137">
        <v>491000</v>
      </c>
      <c r="J63" s="137">
        <v>280000</v>
      </c>
      <c r="K63" s="52">
        <v>230000</v>
      </c>
      <c r="L63" s="52">
        <v>290000</v>
      </c>
      <c r="M63" s="52">
        <f>VLOOKUP(E63,'MTD performance of BCA'!$E$33:$F$64,2,0)</f>
        <v>270000</v>
      </c>
      <c r="N63" s="282">
        <f>VLOOKUP(E63,Sheet1!$A$3:$N$181,2,0)</f>
        <v>11</v>
      </c>
      <c r="O63" s="53">
        <f>VLOOKUP($E63,Sheet1!$A$3:$N$181,3,0)</f>
        <v>5</v>
      </c>
      <c r="P63" s="117">
        <f>VLOOKUP($E63,Sheet1!$A$3:$N$181,6,0)</f>
        <v>6</v>
      </c>
      <c r="Q63" s="117">
        <f>VLOOKUP($E63,Sheet1!$A$3:$N$181,7,0)</f>
        <v>114599</v>
      </c>
      <c r="R63" s="279">
        <f>VLOOKUP($E63,Sheet1!$A$3:$O$181,15,0)</f>
        <v>61095</v>
      </c>
      <c r="S63" s="319">
        <f t="shared" si="37"/>
        <v>0.68</v>
      </c>
      <c r="T63" s="89">
        <f t="shared" si="38"/>
        <v>2265118</v>
      </c>
      <c r="U63" s="256">
        <f t="shared" si="39"/>
        <v>170983</v>
      </c>
      <c r="V63" s="320">
        <f t="shared" si="40"/>
        <v>1.7545453137103022</v>
      </c>
      <c r="W63" s="42">
        <f t="shared" si="41"/>
        <v>17159.984848484848</v>
      </c>
      <c r="X63" s="282">
        <v>12</v>
      </c>
      <c r="Y63" s="53">
        <v>8</v>
      </c>
      <c r="Z63" s="117">
        <v>40</v>
      </c>
      <c r="AA63" s="117">
        <v>752946</v>
      </c>
      <c r="AB63" s="279">
        <v>86209</v>
      </c>
      <c r="AC63" s="282">
        <v>12</v>
      </c>
      <c r="AD63" s="53">
        <v>8</v>
      </c>
      <c r="AE63" s="117">
        <v>21</v>
      </c>
      <c r="AF63" s="117">
        <v>356211</v>
      </c>
      <c r="AG63" s="279">
        <v>0</v>
      </c>
      <c r="AH63" s="282">
        <v>11</v>
      </c>
      <c r="AI63" s="53">
        <v>8</v>
      </c>
      <c r="AJ63" s="117">
        <v>28</v>
      </c>
      <c r="AK63" s="117">
        <v>428675</v>
      </c>
      <c r="AL63" s="279">
        <v>84774</v>
      </c>
      <c r="AM63" s="282">
        <v>15</v>
      </c>
      <c r="AN63" s="53">
        <v>10</v>
      </c>
      <c r="AO63" s="117">
        <v>43</v>
      </c>
      <c r="AP63" s="117">
        <v>727286</v>
      </c>
      <c r="AQ63" s="279">
        <v>0</v>
      </c>
      <c r="AR63" s="282"/>
      <c r="AS63" s="53"/>
      <c r="AT63" s="117"/>
      <c r="AU63" s="117"/>
      <c r="AV63" s="279"/>
      <c r="AW63" s="282"/>
      <c r="AX63" s="53"/>
      <c r="AY63" s="117"/>
      <c r="AZ63" s="117"/>
      <c r="BA63" s="279"/>
      <c r="BC63" s="327"/>
    </row>
    <row r="64" spans="1:55" hidden="1" x14ac:dyDescent="0.25">
      <c r="A64" s="36" t="str">
        <f t="shared" si="33"/>
        <v>OCB</v>
      </c>
      <c r="B64" s="62" t="str">
        <f t="shared" si="34"/>
        <v>TRUONG MAI HONG</v>
      </c>
      <c r="C64" s="37" t="str">
        <f t="shared" si="35"/>
        <v>North</v>
      </c>
      <c r="D64" s="318" t="s">
        <v>148</v>
      </c>
      <c r="E64" s="318" t="s">
        <v>147</v>
      </c>
      <c r="F64" s="262">
        <f t="shared" si="36"/>
        <v>870000</v>
      </c>
      <c r="G64" s="137"/>
      <c r="H64" s="137"/>
      <c r="I64" s="137"/>
      <c r="J64" s="137">
        <v>150000</v>
      </c>
      <c r="K64" s="52">
        <v>200000</v>
      </c>
      <c r="L64" s="52">
        <v>220000</v>
      </c>
      <c r="M64" s="52">
        <f>VLOOKUP(E64,'MTD performance of BCA'!$E$33:$F$64,2,0)</f>
        <v>300000</v>
      </c>
      <c r="N64" s="282">
        <f>VLOOKUP(E64,Sheet1!$A$3:$N$181,2,0)</f>
        <v>14</v>
      </c>
      <c r="O64" s="53">
        <f>VLOOKUP($E64,Sheet1!$A$3:$N$181,3,0)</f>
        <v>7</v>
      </c>
      <c r="P64" s="117">
        <f>VLOOKUP($E64,Sheet1!$A$3:$N$181,6,0)</f>
        <v>16</v>
      </c>
      <c r="Q64" s="117">
        <f>VLOOKUP($E64,Sheet1!$A$3:$N$181,7,0)</f>
        <v>243472</v>
      </c>
      <c r="R64" s="279">
        <f>VLOOKUP($E64,Sheet1!$A$3:$O$181,15,0)</f>
        <v>0</v>
      </c>
      <c r="S64" s="319">
        <f>(AN64+AS64+AX64+AI64+AD64+Y64)/(AM64+AR64+AW64+AH64+AC64+X64)</f>
        <v>0.46341463414634149</v>
      </c>
      <c r="T64" s="89">
        <f t="shared" si="38"/>
        <v>871424</v>
      </c>
      <c r="U64" s="256">
        <f>AQ64+AV64+BA64+AL64+AG64+AB64</f>
        <v>17809</v>
      </c>
      <c r="V64" s="320">
        <f>T64/SUM(G64:L64)</f>
        <v>1.5288140350877193</v>
      </c>
      <c r="W64" s="42">
        <f>T64/(AO64+AT64+AY64+AJ64+AE64+Z64)</f>
        <v>15024.551724137931</v>
      </c>
      <c r="X64" s="282">
        <v>16</v>
      </c>
      <c r="Y64" s="53">
        <v>7</v>
      </c>
      <c r="Z64" s="117">
        <v>30</v>
      </c>
      <c r="AA64" s="117">
        <v>371814</v>
      </c>
      <c r="AB64" s="279">
        <v>17809</v>
      </c>
      <c r="AC64" s="282">
        <v>15</v>
      </c>
      <c r="AD64" s="53">
        <v>6</v>
      </c>
      <c r="AE64" s="117">
        <v>12</v>
      </c>
      <c r="AF64" s="117">
        <v>258504</v>
      </c>
      <c r="AG64" s="279">
        <v>0</v>
      </c>
      <c r="AH64" s="282">
        <v>10</v>
      </c>
      <c r="AI64" s="53">
        <v>6</v>
      </c>
      <c r="AJ64" s="117">
        <v>16</v>
      </c>
      <c r="AK64" s="117">
        <v>241106</v>
      </c>
      <c r="AL64" s="279">
        <v>0</v>
      </c>
      <c r="AM64" s="282"/>
      <c r="AN64" s="53"/>
      <c r="AO64" s="117"/>
      <c r="AP64" s="117"/>
      <c r="AQ64" s="279"/>
      <c r="AR64" s="282"/>
      <c r="AS64" s="53"/>
      <c r="AT64" s="117"/>
      <c r="AU64" s="117"/>
      <c r="AV64" s="279"/>
      <c r="AW64" s="282"/>
      <c r="AX64" s="53"/>
      <c r="AY64" s="117"/>
      <c r="AZ64" s="117"/>
      <c r="BA64" s="279"/>
      <c r="BC64" s="327"/>
    </row>
    <row r="65" spans="1:55" hidden="1" x14ac:dyDescent="0.25">
      <c r="A65" s="36" t="str">
        <f t="shared" si="33"/>
        <v>CMG</v>
      </c>
      <c r="B65" s="62" t="str">
        <f t="shared" si="34"/>
        <v>NGUYEN QUANG TRUNG</v>
      </c>
      <c r="C65" s="37" t="str">
        <f t="shared" si="35"/>
        <v>South</v>
      </c>
      <c r="D65" s="318" t="s">
        <v>70</v>
      </c>
      <c r="E65" s="318" t="s">
        <v>149</v>
      </c>
      <c r="F65" s="262">
        <f t="shared" si="36"/>
        <v>900000</v>
      </c>
      <c r="G65" s="137"/>
      <c r="H65" s="137"/>
      <c r="I65" s="137"/>
      <c r="J65" s="137">
        <v>400000</v>
      </c>
      <c r="K65" s="52">
        <v>150000</v>
      </c>
      <c r="L65" s="52">
        <v>200000</v>
      </c>
      <c r="M65" s="52">
        <f>VLOOKUP(E65,'MTD performance of BCA'!$E$33:$F$64,2,0)</f>
        <v>150000</v>
      </c>
      <c r="N65" s="282">
        <f>VLOOKUP(E65,Sheet1!$A$3:$N$181,2,0)</f>
        <v>7</v>
      </c>
      <c r="O65" s="53">
        <f>VLOOKUP($E65,Sheet1!$A$3:$N$181,3,0)</f>
        <v>1</v>
      </c>
      <c r="P65" s="117">
        <f>VLOOKUP($E65,Sheet1!$A$3:$N$181,6,0)</f>
        <v>3</v>
      </c>
      <c r="Q65" s="117">
        <f>VLOOKUP($E65,Sheet1!$A$3:$N$181,7,0)</f>
        <v>87154</v>
      </c>
      <c r="R65" s="279">
        <f>VLOOKUP($E65,Sheet1!$A$3:$O$181,15,0)</f>
        <v>0</v>
      </c>
      <c r="S65" s="319">
        <f t="shared" si="37"/>
        <v>0.45833333333333331</v>
      </c>
      <c r="T65" s="89">
        <f t="shared" si="38"/>
        <v>674907</v>
      </c>
      <c r="U65" s="256">
        <f t="shared" si="39"/>
        <v>0</v>
      </c>
      <c r="V65" s="320">
        <f t="shared" si="40"/>
        <v>0.89987600000000001</v>
      </c>
      <c r="W65" s="42">
        <f t="shared" si="41"/>
        <v>19850.205882352941</v>
      </c>
      <c r="X65" s="282">
        <v>9</v>
      </c>
      <c r="Y65" s="53">
        <v>3</v>
      </c>
      <c r="Z65" s="117">
        <v>3</v>
      </c>
      <c r="AA65" s="117">
        <v>62868</v>
      </c>
      <c r="AB65" s="279">
        <v>0</v>
      </c>
      <c r="AC65" s="282">
        <v>7</v>
      </c>
      <c r="AD65" s="53">
        <v>4</v>
      </c>
      <c r="AE65" s="117">
        <v>18</v>
      </c>
      <c r="AF65" s="117">
        <v>292719</v>
      </c>
      <c r="AG65" s="279">
        <v>0</v>
      </c>
      <c r="AH65" s="282">
        <v>8</v>
      </c>
      <c r="AI65" s="53">
        <v>4</v>
      </c>
      <c r="AJ65" s="117">
        <v>13</v>
      </c>
      <c r="AK65" s="117">
        <v>319320</v>
      </c>
      <c r="AL65" s="279">
        <v>0</v>
      </c>
      <c r="AM65" s="282"/>
      <c r="AN65" s="53"/>
      <c r="AO65" s="117"/>
      <c r="AP65" s="117"/>
      <c r="AQ65" s="279"/>
      <c r="AR65" s="282"/>
      <c r="AS65" s="53"/>
      <c r="AT65" s="117"/>
      <c r="AU65" s="117"/>
      <c r="AV65" s="279"/>
      <c r="AW65" s="282"/>
      <c r="AX65" s="300"/>
      <c r="AY65" s="117"/>
      <c r="AZ65" s="117"/>
      <c r="BA65" s="279"/>
      <c r="BC65" s="327"/>
    </row>
    <row r="66" spans="1:55" hidden="1" x14ac:dyDescent="0.25">
      <c r="A66" s="36" t="str">
        <f t="shared" si="33"/>
        <v>EIB</v>
      </c>
      <c r="B66" s="62" t="str">
        <f t="shared" si="34"/>
        <v>BUI VAN KHOA</v>
      </c>
      <c r="C66" s="37" t="str">
        <f t="shared" si="35"/>
        <v>South</v>
      </c>
      <c r="D66" s="331" t="s">
        <v>26</v>
      </c>
      <c r="E66" s="318" t="s">
        <v>155</v>
      </c>
      <c r="F66" s="262">
        <f t="shared" si="36"/>
        <v>1252488.874823523</v>
      </c>
      <c r="G66" s="137"/>
      <c r="H66" s="137"/>
      <c r="I66" s="137"/>
      <c r="J66" s="137"/>
      <c r="K66" s="52">
        <v>300000</v>
      </c>
      <c r="L66" s="52">
        <v>450000</v>
      </c>
      <c r="M66" s="52">
        <f>VLOOKUP(E66,'MTD performance of BCA'!$E$33:$F$64,2,0)</f>
        <v>502488.87482352299</v>
      </c>
      <c r="N66" s="282">
        <f>VLOOKUP(E66,Sheet1!$A$3:$N$181,2,0)</f>
        <v>18</v>
      </c>
      <c r="O66" s="53">
        <f>VLOOKUP($E66,Sheet1!$A$3:$N$181,3,0)</f>
        <v>8</v>
      </c>
      <c r="P66" s="117">
        <f>VLOOKUP($E66,Sheet1!$A$3:$N$181,6,0)</f>
        <v>19</v>
      </c>
      <c r="Q66" s="117">
        <f>VLOOKUP($E66,Sheet1!$A$3:$N$181,7,0)</f>
        <v>338177</v>
      </c>
      <c r="R66" s="279">
        <f>VLOOKUP($E66,Sheet1!$A$3:$O$181,15,0)</f>
        <v>56596</v>
      </c>
      <c r="S66" s="319">
        <f t="shared" si="37"/>
        <v>0.52941176470588236</v>
      </c>
      <c r="T66" s="89">
        <f t="shared" si="38"/>
        <v>444616</v>
      </c>
      <c r="U66" s="256">
        <f t="shared" si="39"/>
        <v>40508</v>
      </c>
      <c r="V66" s="320">
        <f t="shared" si="40"/>
        <v>0.59282133333333331</v>
      </c>
      <c r="W66" s="42">
        <f t="shared" si="41"/>
        <v>14342.451612903225</v>
      </c>
      <c r="X66" s="282">
        <v>15</v>
      </c>
      <c r="Y66" s="53">
        <v>7</v>
      </c>
      <c r="Z66" s="117">
        <v>11</v>
      </c>
      <c r="AA66" s="117">
        <v>177353</v>
      </c>
      <c r="AB66" s="279">
        <v>28326</v>
      </c>
      <c r="AC66" s="282">
        <v>19</v>
      </c>
      <c r="AD66" s="53">
        <v>11</v>
      </c>
      <c r="AE66" s="117">
        <v>20</v>
      </c>
      <c r="AF66" s="117">
        <v>267263</v>
      </c>
      <c r="AG66" s="279">
        <v>12182</v>
      </c>
      <c r="AH66" s="282"/>
      <c r="AI66" s="53"/>
      <c r="AJ66" s="117"/>
      <c r="AK66" s="117"/>
      <c r="AL66" s="279"/>
      <c r="AM66" s="282"/>
      <c r="AN66" s="53"/>
      <c r="AO66" s="117"/>
      <c r="AP66" s="117"/>
      <c r="AQ66" s="279"/>
      <c r="AR66" s="282"/>
      <c r="AS66" s="53"/>
      <c r="AT66" s="117"/>
      <c r="AU66" s="117"/>
      <c r="AV66" s="279"/>
      <c r="AW66" s="282"/>
      <c r="AX66" s="53"/>
      <c r="AY66" s="117"/>
      <c r="AZ66" s="117"/>
      <c r="BA66" s="279"/>
      <c r="BC66" s="327"/>
    </row>
    <row r="67" spans="1:55" hidden="1" x14ac:dyDescent="0.25">
      <c r="A67" s="36" t="str">
        <f t="shared" si="33"/>
        <v>CMG</v>
      </c>
      <c r="B67" s="62" t="str">
        <f t="shared" si="34"/>
        <v>NGUYEN QUANG TRUNG</v>
      </c>
      <c r="C67" s="37" t="str">
        <f t="shared" si="35"/>
        <v>South</v>
      </c>
      <c r="D67" s="318" t="s">
        <v>70</v>
      </c>
      <c r="E67" s="318" t="s">
        <v>153</v>
      </c>
      <c r="F67" s="262">
        <f t="shared" si="36"/>
        <v>500000</v>
      </c>
      <c r="G67" s="137"/>
      <c r="H67" s="137"/>
      <c r="I67" s="137"/>
      <c r="J67" s="137"/>
      <c r="K67" s="52">
        <v>150000</v>
      </c>
      <c r="L67" s="52">
        <v>200000</v>
      </c>
      <c r="M67" s="52">
        <f>VLOOKUP(E67,'MTD performance of BCA'!$E$33:$F$64,2,0)</f>
        <v>150000</v>
      </c>
      <c r="N67" s="282">
        <f>VLOOKUP(E67,Sheet1!$A$3:$N$181,2,0)</f>
        <v>7</v>
      </c>
      <c r="O67" s="53">
        <f>VLOOKUP($E67,Sheet1!$A$3:$N$181,3,0)</f>
        <v>2</v>
      </c>
      <c r="P67" s="117">
        <f>VLOOKUP($E67,Sheet1!$A$3:$N$181,6,0)</f>
        <v>2</v>
      </c>
      <c r="Q67" s="117">
        <f>VLOOKUP($E67,Sheet1!$A$3:$N$181,7,0)</f>
        <v>22367</v>
      </c>
      <c r="R67" s="279">
        <f>VLOOKUP($E67,Sheet1!$A$3:$O$181,15,0)</f>
        <v>0</v>
      </c>
      <c r="S67" s="319">
        <f t="shared" si="37"/>
        <v>5.2631578947368418E-2</v>
      </c>
      <c r="T67" s="89">
        <f t="shared" si="38"/>
        <v>12446</v>
      </c>
      <c r="U67" s="256">
        <f t="shared" si="39"/>
        <v>0</v>
      </c>
      <c r="V67" s="320">
        <f t="shared" si="40"/>
        <v>3.5560000000000001E-2</v>
      </c>
      <c r="W67" s="42">
        <f t="shared" si="41"/>
        <v>12446</v>
      </c>
      <c r="X67" s="282">
        <v>6</v>
      </c>
      <c r="Y67" s="53">
        <v>1</v>
      </c>
      <c r="Z67" s="117">
        <v>1</v>
      </c>
      <c r="AA67" s="117">
        <v>12446</v>
      </c>
      <c r="AB67" s="279">
        <v>0</v>
      </c>
      <c r="AC67" s="282">
        <v>13</v>
      </c>
      <c r="AD67" s="53">
        <v>0</v>
      </c>
      <c r="AE67" s="117">
        <v>0</v>
      </c>
      <c r="AF67" s="117">
        <v>0</v>
      </c>
      <c r="AG67" s="279">
        <v>0</v>
      </c>
      <c r="AH67" s="282"/>
      <c r="AI67" s="53"/>
      <c r="AJ67" s="117"/>
      <c r="AK67" s="117"/>
      <c r="AL67" s="279"/>
      <c r="AM67" s="282"/>
      <c r="AN67" s="53"/>
      <c r="AO67" s="117"/>
      <c r="AP67" s="117"/>
      <c r="AQ67" s="279"/>
      <c r="AR67" s="282"/>
      <c r="AS67" s="53"/>
      <c r="AT67" s="117"/>
      <c r="AU67" s="117"/>
      <c r="AV67" s="279"/>
      <c r="AW67" s="282"/>
      <c r="AX67" s="53"/>
      <c r="AY67" s="117"/>
      <c r="AZ67" s="117"/>
      <c r="BA67" s="279"/>
      <c r="BC67" s="327"/>
    </row>
    <row r="68" spans="1:55" hidden="1" x14ac:dyDescent="0.25">
      <c r="A68" s="36" t="str">
        <f t="shared" si="33"/>
        <v>CMG</v>
      </c>
      <c r="B68" s="62" t="str">
        <f t="shared" si="34"/>
        <v>NGUYEN QUANG TRUNG</v>
      </c>
      <c r="C68" s="37" t="str">
        <f t="shared" si="35"/>
        <v>North</v>
      </c>
      <c r="D68" s="332" t="s">
        <v>120</v>
      </c>
      <c r="E68" s="332" t="s">
        <v>120</v>
      </c>
      <c r="F68" s="262">
        <f t="shared" si="36"/>
        <v>500000</v>
      </c>
      <c r="G68" s="137"/>
      <c r="H68" s="137"/>
      <c r="I68" s="137"/>
      <c r="J68" s="137">
        <v>200000</v>
      </c>
      <c r="K68" s="52">
        <v>150000</v>
      </c>
      <c r="L68" s="52">
        <v>150000</v>
      </c>
      <c r="M68" s="52"/>
      <c r="N68" s="282"/>
      <c r="O68" s="53"/>
      <c r="P68" s="117"/>
      <c r="Q68" s="117"/>
      <c r="R68" s="279"/>
      <c r="S68" s="319">
        <f t="shared" si="37"/>
        <v>0.16666666666666666</v>
      </c>
      <c r="T68" s="89">
        <f t="shared" si="38"/>
        <v>33746</v>
      </c>
      <c r="U68" s="256">
        <f t="shared" si="39"/>
        <v>0</v>
      </c>
      <c r="V68" s="320">
        <f t="shared" si="40"/>
        <v>6.7491999999999996E-2</v>
      </c>
      <c r="W68" s="42">
        <f t="shared" si="41"/>
        <v>16873</v>
      </c>
      <c r="X68" s="282">
        <v>3</v>
      </c>
      <c r="Y68" s="53">
        <v>0</v>
      </c>
      <c r="Z68" s="117">
        <v>0</v>
      </c>
      <c r="AA68" s="117">
        <v>0</v>
      </c>
      <c r="AB68" s="279">
        <v>0</v>
      </c>
      <c r="AC68" s="282">
        <v>4</v>
      </c>
      <c r="AD68" s="53">
        <v>1</v>
      </c>
      <c r="AE68" s="117">
        <v>1</v>
      </c>
      <c r="AF68" s="117">
        <v>21734</v>
      </c>
      <c r="AG68" s="279">
        <v>0</v>
      </c>
      <c r="AH68" s="282">
        <v>5</v>
      </c>
      <c r="AI68" s="53">
        <v>1</v>
      </c>
      <c r="AJ68" s="117">
        <v>1</v>
      </c>
      <c r="AK68" s="117">
        <v>12012</v>
      </c>
      <c r="AL68" s="279">
        <v>0</v>
      </c>
      <c r="AM68" s="282"/>
      <c r="AN68" s="53"/>
      <c r="AO68" s="117"/>
      <c r="AP68" s="117"/>
      <c r="AQ68" s="279"/>
      <c r="AR68" s="282"/>
      <c r="AS68" s="53"/>
      <c r="AT68" s="117"/>
      <c r="AU68" s="117"/>
      <c r="AV68" s="279"/>
      <c r="AW68" s="282"/>
      <c r="AX68" s="53"/>
      <c r="AY68" s="117"/>
      <c r="AZ68" s="117"/>
      <c r="BA68" s="279"/>
      <c r="BC68" s="327"/>
    </row>
    <row r="69" spans="1:55" hidden="1" x14ac:dyDescent="0.25">
      <c r="A69" s="36" t="str">
        <f t="shared" si="33"/>
        <v>CEN GROUP</v>
      </c>
      <c r="B69" s="62" t="str">
        <f t="shared" si="34"/>
        <v>TRUONG MAI HONG</v>
      </c>
      <c r="C69" s="37" t="str">
        <f t="shared" si="35"/>
        <v>North</v>
      </c>
      <c r="D69" s="40" t="s">
        <v>35</v>
      </c>
      <c r="E69" s="136" t="s">
        <v>130</v>
      </c>
      <c r="F69" s="262">
        <f>SUM(G69:M69)</f>
        <v>950000</v>
      </c>
      <c r="G69" s="137">
        <v>180000</v>
      </c>
      <c r="H69" s="52">
        <v>120000</v>
      </c>
      <c r="I69" s="52">
        <v>300000</v>
      </c>
      <c r="J69" s="52">
        <v>0</v>
      </c>
      <c r="K69" s="52">
        <v>0</v>
      </c>
      <c r="L69" s="52">
        <v>150000</v>
      </c>
      <c r="M69" s="52">
        <f>VLOOKUP(E69,'MTD performance of BCA'!$E$33:$F$64,2,0)</f>
        <v>200000</v>
      </c>
      <c r="N69" s="282">
        <f>VLOOKUP(E69,Sheet1!$A$3:$N$181,2,0)</f>
        <v>0</v>
      </c>
      <c r="O69" s="53">
        <f>VLOOKUP($E69,Sheet1!$A$3:$N$181,3,0)</f>
        <v>0</v>
      </c>
      <c r="P69" s="117">
        <f>VLOOKUP($E69,Sheet1!$A$3:$N$181,6,0)</f>
        <v>0</v>
      </c>
      <c r="Q69" s="117">
        <f>VLOOKUP($E69,Sheet1!$A$3:$N$181,7,0)</f>
        <v>0</v>
      </c>
      <c r="R69" s="279">
        <f>VLOOKUP($E69,Sheet1!$A$3:$O$181,15,0)</f>
        <v>0</v>
      </c>
      <c r="S69" s="319">
        <f>(AN69+AS69+AX69+AI69+AD69+Y69)/(AM69+AR69+AW69+AH69+AC69+X69)</f>
        <v>0.27586206896551724</v>
      </c>
      <c r="T69" s="89">
        <f t="shared" si="38"/>
        <v>469017</v>
      </c>
      <c r="U69" s="256">
        <f>AQ69+AV69+BA69+AL69+AG69+AB69</f>
        <v>0</v>
      </c>
      <c r="V69" s="320">
        <f t="shared" si="40"/>
        <v>0.62535600000000002</v>
      </c>
      <c r="W69" s="42">
        <f>T69/(AO69+AT69+AY69+AJ69+AE69+Z69)</f>
        <v>24685.105263157893</v>
      </c>
      <c r="X69" s="282">
        <v>7</v>
      </c>
      <c r="Y69" s="53">
        <v>0</v>
      </c>
      <c r="Z69" s="117">
        <v>0</v>
      </c>
      <c r="AA69" s="117">
        <v>0</v>
      </c>
      <c r="AB69" s="279">
        <v>0</v>
      </c>
      <c r="AC69" s="282"/>
      <c r="AD69" s="53"/>
      <c r="AE69" s="117"/>
      <c r="AF69" s="117"/>
      <c r="AG69" s="279"/>
      <c r="AH69" s="282">
        <v>0</v>
      </c>
      <c r="AI69" s="53">
        <v>0</v>
      </c>
      <c r="AJ69" s="117">
        <v>0</v>
      </c>
      <c r="AK69" s="117">
        <v>0</v>
      </c>
      <c r="AL69" s="279">
        <v>0</v>
      </c>
      <c r="AM69" s="282">
        <v>10</v>
      </c>
      <c r="AN69" s="53">
        <v>4</v>
      </c>
      <c r="AO69" s="117">
        <v>12</v>
      </c>
      <c r="AP69" s="117">
        <v>306482</v>
      </c>
      <c r="AQ69" s="279">
        <v>0</v>
      </c>
      <c r="AR69" s="282">
        <v>7</v>
      </c>
      <c r="AS69" s="53">
        <v>2</v>
      </c>
      <c r="AT69" s="117">
        <v>5</v>
      </c>
      <c r="AU69" s="117">
        <v>126563</v>
      </c>
      <c r="AV69" s="279">
        <v>0</v>
      </c>
      <c r="AW69" s="282">
        <v>5</v>
      </c>
      <c r="AX69" s="53">
        <v>2</v>
      </c>
      <c r="AY69" s="117">
        <v>2</v>
      </c>
      <c r="AZ69" s="117">
        <v>35972</v>
      </c>
      <c r="BA69" s="279"/>
      <c r="BC69" s="327"/>
    </row>
    <row r="70" spans="1:55" hidden="1" x14ac:dyDescent="0.25">
      <c r="A70" s="36" t="str">
        <f t="shared" si="33"/>
        <v>EIB</v>
      </c>
      <c r="B70" s="62" t="str">
        <f t="shared" si="34"/>
        <v>BUI VAN KHOA</v>
      </c>
      <c r="C70" s="37" t="str">
        <f t="shared" si="35"/>
        <v>North</v>
      </c>
      <c r="D70" s="40" t="s">
        <v>56</v>
      </c>
      <c r="E70" s="136" t="s">
        <v>159</v>
      </c>
      <c r="F70" s="262">
        <f>SUM(G70:M70)</f>
        <v>882000</v>
      </c>
      <c r="G70" s="137"/>
      <c r="H70" s="137"/>
      <c r="I70" s="137"/>
      <c r="J70" s="137"/>
      <c r="K70" s="137"/>
      <c r="L70" s="137">
        <v>450000</v>
      </c>
      <c r="M70" s="52">
        <f>VLOOKUP(E70,'MTD performance of BCA'!$E$33:$F$64,2,0)</f>
        <v>432000</v>
      </c>
      <c r="N70" s="282">
        <f>VLOOKUP(E70,Sheet1!$A$3:$N$181,2,0)</f>
        <v>0</v>
      </c>
      <c r="O70" s="53">
        <f>VLOOKUP($E70,Sheet1!$A$3:$N$181,3,0)</f>
        <v>0</v>
      </c>
      <c r="P70" s="117">
        <f>VLOOKUP($E70,Sheet1!$A$3:$N$181,6,0)</f>
        <v>0</v>
      </c>
      <c r="Q70" s="117">
        <f>VLOOKUP($E70,Sheet1!$A$3:$N$181,7,0)</f>
        <v>0</v>
      </c>
      <c r="R70" s="279">
        <f>VLOOKUP($E70,Sheet1!$A$3:$O$181,15,0)</f>
        <v>144676</v>
      </c>
      <c r="S70" s="319">
        <f>(AN70+AS70+AX70+AI70+AD70+Y70)/(AM70+AR70+AW70+AH70+AC70+X70)</f>
        <v>0.5</v>
      </c>
      <c r="T70" s="89">
        <f t="shared" si="38"/>
        <v>382990</v>
      </c>
      <c r="U70" s="256">
        <f>AQ70+AV70+BA70+AL70+AG70+AB70</f>
        <v>0</v>
      </c>
      <c r="V70" s="320">
        <f t="shared" si="40"/>
        <v>0.85108888888888889</v>
      </c>
      <c r="W70" s="42">
        <f>T70/(AO70+AT70+AY70+AJ70+AE70+Z70)</f>
        <v>23936.875</v>
      </c>
      <c r="X70" s="282">
        <v>28</v>
      </c>
      <c r="Y70" s="53">
        <v>14</v>
      </c>
      <c r="Z70" s="117">
        <v>16</v>
      </c>
      <c r="AA70" s="117">
        <v>382990</v>
      </c>
      <c r="AB70" s="279">
        <v>0</v>
      </c>
      <c r="AC70" s="282"/>
      <c r="AD70" s="53"/>
      <c r="AE70" s="117"/>
      <c r="AF70" s="117"/>
      <c r="AG70" s="279"/>
      <c r="AH70" s="282"/>
      <c r="AI70" s="53"/>
      <c r="AJ70" s="117"/>
      <c r="AK70" s="117"/>
      <c r="AL70" s="279"/>
      <c r="AM70" s="282"/>
      <c r="AN70" s="53"/>
      <c r="AO70" s="117"/>
      <c r="AP70" s="117"/>
      <c r="AQ70" s="279"/>
      <c r="AR70" s="282"/>
      <c r="AS70" s="53"/>
      <c r="AT70" s="117"/>
      <c r="AU70" s="117"/>
      <c r="AV70" s="279"/>
      <c r="AW70" s="282"/>
      <c r="AX70" s="300"/>
      <c r="AY70" s="117"/>
      <c r="AZ70" s="117"/>
      <c r="BA70" s="279"/>
      <c r="BC70" s="327"/>
    </row>
    <row r="71" spans="1:55" x14ac:dyDescent="0.25">
      <c r="A71" s="36" t="str">
        <f t="shared" si="33"/>
        <v>TCB</v>
      </c>
      <c r="B71" s="62" t="str">
        <f t="shared" si="34"/>
        <v>BUI VAN KHOA</v>
      </c>
      <c r="C71" s="37" t="str">
        <f t="shared" si="35"/>
        <v>North</v>
      </c>
      <c r="D71" s="336" t="s">
        <v>24</v>
      </c>
      <c r="E71" s="136" t="s">
        <v>160</v>
      </c>
      <c r="F71" s="262">
        <f>SUM(G71:M71)</f>
        <v>1487266.977</v>
      </c>
      <c r="G71" s="137"/>
      <c r="H71" s="137"/>
      <c r="I71" s="137"/>
      <c r="J71" s="137"/>
      <c r="K71" s="137"/>
      <c r="L71" s="137">
        <v>893266.97699999996</v>
      </c>
      <c r="M71" s="52">
        <f>VLOOKUP(E71,'MTD performance of BCA'!$E$33:$F$64,2,0)</f>
        <v>594000</v>
      </c>
      <c r="N71" s="282">
        <f>VLOOKUP(E71,Sheet1!$A$3:$N$181,2,0)</f>
        <v>17</v>
      </c>
      <c r="O71" s="53">
        <f>VLOOKUP($E71,Sheet1!$A$3:$N$181,3,0)</f>
        <v>15</v>
      </c>
      <c r="P71" s="117">
        <f>VLOOKUP($E71,Sheet1!$A$3:$N$181,6,0)</f>
        <v>75</v>
      </c>
      <c r="Q71" s="117">
        <f>VLOOKUP($E71,Sheet1!$A$3:$N$181,7,0)</f>
        <v>1180753</v>
      </c>
      <c r="R71" s="279">
        <f>VLOOKUP($E71,Sheet1!$A$3:$O$181,15,0)</f>
        <v>24304</v>
      </c>
      <c r="S71" s="319">
        <f t="shared" ref="S71:S79" si="42">(AN71+AS71+AX71+AI71+AD71+Y71)/(AM71+AR71+AW71+AH71+AC71+X71)</f>
        <v>0.8125</v>
      </c>
      <c r="T71" s="89">
        <f t="shared" si="38"/>
        <v>1170986</v>
      </c>
      <c r="U71" s="256">
        <f t="shared" ref="U71:U79" si="43">AQ71+AV71+BA71+AL71+AG71+AB71</f>
        <v>67241</v>
      </c>
      <c r="V71" s="320">
        <f t="shared" si="40"/>
        <v>1.3109025970407053</v>
      </c>
      <c r="W71" s="42">
        <f t="shared" ref="W71:W79" si="44">T71/(AO71+AT71+AY71+AJ71+AE71+Z71)</f>
        <v>14280.317073170732</v>
      </c>
      <c r="X71" s="282">
        <v>16</v>
      </c>
      <c r="Y71" s="53">
        <v>13</v>
      </c>
      <c r="Z71" s="117">
        <v>82</v>
      </c>
      <c r="AA71" s="117">
        <v>1170986</v>
      </c>
      <c r="AB71" s="279">
        <v>67241</v>
      </c>
      <c r="AC71" s="282"/>
      <c r="AD71" s="53"/>
      <c r="AE71" s="117"/>
      <c r="AF71" s="117"/>
      <c r="AG71" s="279"/>
      <c r="AH71" s="282"/>
      <c r="AI71" s="53"/>
      <c r="AJ71" s="117"/>
      <c r="AK71" s="117"/>
      <c r="AL71" s="279"/>
      <c r="AM71" s="282"/>
      <c r="AN71" s="53"/>
      <c r="AO71" s="117"/>
      <c r="AP71" s="117"/>
      <c r="AQ71" s="279"/>
      <c r="AR71" s="282"/>
      <c r="AS71" s="53"/>
      <c r="AT71" s="117"/>
      <c r="AU71" s="117"/>
      <c r="AV71" s="279"/>
      <c r="AW71" s="282"/>
      <c r="AX71" s="117"/>
      <c r="AY71" s="117"/>
      <c r="AZ71" s="117"/>
      <c r="BA71" s="279"/>
      <c r="BC71" s="327"/>
    </row>
    <row r="72" spans="1:55" hidden="1" x14ac:dyDescent="0.25">
      <c r="A72" s="36" t="str">
        <f t="shared" si="33"/>
        <v>CMG</v>
      </c>
      <c r="B72" s="62" t="str">
        <f t="shared" si="34"/>
        <v>NGUYEN QUANG TRUNG</v>
      </c>
      <c r="C72" s="37" t="str">
        <f t="shared" si="35"/>
        <v>North</v>
      </c>
      <c r="D72" s="332" t="s">
        <v>120</v>
      </c>
      <c r="E72" s="136" t="s">
        <v>162</v>
      </c>
      <c r="F72" s="262">
        <f t="shared" ref="F72:F79" si="45">SUM(G72:M72)</f>
        <v>650000</v>
      </c>
      <c r="G72" s="137"/>
      <c r="H72" s="137"/>
      <c r="I72" s="137"/>
      <c r="J72" s="137"/>
      <c r="K72" s="137"/>
      <c r="L72" s="137">
        <v>500000</v>
      </c>
      <c r="M72" s="52">
        <f>VLOOKUP(E72,'MTD performance of BCA'!$E$33:$F$64,2,0)</f>
        <v>150000</v>
      </c>
      <c r="N72" s="282">
        <f>VLOOKUP(E72,Sheet1!$A$3:$N$181,2,0)</f>
        <v>4</v>
      </c>
      <c r="O72" s="53">
        <f>VLOOKUP($E72,Sheet1!$A$3:$N$181,3,0)</f>
        <v>0</v>
      </c>
      <c r="P72" s="117">
        <f>VLOOKUP($E72,Sheet1!$A$3:$N$181,6,0)</f>
        <v>0</v>
      </c>
      <c r="Q72" s="117">
        <f>VLOOKUP($E72,Sheet1!$A$3:$N$181,7,0)</f>
        <v>0</v>
      </c>
      <c r="R72" s="279">
        <f>VLOOKUP($E72,Sheet1!$A$3:$O$181,15,0)</f>
        <v>0</v>
      </c>
      <c r="S72" s="319">
        <f t="shared" si="42"/>
        <v>0.15384615384615385</v>
      </c>
      <c r="T72" s="89">
        <f t="shared" si="38"/>
        <v>116244</v>
      </c>
      <c r="U72" s="256">
        <f t="shared" si="43"/>
        <v>0</v>
      </c>
      <c r="V72" s="320">
        <f t="shared" si="40"/>
        <v>0.232488</v>
      </c>
      <c r="W72" s="42">
        <f t="shared" si="44"/>
        <v>29061</v>
      </c>
      <c r="X72" s="282">
        <v>13</v>
      </c>
      <c r="Y72" s="53">
        <v>2</v>
      </c>
      <c r="Z72" s="117">
        <v>4</v>
      </c>
      <c r="AA72" s="117">
        <v>116244</v>
      </c>
      <c r="AB72" s="279">
        <v>0</v>
      </c>
      <c r="AC72" s="282"/>
      <c r="AD72" s="53"/>
      <c r="AE72" s="117"/>
      <c r="AF72" s="117"/>
      <c r="AG72" s="279"/>
      <c r="AH72" s="282"/>
      <c r="AI72" s="53"/>
      <c r="AJ72" s="117"/>
      <c r="AK72" s="117"/>
      <c r="AL72" s="279"/>
      <c r="AM72" s="282"/>
      <c r="AN72" s="53"/>
      <c r="AO72" s="117"/>
      <c r="AP72" s="117"/>
      <c r="AQ72" s="279"/>
      <c r="AR72" s="282"/>
      <c r="AS72" s="53"/>
      <c r="AT72" s="117"/>
      <c r="AU72" s="117"/>
      <c r="AV72" s="279"/>
      <c r="AW72" s="282"/>
      <c r="AX72" s="53"/>
      <c r="AY72" s="117"/>
      <c r="AZ72" s="117"/>
      <c r="BA72" s="279"/>
      <c r="BC72" s="327"/>
    </row>
    <row r="73" spans="1:55" x14ac:dyDescent="0.25">
      <c r="A73" s="36" t="str">
        <f t="shared" si="33"/>
        <v>TCB</v>
      </c>
      <c r="B73" s="62" t="str">
        <f t="shared" si="34"/>
        <v>BUI VAN KHOA</v>
      </c>
      <c r="C73" s="37" t="str">
        <f t="shared" si="35"/>
        <v>North</v>
      </c>
      <c r="D73" s="318" t="s">
        <v>24</v>
      </c>
      <c r="E73" s="318" t="s">
        <v>166</v>
      </c>
      <c r="F73" s="262">
        <f t="shared" si="45"/>
        <v>1126000</v>
      </c>
      <c r="G73" s="137"/>
      <c r="H73" s="137"/>
      <c r="I73" s="137"/>
      <c r="J73" s="137"/>
      <c r="K73" s="137"/>
      <c r="L73" s="137"/>
      <c r="M73" s="52">
        <f>VLOOKUP(E73,'MTD performance of BCA'!$E$33:$F$64,2,0)</f>
        <v>1126000</v>
      </c>
      <c r="N73" s="282">
        <f>VLOOKUP(E73,Sheet1!$A$3:$N$181,2,0)</f>
        <v>9</v>
      </c>
      <c r="O73" s="53">
        <f>VLOOKUP($E73,Sheet1!$A$3:$N$181,3,0)</f>
        <v>11</v>
      </c>
      <c r="P73" s="117">
        <f>VLOOKUP($E73,Sheet1!$A$3:$N$181,6,0)</f>
        <v>81</v>
      </c>
      <c r="Q73" s="117">
        <f>VLOOKUP($E73,Sheet1!$A$3:$N$181,7,0)</f>
        <v>1207666</v>
      </c>
      <c r="R73" s="279">
        <f>VLOOKUP($E73,Sheet1!$A$3:$O$181,15,0)</f>
        <v>95044</v>
      </c>
      <c r="S73" s="319" t="e">
        <f t="shared" si="42"/>
        <v>#DIV/0!</v>
      </c>
      <c r="T73" s="89">
        <f t="shared" si="38"/>
        <v>0</v>
      </c>
      <c r="U73" s="256">
        <f t="shared" si="43"/>
        <v>0</v>
      </c>
      <c r="V73" s="320" t="e">
        <f t="shared" si="40"/>
        <v>#DIV/0!</v>
      </c>
      <c r="W73" s="42" t="e">
        <f t="shared" si="44"/>
        <v>#DIV/0!</v>
      </c>
      <c r="X73" s="282"/>
      <c r="Y73" s="53"/>
      <c r="Z73" s="117"/>
      <c r="AA73" s="117"/>
      <c r="AB73" s="279"/>
      <c r="AC73" s="282"/>
      <c r="AD73" s="53"/>
      <c r="AE73" s="117"/>
      <c r="AF73" s="117"/>
      <c r="AG73" s="279"/>
      <c r="AH73" s="282"/>
      <c r="AI73" s="53"/>
      <c r="AJ73" s="117"/>
      <c r="AK73" s="117"/>
      <c r="AL73" s="279"/>
      <c r="AM73" s="282"/>
      <c r="AN73" s="53"/>
      <c r="AO73" s="117"/>
      <c r="AP73" s="117"/>
      <c r="AQ73" s="279"/>
      <c r="AR73" s="282"/>
      <c r="AS73" s="53"/>
      <c r="AT73" s="117"/>
      <c r="AU73" s="117"/>
      <c r="AV73" s="279"/>
      <c r="AW73" s="282"/>
      <c r="AX73" s="53"/>
      <c r="AY73" s="117"/>
      <c r="AZ73" s="117"/>
      <c r="BA73" s="279"/>
      <c r="BC73" s="327"/>
    </row>
    <row r="74" spans="1:55" hidden="1" x14ac:dyDescent="0.25">
      <c r="A74" s="36" t="str">
        <f t="shared" si="33"/>
        <v>EIB</v>
      </c>
      <c r="B74" s="62" t="str">
        <f t="shared" si="34"/>
        <v>BUI VAN KHOA</v>
      </c>
      <c r="C74" s="37" t="str">
        <f t="shared" si="35"/>
        <v>South</v>
      </c>
      <c r="D74" s="318" t="s">
        <v>26</v>
      </c>
      <c r="E74" s="318" t="s">
        <v>167</v>
      </c>
      <c r="F74" s="262">
        <f t="shared" si="45"/>
        <v>386727.914803072</v>
      </c>
      <c r="G74" s="137"/>
      <c r="H74" s="137"/>
      <c r="I74" s="137"/>
      <c r="J74" s="137"/>
      <c r="K74" s="137"/>
      <c r="L74" s="137"/>
      <c r="M74" s="52">
        <f>VLOOKUP(E74,'MTD performance of BCA'!$E$33:$F$64,2,0)</f>
        <v>386727.914803072</v>
      </c>
      <c r="N74" s="282">
        <f>VLOOKUP(E74,Sheet1!$A$3:$N$181,2,0)</f>
        <v>9</v>
      </c>
      <c r="O74" s="53">
        <f>VLOOKUP($E74,Sheet1!$A$3:$N$181,3,0)</f>
        <v>3</v>
      </c>
      <c r="P74" s="117">
        <f>VLOOKUP($E74,Sheet1!$A$3:$N$181,6,0)</f>
        <v>3</v>
      </c>
      <c r="Q74" s="117">
        <f>VLOOKUP($E74,Sheet1!$A$3:$N$181,7,0)</f>
        <v>55894</v>
      </c>
      <c r="R74" s="279">
        <f>VLOOKUP($E74,Sheet1!$A$3:$O$181,15,0)</f>
        <v>0</v>
      </c>
      <c r="S74" s="319" t="e">
        <f t="shared" si="42"/>
        <v>#DIV/0!</v>
      </c>
      <c r="T74" s="89">
        <f t="shared" si="38"/>
        <v>0</v>
      </c>
      <c r="U74" s="256">
        <f t="shared" si="43"/>
        <v>0</v>
      </c>
      <c r="V74" s="320" t="e">
        <f t="shared" si="40"/>
        <v>#DIV/0!</v>
      </c>
      <c r="W74" s="42" t="e">
        <f t="shared" si="44"/>
        <v>#DIV/0!</v>
      </c>
      <c r="X74" s="282"/>
      <c r="Y74" s="53"/>
      <c r="Z74" s="117"/>
      <c r="AA74" s="117"/>
      <c r="AB74" s="279"/>
      <c r="AC74" s="282"/>
      <c r="AD74" s="53"/>
      <c r="AE74" s="117"/>
      <c r="AF74" s="117"/>
      <c r="AG74" s="279"/>
      <c r="AH74" s="282"/>
      <c r="AI74" s="53"/>
      <c r="AJ74" s="117"/>
      <c r="AK74" s="117"/>
      <c r="AL74" s="279"/>
      <c r="AM74" s="282"/>
      <c r="AN74" s="53"/>
      <c r="AO74" s="117"/>
      <c r="AP74" s="117"/>
      <c r="AQ74" s="279"/>
      <c r="AR74" s="282"/>
      <c r="AS74" s="53"/>
      <c r="AT74" s="117"/>
      <c r="AU74" s="117"/>
      <c r="AV74" s="279"/>
      <c r="AW74" s="282"/>
      <c r="AX74" s="53"/>
      <c r="AY74" s="117"/>
      <c r="AZ74" s="117"/>
      <c r="BA74" s="279"/>
      <c r="BC74" s="327"/>
    </row>
    <row r="75" spans="1:55" x14ac:dyDescent="0.25">
      <c r="A75" s="36" t="str">
        <f t="shared" si="33"/>
        <v>TCB</v>
      </c>
      <c r="B75" s="62" t="str">
        <f t="shared" si="34"/>
        <v>BUI VAN KHOA</v>
      </c>
      <c r="C75" s="37" t="str">
        <f t="shared" si="35"/>
        <v>North</v>
      </c>
      <c r="D75" s="331" t="s">
        <v>24</v>
      </c>
      <c r="E75" s="352" t="s">
        <v>168</v>
      </c>
      <c r="F75" s="262">
        <f t="shared" si="45"/>
        <v>1348000</v>
      </c>
      <c r="G75" s="137"/>
      <c r="H75" s="137"/>
      <c r="I75" s="137"/>
      <c r="J75" s="137"/>
      <c r="K75" s="137"/>
      <c r="L75" s="137"/>
      <c r="M75" s="52">
        <f>VLOOKUP(E75,'MTD performance of BCA'!$E$33:$F$64,2,0)</f>
        <v>1348000</v>
      </c>
      <c r="N75" s="282">
        <f>VLOOKUP(E75,Sheet1!$A$3:$N$181,2,0)</f>
        <v>12</v>
      </c>
      <c r="O75" s="53">
        <f>VLOOKUP($E75,Sheet1!$A$3:$N$181,3,0)</f>
        <v>8</v>
      </c>
      <c r="P75" s="117">
        <f>VLOOKUP($E75,Sheet1!$A$3:$N$181,6,0)</f>
        <v>48</v>
      </c>
      <c r="Q75" s="117">
        <f>VLOOKUP($E75,Sheet1!$A$3:$N$181,7,0)</f>
        <v>900491</v>
      </c>
      <c r="R75" s="279">
        <f>VLOOKUP($E75,Sheet1!$A$3:$O$181,15,0)</f>
        <v>21524</v>
      </c>
      <c r="S75" s="319" t="e">
        <f t="shared" si="42"/>
        <v>#DIV/0!</v>
      </c>
      <c r="T75" s="89">
        <f t="shared" si="38"/>
        <v>0</v>
      </c>
      <c r="U75" s="256">
        <f t="shared" si="43"/>
        <v>0</v>
      </c>
      <c r="V75" s="320" t="e">
        <f t="shared" si="40"/>
        <v>#DIV/0!</v>
      </c>
      <c r="W75" s="42" t="e">
        <f t="shared" si="44"/>
        <v>#DIV/0!</v>
      </c>
      <c r="X75" s="282"/>
      <c r="Y75" s="53"/>
      <c r="Z75" s="117"/>
      <c r="AA75" s="117"/>
      <c r="AB75" s="279"/>
      <c r="AC75" s="282"/>
      <c r="AD75" s="53"/>
      <c r="AE75" s="117"/>
      <c r="AF75" s="117"/>
      <c r="AG75" s="279"/>
      <c r="AH75" s="282"/>
      <c r="AI75" s="53"/>
      <c r="AJ75" s="117"/>
      <c r="AK75" s="117"/>
      <c r="AL75" s="279"/>
      <c r="AM75" s="282"/>
      <c r="AN75" s="53"/>
      <c r="AO75" s="117"/>
      <c r="AP75" s="117"/>
      <c r="AQ75" s="279"/>
      <c r="AR75" s="282"/>
      <c r="AS75" s="53"/>
      <c r="AT75" s="117"/>
      <c r="AU75" s="117"/>
      <c r="AV75" s="279"/>
      <c r="AW75" s="282"/>
      <c r="AX75" s="53"/>
      <c r="AY75" s="117"/>
      <c r="AZ75" s="117"/>
      <c r="BA75" s="279"/>
      <c r="BC75" s="327"/>
    </row>
    <row r="76" spans="1:55" hidden="1" x14ac:dyDescent="0.25">
      <c r="A76" s="36" t="str">
        <f t="shared" si="33"/>
        <v>EIB</v>
      </c>
      <c r="B76" s="62" t="str">
        <f t="shared" si="34"/>
        <v>BUI VAN KHOA</v>
      </c>
      <c r="C76" s="37" t="str">
        <f t="shared" si="35"/>
        <v>North</v>
      </c>
      <c r="D76" s="331" t="s">
        <v>56</v>
      </c>
      <c r="E76" s="352" t="s">
        <v>169</v>
      </c>
      <c r="F76" s="262">
        <f t="shared" si="45"/>
        <v>395000</v>
      </c>
      <c r="G76" s="137"/>
      <c r="H76" s="137"/>
      <c r="I76" s="137"/>
      <c r="J76" s="137"/>
      <c r="K76" s="137"/>
      <c r="L76" s="137"/>
      <c r="M76" s="52">
        <f>VLOOKUP(E76,'MTD performance of BCA'!$E$33:$F$64,2,0)</f>
        <v>395000</v>
      </c>
      <c r="N76" s="282">
        <f>VLOOKUP(E76,Sheet1!$A$3:$N$181,2,0)</f>
        <v>41</v>
      </c>
      <c r="O76" s="53">
        <f>VLOOKUP($E76,Sheet1!$A$3:$N$181,3,0)</f>
        <v>7</v>
      </c>
      <c r="P76" s="117">
        <f>VLOOKUP($E76,Sheet1!$A$3:$N$181,6,0)</f>
        <v>12</v>
      </c>
      <c r="Q76" s="117">
        <f>VLOOKUP($E76,Sheet1!$A$3:$N$181,7,0)</f>
        <v>329010</v>
      </c>
      <c r="R76" s="279">
        <f>VLOOKUP($E76,Sheet1!$A$3:$O$181,15,0)</f>
        <v>0</v>
      </c>
      <c r="S76" s="319" t="e">
        <f t="shared" si="42"/>
        <v>#DIV/0!</v>
      </c>
      <c r="T76" s="89">
        <f t="shared" si="38"/>
        <v>0</v>
      </c>
      <c r="U76" s="256">
        <f t="shared" si="43"/>
        <v>0</v>
      </c>
      <c r="V76" s="320" t="e">
        <f t="shared" si="40"/>
        <v>#DIV/0!</v>
      </c>
      <c r="W76" s="42" t="e">
        <f t="shared" si="44"/>
        <v>#DIV/0!</v>
      </c>
      <c r="X76" s="282"/>
      <c r="Y76" s="53"/>
      <c r="Z76" s="117"/>
      <c r="AA76" s="117"/>
      <c r="AB76" s="279"/>
      <c r="AC76" s="282"/>
      <c r="AD76" s="53"/>
      <c r="AE76" s="117"/>
      <c r="AF76" s="117"/>
      <c r="AG76" s="279"/>
      <c r="AH76" s="282"/>
      <c r="AI76" s="53"/>
      <c r="AJ76" s="117"/>
      <c r="AK76" s="117"/>
      <c r="AL76" s="279"/>
      <c r="AM76" s="282"/>
      <c r="AN76" s="53"/>
      <c r="AO76" s="117"/>
      <c r="AP76" s="117"/>
      <c r="AQ76" s="279"/>
      <c r="AR76" s="282"/>
      <c r="AS76" s="53"/>
      <c r="AT76" s="117"/>
      <c r="AU76" s="117"/>
      <c r="AV76" s="279"/>
      <c r="AW76" s="282"/>
      <c r="AX76" s="53"/>
      <c r="AY76" s="117"/>
      <c r="AZ76" s="117"/>
      <c r="BA76" s="279"/>
      <c r="BC76" s="327"/>
    </row>
    <row r="77" spans="1:55" hidden="1" x14ac:dyDescent="0.25">
      <c r="A77" s="36" t="str">
        <f t="shared" si="33"/>
        <v>EIB</v>
      </c>
      <c r="B77" s="62" t="str">
        <f t="shared" si="34"/>
        <v>BUI VAN KHOA</v>
      </c>
      <c r="C77" s="37" t="str">
        <f t="shared" si="35"/>
        <v>South</v>
      </c>
      <c r="D77" s="318" t="s">
        <v>26</v>
      </c>
      <c r="E77" s="352" t="s">
        <v>170</v>
      </c>
      <c r="F77" s="262">
        <f t="shared" si="45"/>
        <v>219630.51529705399</v>
      </c>
      <c r="G77" s="137"/>
      <c r="H77" s="137"/>
      <c r="I77" s="137"/>
      <c r="J77" s="137"/>
      <c r="K77" s="137"/>
      <c r="L77" s="137"/>
      <c r="M77" s="52">
        <f>VLOOKUP(E77,'MTD performance of BCA'!$E$33:$F$64,2,0)</f>
        <v>219630.51529705399</v>
      </c>
      <c r="N77" s="282">
        <f>VLOOKUP(E77,Sheet1!$A$3:$N$181,2,0)</f>
        <v>0</v>
      </c>
      <c r="O77" s="53">
        <f>VLOOKUP($E77,Sheet1!$A$3:$N$181,3,0)</f>
        <v>4</v>
      </c>
      <c r="P77" s="117">
        <f>VLOOKUP($E77,Sheet1!$A$3:$N$181,6,0)</f>
        <v>6</v>
      </c>
      <c r="Q77" s="117">
        <f>VLOOKUP($E77,Sheet1!$A$3:$N$181,7,0)</f>
        <v>246200</v>
      </c>
      <c r="R77" s="279">
        <f>VLOOKUP($E77,Sheet1!$A$3:$O$181,15,0)</f>
        <v>0</v>
      </c>
      <c r="S77" s="319" t="e">
        <f t="shared" si="42"/>
        <v>#DIV/0!</v>
      </c>
      <c r="T77" s="89">
        <f t="shared" si="38"/>
        <v>0</v>
      </c>
      <c r="U77" s="256">
        <f t="shared" si="43"/>
        <v>0</v>
      </c>
      <c r="V77" s="320" t="e">
        <f t="shared" si="40"/>
        <v>#DIV/0!</v>
      </c>
      <c r="W77" s="42" t="e">
        <f t="shared" si="44"/>
        <v>#DIV/0!</v>
      </c>
      <c r="X77" s="282"/>
      <c r="Y77" s="53"/>
      <c r="Z77" s="117"/>
      <c r="AA77" s="117"/>
      <c r="AB77" s="279"/>
      <c r="AC77" s="282"/>
      <c r="AD77" s="53"/>
      <c r="AE77" s="117"/>
      <c r="AF77" s="117"/>
      <c r="AG77" s="279"/>
      <c r="AH77" s="282"/>
      <c r="AI77" s="53"/>
      <c r="AJ77" s="117"/>
      <c r="AK77" s="117"/>
      <c r="AL77" s="279"/>
      <c r="AM77" s="282"/>
      <c r="AN77" s="53"/>
      <c r="AO77" s="117"/>
      <c r="AP77" s="117"/>
      <c r="AQ77" s="279"/>
      <c r="AR77" s="282"/>
      <c r="AS77" s="53"/>
      <c r="AT77" s="117"/>
      <c r="AU77" s="117"/>
      <c r="AV77" s="279"/>
      <c r="AW77" s="282"/>
      <c r="AX77" s="53"/>
      <c r="AY77" s="117"/>
      <c r="AZ77" s="117"/>
      <c r="BA77" s="279"/>
      <c r="BC77" s="327"/>
    </row>
    <row r="78" spans="1:55" hidden="1" x14ac:dyDescent="0.25">
      <c r="A78" s="36" t="str">
        <f t="shared" si="33"/>
        <v>EIB</v>
      </c>
      <c r="B78" s="62" t="str">
        <f t="shared" si="34"/>
        <v>BUI VAN KHOA</v>
      </c>
      <c r="C78" s="37" t="str">
        <f t="shared" si="35"/>
        <v>South</v>
      </c>
      <c r="D78" s="318" t="s">
        <v>165</v>
      </c>
      <c r="E78" s="352" t="s">
        <v>171</v>
      </c>
      <c r="F78" s="262">
        <f t="shared" si="45"/>
        <v>377850.67161172099</v>
      </c>
      <c r="G78" s="137"/>
      <c r="H78" s="137"/>
      <c r="I78" s="137"/>
      <c r="J78" s="137"/>
      <c r="K78" s="137"/>
      <c r="L78" s="137"/>
      <c r="M78" s="52">
        <f>VLOOKUP(E78,'MTD performance of BCA'!$E$33:$F$64,2,0)</f>
        <v>377850.67161172099</v>
      </c>
      <c r="N78" s="282">
        <f>VLOOKUP(E78,Sheet1!$A$3:$N$181,2,0)</f>
        <v>19</v>
      </c>
      <c r="O78" s="53">
        <f>VLOOKUP($E78,Sheet1!$A$3:$N$181,3,0)</f>
        <v>6</v>
      </c>
      <c r="P78" s="117">
        <f>VLOOKUP($E78,Sheet1!$A$3:$N$181,6,0)</f>
        <v>14</v>
      </c>
      <c r="Q78" s="117">
        <f>VLOOKUP($E78,Sheet1!$A$3:$N$181,7,0)</f>
        <v>230604</v>
      </c>
      <c r="R78" s="279">
        <f>VLOOKUP($E78,Sheet1!$A$3:$O$181,15,0)</f>
        <v>0</v>
      </c>
      <c r="S78" s="319" t="e">
        <f t="shared" si="42"/>
        <v>#DIV/0!</v>
      </c>
      <c r="T78" s="89">
        <f t="shared" si="38"/>
        <v>0</v>
      </c>
      <c r="U78" s="256">
        <f t="shared" si="43"/>
        <v>0</v>
      </c>
      <c r="V78" s="320" t="e">
        <f t="shared" si="40"/>
        <v>#DIV/0!</v>
      </c>
      <c r="W78" s="42" t="e">
        <f t="shared" si="44"/>
        <v>#DIV/0!</v>
      </c>
      <c r="X78" s="282"/>
      <c r="Y78" s="53"/>
      <c r="Z78" s="117"/>
      <c r="AA78" s="117"/>
      <c r="AB78" s="279"/>
      <c r="AC78" s="282"/>
      <c r="AD78" s="53"/>
      <c r="AE78" s="117"/>
      <c r="AF78" s="117"/>
      <c r="AG78" s="279"/>
      <c r="AH78" s="282"/>
      <c r="AI78" s="53"/>
      <c r="AJ78" s="117"/>
      <c r="AK78" s="117"/>
      <c r="AL78" s="279"/>
      <c r="AM78" s="282"/>
      <c r="AN78" s="53"/>
      <c r="AO78" s="117"/>
      <c r="AP78" s="117"/>
      <c r="AQ78" s="279"/>
      <c r="AR78" s="282"/>
      <c r="AS78" s="53"/>
      <c r="AT78" s="117"/>
      <c r="AU78" s="117"/>
      <c r="AV78" s="279"/>
      <c r="AW78" s="282"/>
      <c r="AX78" s="53"/>
      <c r="AY78" s="117"/>
      <c r="AZ78" s="117"/>
      <c r="BA78" s="279"/>
      <c r="BC78" s="327"/>
    </row>
    <row r="79" spans="1:55" hidden="1" x14ac:dyDescent="0.25">
      <c r="A79" s="36" t="str">
        <f t="shared" si="33"/>
        <v>CEN GROUP</v>
      </c>
      <c r="B79" s="62" t="str">
        <f t="shared" si="34"/>
        <v>TRUONG MAI HONG</v>
      </c>
      <c r="C79" s="37" t="str">
        <f t="shared" si="35"/>
        <v>North</v>
      </c>
      <c r="D79" s="296" t="s">
        <v>35</v>
      </c>
      <c r="E79" s="296" t="s">
        <v>35</v>
      </c>
      <c r="F79" s="262">
        <f t="shared" si="45"/>
        <v>340000</v>
      </c>
      <c r="G79" s="137"/>
      <c r="H79" s="137"/>
      <c r="I79" s="137"/>
      <c r="J79" s="137"/>
      <c r="K79" s="137"/>
      <c r="L79" s="137"/>
      <c r="M79" s="52">
        <f>VLOOKUP(E79,'MTD performance of BCA'!$E$33:$F$64,2,0)</f>
        <v>340000</v>
      </c>
      <c r="N79" s="282">
        <f>VLOOKUP(E79,Sheet1!$A$3:$N$181,2,0)</f>
        <v>10</v>
      </c>
      <c r="O79" s="53">
        <f>VLOOKUP($E79,Sheet1!$A$3:$N$181,3,0)</f>
        <v>4</v>
      </c>
      <c r="P79" s="117">
        <f>VLOOKUP($E79,Sheet1!$A$3:$N$181,6,0)</f>
        <v>4</v>
      </c>
      <c r="Q79" s="117">
        <f>VLOOKUP($E79,Sheet1!$A$3:$N$181,7,0)</f>
        <v>114518</v>
      </c>
      <c r="R79" s="279">
        <f>VLOOKUP($E79,Sheet1!$A$3:$O$181,15,0)</f>
        <v>0</v>
      </c>
      <c r="S79" s="319">
        <f t="shared" si="42"/>
        <v>0.17647058823529413</v>
      </c>
      <c r="T79" s="89">
        <f t="shared" si="38"/>
        <v>75895</v>
      </c>
      <c r="U79" s="256">
        <f t="shared" si="43"/>
        <v>0</v>
      </c>
      <c r="V79" s="320" t="e">
        <f t="shared" si="40"/>
        <v>#DIV/0!</v>
      </c>
      <c r="W79" s="42">
        <f t="shared" si="44"/>
        <v>18973.75</v>
      </c>
      <c r="X79" s="282"/>
      <c r="Y79" s="53"/>
      <c r="Z79" s="117"/>
      <c r="AA79" s="117"/>
      <c r="AB79" s="279"/>
      <c r="AC79" s="282">
        <v>17</v>
      </c>
      <c r="AD79" s="53">
        <v>3</v>
      </c>
      <c r="AE79" s="117">
        <v>4</v>
      </c>
      <c r="AF79" s="117">
        <v>75895</v>
      </c>
      <c r="AG79" s="279"/>
      <c r="AH79" s="282"/>
      <c r="AI79" s="53"/>
      <c r="AJ79" s="117"/>
      <c r="AK79" s="117"/>
      <c r="AL79" s="279"/>
      <c r="AM79" s="282"/>
      <c r="AN79" s="53"/>
      <c r="AO79" s="117"/>
      <c r="AP79" s="117"/>
      <c r="AQ79" s="279"/>
      <c r="AR79" s="282"/>
      <c r="AS79" s="53"/>
      <c r="AT79" s="117"/>
      <c r="AU79" s="117"/>
      <c r="AV79" s="279"/>
      <c r="AW79" s="282"/>
      <c r="AX79" s="53"/>
      <c r="AY79" s="117"/>
      <c r="AZ79" s="117"/>
      <c r="BA79" s="279"/>
      <c r="BC79" s="327"/>
    </row>
    <row r="80" spans="1:55" hidden="1" x14ac:dyDescent="0.25">
      <c r="A80" s="36" t="str">
        <f t="shared" ref="A80" si="46">INDEX($B$19:$B$29,MATCH(D80,$E$19:$E$29,0))</f>
        <v>EIB</v>
      </c>
      <c r="B80" s="62" t="str">
        <f t="shared" ref="B80" si="47">INDEX($C$19:$C$29,MATCH(A80,$B$19:$B$29,0))</f>
        <v>BUI VAN KHOA</v>
      </c>
      <c r="C80" s="37" t="str">
        <f t="shared" ref="C80" si="48">INDEX($D$19:$D$29,MATCH(D80,$E$19:$E$29,0))</f>
        <v>North</v>
      </c>
      <c r="D80" s="40" t="s">
        <v>56</v>
      </c>
      <c r="E80" s="40" t="s">
        <v>175</v>
      </c>
      <c r="F80" s="363"/>
      <c r="G80" s="137"/>
      <c r="H80" s="137"/>
      <c r="I80" s="137"/>
      <c r="J80" s="137"/>
      <c r="K80" s="137"/>
      <c r="L80" s="137"/>
      <c r="M80" s="137"/>
      <c r="N80" s="282">
        <f>VLOOKUP(E80,Sheet1!$A$3:$N$181,2,0)</f>
        <v>9</v>
      </c>
      <c r="O80" s="53">
        <f>VLOOKUP($E80,Sheet1!$A$3:$N$181,3,0)</f>
        <v>6</v>
      </c>
      <c r="P80" s="117">
        <f>VLOOKUP($E80,Sheet1!$A$3:$N$181,6,0)</f>
        <v>8</v>
      </c>
      <c r="Q80" s="117">
        <f>VLOOKUP($E80,Sheet1!$A$3:$N$181,7,0)</f>
        <v>150894</v>
      </c>
      <c r="R80" s="365"/>
      <c r="S80" s="366"/>
      <c r="T80" s="277"/>
      <c r="U80" s="367"/>
      <c r="V80" s="368"/>
      <c r="W80" s="369"/>
      <c r="X80" s="364"/>
      <c r="Y80" s="370"/>
      <c r="Z80" s="371"/>
      <c r="AA80" s="371"/>
      <c r="AB80" s="372"/>
      <c r="AC80" s="364"/>
      <c r="AD80" s="359"/>
      <c r="AE80" s="360"/>
      <c r="AF80" s="360"/>
      <c r="AG80" s="365"/>
      <c r="AH80" s="364"/>
      <c r="AI80" s="359"/>
      <c r="AJ80" s="360"/>
      <c r="AK80" s="360"/>
      <c r="AL80" s="365"/>
      <c r="AM80" s="364"/>
      <c r="AN80" s="359"/>
      <c r="AO80" s="360"/>
      <c r="AP80" s="360"/>
      <c r="AQ80" s="365"/>
      <c r="AR80" s="364"/>
      <c r="AS80" s="359"/>
      <c r="AT80" s="360"/>
      <c r="AU80" s="360"/>
      <c r="AV80" s="365"/>
      <c r="AW80" s="364"/>
      <c r="AX80" s="359"/>
      <c r="AY80" s="360"/>
      <c r="AZ80" s="360"/>
      <c r="BA80" s="365"/>
      <c r="BC80" s="327"/>
    </row>
    <row r="81" spans="1:53" x14ac:dyDescent="0.25">
      <c r="A81" s="43"/>
      <c r="B81" s="44"/>
      <c r="C81" s="44"/>
      <c r="D81" s="64"/>
      <c r="E81" s="63"/>
      <c r="F81" s="263"/>
      <c r="G81" s="57"/>
      <c r="H81" s="57"/>
      <c r="I81" s="57"/>
      <c r="J81" s="57"/>
      <c r="K81" s="57"/>
      <c r="L81" s="57"/>
      <c r="M81" s="57"/>
      <c r="N81" s="283"/>
      <c r="O81" s="58"/>
      <c r="P81" s="58"/>
      <c r="Q81" s="58"/>
      <c r="R81" s="280"/>
      <c r="S81" s="292"/>
      <c r="T81" s="46"/>
      <c r="U81" s="247"/>
      <c r="V81" s="294"/>
      <c r="W81" s="353"/>
      <c r="X81" s="292"/>
      <c r="Y81" s="350"/>
      <c r="Z81" s="350"/>
      <c r="AA81" s="350"/>
      <c r="AB81" s="350"/>
      <c r="AC81" s="283"/>
      <c r="AD81" s="58"/>
      <c r="AE81" s="58"/>
      <c r="AF81" s="58"/>
      <c r="AG81" s="280"/>
      <c r="AH81" s="283"/>
      <c r="AI81" s="58"/>
      <c r="AJ81" s="58"/>
      <c r="AK81" s="58"/>
      <c r="AL81" s="280"/>
      <c r="AM81" s="283"/>
      <c r="AN81" s="58"/>
      <c r="AO81" s="354"/>
      <c r="AP81" s="354"/>
      <c r="AQ81" s="330"/>
      <c r="AR81" s="283"/>
      <c r="AS81" s="58"/>
      <c r="AT81" s="58"/>
      <c r="AU81" s="58"/>
      <c r="AV81" s="280"/>
      <c r="AW81" s="283"/>
      <c r="AX81" s="58"/>
      <c r="AY81" s="58"/>
      <c r="AZ81" s="58"/>
      <c r="BA81" s="280"/>
    </row>
  </sheetData>
  <autoFilter ref="A33:BC80">
    <filterColumn colId="0">
      <filters>
        <filter val="TCB"/>
      </filters>
    </filterColumn>
  </autoFilter>
  <mergeCells count="24">
    <mergeCell ref="AW6:BA6"/>
    <mergeCell ref="AW17:BA17"/>
    <mergeCell ref="AW32:BA32"/>
    <mergeCell ref="S6:W6"/>
    <mergeCell ref="S17:W17"/>
    <mergeCell ref="S32:W32"/>
    <mergeCell ref="AC6:AG6"/>
    <mergeCell ref="AC17:AG17"/>
    <mergeCell ref="AC32:AG32"/>
    <mergeCell ref="X32:AB32"/>
    <mergeCell ref="X17:AB17"/>
    <mergeCell ref="X6:AB6"/>
    <mergeCell ref="N32:R32"/>
    <mergeCell ref="N17:R17"/>
    <mergeCell ref="N6:R6"/>
    <mergeCell ref="AR32:AV32"/>
    <mergeCell ref="AR17:AV17"/>
    <mergeCell ref="AR6:AV6"/>
    <mergeCell ref="AM32:AQ32"/>
    <mergeCell ref="AM6:AQ6"/>
    <mergeCell ref="AH32:AL32"/>
    <mergeCell ref="AH17:AL17"/>
    <mergeCell ref="AH6:AL6"/>
    <mergeCell ref="AM17:AQ17"/>
  </mergeCells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7"/>
  <sheetViews>
    <sheetView workbookViewId="0">
      <selection activeCell="O40" sqref="O40"/>
    </sheetView>
  </sheetViews>
  <sheetFormatPr defaultColWidth="9.140625" defaultRowHeight="15" x14ac:dyDescent="0.25"/>
  <cols>
    <col min="1" max="1" width="28.140625" style="1" customWidth="1"/>
    <col min="2" max="4" width="12.28515625" style="1" customWidth="1"/>
    <col min="5" max="5" width="15.28515625" style="1" customWidth="1"/>
    <col min="6" max="6" width="10.7109375" style="1" customWidth="1"/>
    <col min="7" max="7" width="15.5703125" style="1" customWidth="1"/>
    <col min="8" max="8" width="10" style="1" customWidth="1"/>
    <col min="9" max="9" width="13.140625" style="1" customWidth="1"/>
    <col min="10" max="10" width="10" style="1" customWidth="1"/>
    <col min="11" max="11" width="12.28515625" style="1" customWidth="1"/>
    <col min="12" max="12" width="12.7109375" style="1" bestFit="1" customWidth="1"/>
    <col min="13" max="13" width="11.42578125" style="1" customWidth="1"/>
    <col min="14" max="14" width="14.7109375" style="1" customWidth="1"/>
    <col min="15" max="15" width="12.7109375" style="1" customWidth="1"/>
    <col min="16" max="16" width="12.42578125" style="1" customWidth="1"/>
    <col min="17" max="16384" width="9.140625" style="1"/>
  </cols>
  <sheetData>
    <row r="1" spans="1:16" x14ac:dyDescent="0.25">
      <c r="B1" s="1">
        <f t="shared" ref="B1:N1" si="0">B13+B28+B35+B42+B49</f>
        <v>431</v>
      </c>
      <c r="C1" s="1">
        <f t="shared" si="0"/>
        <v>223</v>
      </c>
      <c r="D1" s="1">
        <f t="shared" si="0"/>
        <v>957</v>
      </c>
      <c r="E1" s="1">
        <f t="shared" si="0"/>
        <v>19639223</v>
      </c>
      <c r="F1" s="1">
        <f t="shared" si="0"/>
        <v>846</v>
      </c>
      <c r="G1" s="1">
        <f t="shared" si="0"/>
        <v>17173454</v>
      </c>
      <c r="H1" s="1">
        <f t="shared" si="0"/>
        <v>87</v>
      </c>
      <c r="I1" s="1">
        <f t="shared" si="0"/>
        <v>1995727</v>
      </c>
      <c r="J1" s="1">
        <f t="shared" si="0"/>
        <v>55</v>
      </c>
      <c r="K1" s="1">
        <f t="shared" si="0"/>
        <v>1300691</v>
      </c>
      <c r="L1" s="1">
        <f t="shared" si="0"/>
        <v>18402980</v>
      </c>
      <c r="M1" s="1">
        <f t="shared" si="0"/>
        <v>902</v>
      </c>
      <c r="N1" s="1">
        <f t="shared" si="0"/>
        <v>18338532</v>
      </c>
      <c r="O1" s="1">
        <f>O13+O28+O35+O42</f>
        <v>1461891</v>
      </c>
    </row>
    <row r="2" spans="1:16" ht="45.75" thickBot="1" x14ac:dyDescent="0.3">
      <c r="A2" s="116" t="s">
        <v>46</v>
      </c>
      <c r="B2" s="103" t="s">
        <v>42</v>
      </c>
      <c r="C2" s="103" t="s">
        <v>43</v>
      </c>
      <c r="D2" s="103" t="s">
        <v>10</v>
      </c>
      <c r="E2" s="103" t="s">
        <v>11</v>
      </c>
      <c r="F2" s="103" t="s">
        <v>12</v>
      </c>
      <c r="G2" s="103" t="s">
        <v>13</v>
      </c>
      <c r="H2" s="103" t="s">
        <v>14</v>
      </c>
      <c r="I2" s="103" t="s">
        <v>15</v>
      </c>
      <c r="J2" s="103" t="s">
        <v>49</v>
      </c>
      <c r="K2" s="103" t="s">
        <v>50</v>
      </c>
      <c r="L2" s="225" t="s">
        <v>48</v>
      </c>
      <c r="M2" s="103" t="s">
        <v>51</v>
      </c>
      <c r="N2" s="248" t="s">
        <v>3</v>
      </c>
      <c r="O2" s="253" t="s">
        <v>107</v>
      </c>
    </row>
    <row r="3" spans="1:16" x14ac:dyDescent="0.25">
      <c r="A3" s="167" t="s">
        <v>160</v>
      </c>
      <c r="B3" s="139">
        <v>17</v>
      </c>
      <c r="C3" s="255">
        <v>15</v>
      </c>
      <c r="D3" s="224">
        <f t="shared" ref="D3:D12" si="1">J3+M3</f>
        <v>78</v>
      </c>
      <c r="E3" s="224">
        <f>K3+N3</f>
        <v>1251507</v>
      </c>
      <c r="F3" s="139">
        <v>75</v>
      </c>
      <c r="G3" s="139">
        <v>1180753</v>
      </c>
      <c r="H3" s="139">
        <v>3</v>
      </c>
      <c r="I3" s="249">
        <v>48935</v>
      </c>
      <c r="J3" s="139">
        <v>2</v>
      </c>
      <c r="K3" s="139">
        <v>56232</v>
      </c>
      <c r="L3" s="329">
        <v>1170986</v>
      </c>
      <c r="M3" s="139">
        <v>76</v>
      </c>
      <c r="N3" s="249">
        <v>1195275</v>
      </c>
      <c r="O3" s="252">
        <v>24304</v>
      </c>
      <c r="P3" s="134"/>
    </row>
    <row r="4" spans="1:16" x14ac:dyDescent="0.25">
      <c r="A4" s="138" t="s">
        <v>126</v>
      </c>
      <c r="B4" s="139">
        <v>23</v>
      </c>
      <c r="C4" s="255">
        <v>18</v>
      </c>
      <c r="D4" s="224">
        <f t="shared" si="1"/>
        <v>47</v>
      </c>
      <c r="E4" s="224">
        <f t="shared" ref="E4:E12" si="2">K4+N4</f>
        <v>1176175</v>
      </c>
      <c r="F4" s="139">
        <v>47</v>
      </c>
      <c r="G4" s="139">
        <v>1252608</v>
      </c>
      <c r="H4" s="139">
        <v>3</v>
      </c>
      <c r="I4" s="249">
        <v>39908</v>
      </c>
      <c r="J4" s="139">
        <v>2</v>
      </c>
      <c r="K4" s="139">
        <v>55619</v>
      </c>
      <c r="L4" s="329">
        <v>2173212</v>
      </c>
      <c r="M4" s="139">
        <v>45</v>
      </c>
      <c r="N4" s="249">
        <v>1120556</v>
      </c>
      <c r="O4" s="252">
        <v>89058</v>
      </c>
      <c r="P4" s="134"/>
    </row>
    <row r="5" spans="1:16" x14ac:dyDescent="0.25">
      <c r="A5" s="167" t="s">
        <v>168</v>
      </c>
      <c r="B5" s="139">
        <v>12</v>
      </c>
      <c r="C5" s="255">
        <v>8</v>
      </c>
      <c r="D5" s="224">
        <f t="shared" si="1"/>
        <v>54</v>
      </c>
      <c r="E5" s="224">
        <f t="shared" si="2"/>
        <v>1055907</v>
      </c>
      <c r="F5" s="139">
        <v>48</v>
      </c>
      <c r="G5" s="139">
        <v>900491</v>
      </c>
      <c r="H5" s="139">
        <v>3</v>
      </c>
      <c r="I5" s="249">
        <v>58317</v>
      </c>
      <c r="J5" s="139">
        <v>3</v>
      </c>
      <c r="K5" s="139">
        <v>97099</v>
      </c>
      <c r="L5" s="329">
        <v>2101387</v>
      </c>
      <c r="M5" s="139">
        <v>51</v>
      </c>
      <c r="N5" s="249">
        <v>958808</v>
      </c>
      <c r="O5" s="252">
        <v>21524</v>
      </c>
      <c r="P5" s="134"/>
    </row>
    <row r="6" spans="1:16" x14ac:dyDescent="0.25">
      <c r="A6" s="226" t="s">
        <v>106</v>
      </c>
      <c r="B6" s="255">
        <v>18</v>
      </c>
      <c r="C6" s="255">
        <v>11</v>
      </c>
      <c r="D6" s="224">
        <f t="shared" si="1"/>
        <v>45</v>
      </c>
      <c r="E6" s="224">
        <f t="shared" si="2"/>
        <v>1093570</v>
      </c>
      <c r="F6" s="139">
        <v>41</v>
      </c>
      <c r="G6" s="139">
        <v>831123</v>
      </c>
      <c r="H6" s="139">
        <v>4</v>
      </c>
      <c r="I6" s="249">
        <v>262447</v>
      </c>
      <c r="J6" s="139"/>
      <c r="K6" s="139">
        <v>0</v>
      </c>
      <c r="L6" s="329">
        <v>966955</v>
      </c>
      <c r="M6" s="139">
        <v>45</v>
      </c>
      <c r="N6" s="249">
        <v>1093570</v>
      </c>
      <c r="O6" s="252">
        <v>34172</v>
      </c>
      <c r="P6" s="134"/>
    </row>
    <row r="7" spans="1:16" x14ac:dyDescent="0.25">
      <c r="A7" s="167" t="s">
        <v>34</v>
      </c>
      <c r="B7" s="139">
        <v>27</v>
      </c>
      <c r="C7" s="255">
        <v>21</v>
      </c>
      <c r="D7" s="224">
        <f t="shared" si="1"/>
        <v>131</v>
      </c>
      <c r="E7" s="224">
        <f t="shared" si="2"/>
        <v>2728751</v>
      </c>
      <c r="F7" s="139">
        <v>110</v>
      </c>
      <c r="G7" s="139">
        <v>2294519</v>
      </c>
      <c r="H7" s="139">
        <v>14</v>
      </c>
      <c r="I7" s="249">
        <v>285157</v>
      </c>
      <c r="J7" s="139">
        <v>9</v>
      </c>
      <c r="K7" s="139">
        <v>191297</v>
      </c>
      <c r="L7" s="329">
        <v>1644351</v>
      </c>
      <c r="M7" s="139">
        <v>122</v>
      </c>
      <c r="N7" s="249">
        <v>2537454</v>
      </c>
      <c r="O7" s="252">
        <v>371120</v>
      </c>
      <c r="P7" s="134"/>
    </row>
    <row r="8" spans="1:16" x14ac:dyDescent="0.25">
      <c r="A8" s="138" t="s">
        <v>28</v>
      </c>
      <c r="B8" s="139">
        <v>13</v>
      </c>
      <c r="C8" s="255">
        <v>11</v>
      </c>
      <c r="D8" s="224">
        <f t="shared" si="1"/>
        <v>58</v>
      </c>
      <c r="E8" s="224">
        <f t="shared" si="2"/>
        <v>1227505</v>
      </c>
      <c r="F8" s="139">
        <v>54</v>
      </c>
      <c r="G8" s="139">
        <v>1107808</v>
      </c>
      <c r="H8" s="139">
        <v>2</v>
      </c>
      <c r="I8" s="249">
        <v>39996</v>
      </c>
      <c r="J8" s="139">
        <v>4</v>
      </c>
      <c r="K8" s="139">
        <v>103615</v>
      </c>
      <c r="L8" s="329">
        <v>1482772</v>
      </c>
      <c r="M8" s="139">
        <v>54</v>
      </c>
      <c r="N8" s="249">
        <v>1123890</v>
      </c>
      <c r="O8" s="252">
        <v>151362</v>
      </c>
      <c r="P8" s="134"/>
    </row>
    <row r="9" spans="1:16" x14ac:dyDescent="0.25">
      <c r="A9" s="167" t="s">
        <v>84</v>
      </c>
      <c r="B9" s="139">
        <v>45</v>
      </c>
      <c r="C9" s="255">
        <v>32</v>
      </c>
      <c r="D9" s="224">
        <f t="shared" si="1"/>
        <v>223</v>
      </c>
      <c r="E9" s="224">
        <f t="shared" si="2"/>
        <v>4509421</v>
      </c>
      <c r="F9" s="139">
        <v>191</v>
      </c>
      <c r="G9" s="139">
        <v>3811229</v>
      </c>
      <c r="H9" s="139">
        <v>16</v>
      </c>
      <c r="I9" s="249">
        <v>406935</v>
      </c>
      <c r="J9" s="139">
        <v>18</v>
      </c>
      <c r="K9" s="139">
        <v>364046</v>
      </c>
      <c r="L9" s="329">
        <v>2756145</v>
      </c>
      <c r="M9" s="139">
        <v>205</v>
      </c>
      <c r="N9" s="249">
        <v>4145375</v>
      </c>
      <c r="O9" s="252">
        <v>197695</v>
      </c>
      <c r="P9" s="134"/>
    </row>
    <row r="10" spans="1:16" x14ac:dyDescent="0.25">
      <c r="A10" s="167" t="s">
        <v>166</v>
      </c>
      <c r="B10" s="255">
        <v>9</v>
      </c>
      <c r="C10" s="255">
        <v>11</v>
      </c>
      <c r="D10" s="224">
        <f t="shared" si="1"/>
        <v>87</v>
      </c>
      <c r="E10" s="224">
        <f t="shared" si="2"/>
        <v>1291971</v>
      </c>
      <c r="F10" s="139">
        <v>81</v>
      </c>
      <c r="G10" s="139">
        <v>1207666</v>
      </c>
      <c r="H10" s="139">
        <v>8</v>
      </c>
      <c r="I10" s="249">
        <v>159731</v>
      </c>
      <c r="J10" s="139">
        <v>2</v>
      </c>
      <c r="K10" s="139">
        <v>24962</v>
      </c>
      <c r="L10" s="329">
        <v>869870</v>
      </c>
      <c r="M10" s="139">
        <v>85</v>
      </c>
      <c r="N10" s="249">
        <v>1267009</v>
      </c>
      <c r="O10" s="252">
        <v>95044</v>
      </c>
      <c r="P10" s="134"/>
    </row>
    <row r="11" spans="1:16" x14ac:dyDescent="0.25">
      <c r="A11" s="138" t="s">
        <v>29</v>
      </c>
      <c r="B11" s="139">
        <v>14</v>
      </c>
      <c r="C11" s="255">
        <v>12</v>
      </c>
      <c r="D11" s="224">
        <f t="shared" si="1"/>
        <v>35</v>
      </c>
      <c r="E11" s="224">
        <f t="shared" si="2"/>
        <v>884200</v>
      </c>
      <c r="F11" s="139">
        <v>31</v>
      </c>
      <c r="G11" s="139">
        <v>636401</v>
      </c>
      <c r="H11" s="139">
        <v>2</v>
      </c>
      <c r="I11" s="249">
        <v>71576</v>
      </c>
      <c r="J11" s="139">
        <v>4</v>
      </c>
      <c r="K11" s="139">
        <v>205540</v>
      </c>
      <c r="L11" s="329">
        <v>454064</v>
      </c>
      <c r="M11" s="139">
        <v>31</v>
      </c>
      <c r="N11" s="249">
        <v>678660</v>
      </c>
      <c r="O11" s="252">
        <v>61441</v>
      </c>
      <c r="P11" s="134"/>
    </row>
    <row r="12" spans="1:16" x14ac:dyDescent="0.25">
      <c r="A12" s="138" t="s">
        <v>89</v>
      </c>
      <c r="B12" s="139">
        <v>15</v>
      </c>
      <c r="C12" s="255">
        <v>12</v>
      </c>
      <c r="D12" s="224">
        <f t="shared" si="1"/>
        <v>41</v>
      </c>
      <c r="E12" s="224">
        <f t="shared" si="2"/>
        <v>852993</v>
      </c>
      <c r="F12" s="139">
        <v>37</v>
      </c>
      <c r="G12" s="139">
        <v>926486</v>
      </c>
      <c r="H12" s="139">
        <v>5</v>
      </c>
      <c r="I12" s="249">
        <v>97131</v>
      </c>
      <c r="J12" s="139">
        <v>2</v>
      </c>
      <c r="K12" s="139">
        <v>25218</v>
      </c>
      <c r="L12" s="329">
        <v>1147163</v>
      </c>
      <c r="M12" s="139">
        <v>39</v>
      </c>
      <c r="N12" s="249">
        <v>827775</v>
      </c>
      <c r="O12" s="252">
        <v>65900</v>
      </c>
      <c r="P12" s="134"/>
    </row>
    <row r="13" spans="1:16" x14ac:dyDescent="0.25">
      <c r="B13" s="3">
        <f t="shared" ref="B13:O13" si="3">SUM(B3:B12)</f>
        <v>193</v>
      </c>
      <c r="C13" s="3">
        <f t="shared" si="3"/>
        <v>151</v>
      </c>
      <c r="D13" s="3">
        <f t="shared" si="3"/>
        <v>799</v>
      </c>
      <c r="E13" s="3">
        <f t="shared" si="3"/>
        <v>16072000</v>
      </c>
      <c r="F13" s="3">
        <f t="shared" si="3"/>
        <v>715</v>
      </c>
      <c r="G13" s="3">
        <f t="shared" si="3"/>
        <v>14149084</v>
      </c>
      <c r="H13" s="3">
        <f t="shared" si="3"/>
        <v>60</v>
      </c>
      <c r="I13" s="3">
        <f t="shared" si="3"/>
        <v>1470133</v>
      </c>
      <c r="J13" s="3">
        <f t="shared" si="3"/>
        <v>46</v>
      </c>
      <c r="K13" s="3">
        <f t="shared" si="3"/>
        <v>1123628</v>
      </c>
      <c r="L13" s="3">
        <f t="shared" si="3"/>
        <v>14766905</v>
      </c>
      <c r="M13" s="3">
        <f t="shared" si="3"/>
        <v>753</v>
      </c>
      <c r="N13" s="3">
        <f t="shared" si="3"/>
        <v>14948372</v>
      </c>
      <c r="O13" s="3">
        <f t="shared" si="3"/>
        <v>1111620</v>
      </c>
      <c r="P13" s="134"/>
    </row>
    <row r="14" spans="1:16" x14ac:dyDescent="0.25">
      <c r="O14" s="134"/>
    </row>
    <row r="15" spans="1:16" ht="45.75" thickBot="1" x14ac:dyDescent="0.3">
      <c r="A15" s="114" t="s">
        <v>46</v>
      </c>
      <c r="B15" s="114" t="s">
        <v>42</v>
      </c>
      <c r="C15" s="114" t="s">
        <v>43</v>
      </c>
      <c r="D15" s="114" t="s">
        <v>10</v>
      </c>
      <c r="E15" s="114" t="s">
        <v>11</v>
      </c>
      <c r="F15" s="114" t="s">
        <v>12</v>
      </c>
      <c r="G15" s="114" t="s">
        <v>13</v>
      </c>
      <c r="H15" s="114" t="s">
        <v>14</v>
      </c>
      <c r="I15" s="114" t="s">
        <v>15</v>
      </c>
      <c r="J15" s="114" t="s">
        <v>49</v>
      </c>
      <c r="K15" s="114" t="s">
        <v>50</v>
      </c>
      <c r="L15" s="225" t="s">
        <v>48</v>
      </c>
      <c r="M15" s="114" t="s">
        <v>51</v>
      </c>
      <c r="N15" s="250" t="s">
        <v>3</v>
      </c>
      <c r="O15" s="253" t="s">
        <v>107</v>
      </c>
    </row>
    <row r="16" spans="1:16" x14ac:dyDescent="0.25">
      <c r="A16" s="138" t="s">
        <v>167</v>
      </c>
      <c r="B16" s="139">
        <v>9</v>
      </c>
      <c r="C16" s="139">
        <v>3</v>
      </c>
      <c r="D16" s="224">
        <f t="shared" ref="D16:D27" si="4">J16+M16</f>
        <v>3</v>
      </c>
      <c r="E16" s="224">
        <f>K16+N16</f>
        <v>55894</v>
      </c>
      <c r="F16" s="139">
        <v>3</v>
      </c>
      <c r="G16" s="139">
        <v>55894</v>
      </c>
      <c r="H16" s="139"/>
      <c r="I16" s="139">
        <v>0</v>
      </c>
      <c r="J16" s="139"/>
      <c r="K16" s="139"/>
      <c r="L16" s="329">
        <v>203559</v>
      </c>
      <c r="M16" s="139">
        <v>3</v>
      </c>
      <c r="N16" s="139">
        <v>55894</v>
      </c>
      <c r="O16" s="252"/>
      <c r="P16" s="134"/>
    </row>
    <row r="17" spans="1:16" x14ac:dyDescent="0.25">
      <c r="A17" s="138" t="s">
        <v>175</v>
      </c>
      <c r="B17" s="139">
        <v>9</v>
      </c>
      <c r="C17" s="139">
        <v>6</v>
      </c>
      <c r="D17" s="224">
        <f t="shared" si="4"/>
        <v>8</v>
      </c>
      <c r="E17" s="224">
        <f t="shared" ref="E17:E27" si="5">K17+N17</f>
        <v>150894</v>
      </c>
      <c r="F17" s="139">
        <v>8</v>
      </c>
      <c r="G17" s="139">
        <v>150894</v>
      </c>
      <c r="H17" s="139"/>
      <c r="I17" s="139">
        <v>0</v>
      </c>
      <c r="J17" s="139"/>
      <c r="K17" s="139"/>
      <c r="L17" s="329"/>
      <c r="M17" s="139">
        <v>8</v>
      </c>
      <c r="N17" s="139">
        <v>150894</v>
      </c>
      <c r="O17" s="252"/>
      <c r="P17" s="134"/>
    </row>
    <row r="18" spans="1:16" x14ac:dyDescent="0.25">
      <c r="A18" s="138" t="s">
        <v>64</v>
      </c>
      <c r="B18" s="139"/>
      <c r="C18" s="139"/>
      <c r="D18" s="224">
        <f t="shared" si="4"/>
        <v>0</v>
      </c>
      <c r="E18" s="224">
        <f t="shared" si="5"/>
        <v>0</v>
      </c>
      <c r="F18" s="139"/>
      <c r="G18" s="139">
        <v>0</v>
      </c>
      <c r="H18" s="139"/>
      <c r="I18" s="139">
        <v>0</v>
      </c>
      <c r="J18" s="139"/>
      <c r="K18" s="139"/>
      <c r="L18" s="329">
        <v>367703</v>
      </c>
      <c r="M18" s="139"/>
      <c r="N18" s="139">
        <v>0</v>
      </c>
      <c r="O18" s="252">
        <v>31354</v>
      </c>
      <c r="P18" s="134"/>
    </row>
    <row r="19" spans="1:16" x14ac:dyDescent="0.25">
      <c r="A19" s="138" t="s">
        <v>91</v>
      </c>
      <c r="B19" s="139">
        <v>9</v>
      </c>
      <c r="C19" s="139">
        <v>2</v>
      </c>
      <c r="D19" s="224">
        <f t="shared" si="4"/>
        <v>2</v>
      </c>
      <c r="E19" s="224">
        <f t="shared" si="5"/>
        <v>20509</v>
      </c>
      <c r="F19" s="139">
        <v>2</v>
      </c>
      <c r="G19" s="139">
        <v>20509</v>
      </c>
      <c r="H19" s="139"/>
      <c r="I19" s="139">
        <v>0</v>
      </c>
      <c r="J19" s="139"/>
      <c r="K19" s="139"/>
      <c r="L19" s="329">
        <v>99752</v>
      </c>
      <c r="M19" s="139">
        <v>2</v>
      </c>
      <c r="N19" s="139">
        <v>20509</v>
      </c>
      <c r="O19" s="252">
        <v>0</v>
      </c>
      <c r="P19" s="134"/>
    </row>
    <row r="20" spans="1:16" x14ac:dyDescent="0.25">
      <c r="A20" s="138" t="s">
        <v>159</v>
      </c>
      <c r="B20" s="139"/>
      <c r="C20" s="139"/>
      <c r="D20" s="224">
        <f t="shared" si="4"/>
        <v>0</v>
      </c>
      <c r="E20" s="224">
        <f t="shared" si="5"/>
        <v>0</v>
      </c>
      <c r="F20" s="139"/>
      <c r="G20" s="139">
        <v>0</v>
      </c>
      <c r="H20" s="139">
        <v>1</v>
      </c>
      <c r="I20" s="139">
        <v>13466</v>
      </c>
      <c r="J20" s="139"/>
      <c r="K20" s="139"/>
      <c r="L20" s="329">
        <v>382990</v>
      </c>
      <c r="M20" s="139"/>
      <c r="N20" s="139">
        <v>0</v>
      </c>
      <c r="O20" s="252">
        <v>144676</v>
      </c>
      <c r="P20" s="134"/>
    </row>
    <row r="21" spans="1:16" x14ac:dyDescent="0.25">
      <c r="A21" s="138" t="s">
        <v>58</v>
      </c>
      <c r="B21" s="139">
        <v>18</v>
      </c>
      <c r="C21" s="139">
        <v>4</v>
      </c>
      <c r="D21" s="224">
        <f t="shared" si="4"/>
        <v>10</v>
      </c>
      <c r="E21" s="224">
        <f t="shared" si="5"/>
        <v>199026</v>
      </c>
      <c r="F21" s="139">
        <v>8</v>
      </c>
      <c r="G21" s="139">
        <v>168127</v>
      </c>
      <c r="H21" s="139">
        <v>2</v>
      </c>
      <c r="I21" s="139">
        <v>30899</v>
      </c>
      <c r="J21" s="139"/>
      <c r="K21" s="139"/>
      <c r="L21" s="329">
        <v>23066</v>
      </c>
      <c r="M21" s="139">
        <v>10</v>
      </c>
      <c r="N21" s="139">
        <v>199026</v>
      </c>
      <c r="O21" s="252">
        <v>10679</v>
      </c>
      <c r="P21" s="134"/>
    </row>
    <row r="22" spans="1:16" x14ac:dyDescent="0.25">
      <c r="A22" s="138" t="s">
        <v>170</v>
      </c>
      <c r="B22" s="139"/>
      <c r="C22" s="139">
        <v>4</v>
      </c>
      <c r="D22" s="224">
        <f t="shared" si="4"/>
        <v>6</v>
      </c>
      <c r="E22" s="224">
        <f t="shared" si="5"/>
        <v>246200</v>
      </c>
      <c r="F22" s="139">
        <v>6</v>
      </c>
      <c r="G22" s="139">
        <v>246200</v>
      </c>
      <c r="H22" s="139"/>
      <c r="I22" s="139">
        <v>0</v>
      </c>
      <c r="J22" s="139"/>
      <c r="K22" s="139"/>
      <c r="L22" s="329">
        <v>11520</v>
      </c>
      <c r="M22" s="139">
        <v>6</v>
      </c>
      <c r="N22" s="139">
        <v>246200</v>
      </c>
      <c r="O22" s="252">
        <v>0</v>
      </c>
      <c r="P22" s="134"/>
    </row>
    <row r="23" spans="1:16" x14ac:dyDescent="0.25">
      <c r="A23" s="138" t="s">
        <v>171</v>
      </c>
      <c r="B23" s="139">
        <v>19</v>
      </c>
      <c r="C23" s="139">
        <v>6</v>
      </c>
      <c r="D23" s="224">
        <f t="shared" si="4"/>
        <v>16</v>
      </c>
      <c r="E23" s="224">
        <f t="shared" si="5"/>
        <v>263782</v>
      </c>
      <c r="F23" s="139">
        <v>14</v>
      </c>
      <c r="G23" s="139">
        <v>230604</v>
      </c>
      <c r="H23" s="139">
        <v>1</v>
      </c>
      <c r="I23" s="139">
        <v>23430</v>
      </c>
      <c r="J23" s="139">
        <v>2</v>
      </c>
      <c r="K23" s="139">
        <v>25827</v>
      </c>
      <c r="L23" s="329">
        <v>236828</v>
      </c>
      <c r="M23" s="139">
        <v>14</v>
      </c>
      <c r="N23" s="139">
        <v>237955</v>
      </c>
      <c r="O23" s="252">
        <v>0</v>
      </c>
      <c r="P23" s="134"/>
    </row>
    <row r="24" spans="1:16" x14ac:dyDescent="0.25">
      <c r="A24" s="138" t="s">
        <v>63</v>
      </c>
      <c r="B24" s="139">
        <v>25</v>
      </c>
      <c r="C24" s="139">
        <v>4</v>
      </c>
      <c r="D24" s="224">
        <f t="shared" si="4"/>
        <v>7</v>
      </c>
      <c r="E24" s="224">
        <f t="shared" si="5"/>
        <v>572856</v>
      </c>
      <c r="F24" s="139">
        <v>7</v>
      </c>
      <c r="G24" s="139">
        <v>572856</v>
      </c>
      <c r="H24" s="139"/>
      <c r="I24" s="139">
        <v>0</v>
      </c>
      <c r="J24" s="139"/>
      <c r="K24" s="139"/>
      <c r="L24" s="329">
        <v>83926</v>
      </c>
      <c r="M24" s="139">
        <v>7</v>
      </c>
      <c r="N24" s="139">
        <v>572856</v>
      </c>
      <c r="O24" s="252">
        <v>0</v>
      </c>
      <c r="P24" s="134"/>
    </row>
    <row r="25" spans="1:16" x14ac:dyDescent="0.25">
      <c r="A25" s="138" t="s">
        <v>169</v>
      </c>
      <c r="B25" s="139">
        <v>41</v>
      </c>
      <c r="C25" s="139">
        <v>7</v>
      </c>
      <c r="D25" s="224">
        <f t="shared" si="4"/>
        <v>14</v>
      </c>
      <c r="E25" s="224">
        <f t="shared" si="5"/>
        <v>398746</v>
      </c>
      <c r="F25" s="139">
        <v>12</v>
      </c>
      <c r="G25" s="139">
        <v>329010</v>
      </c>
      <c r="H25" s="139">
        <v>2</v>
      </c>
      <c r="I25" s="139">
        <v>69736</v>
      </c>
      <c r="J25" s="139"/>
      <c r="K25" s="139"/>
      <c r="L25" s="329">
        <v>98563</v>
      </c>
      <c r="M25" s="139">
        <v>14</v>
      </c>
      <c r="N25" s="139">
        <v>398746</v>
      </c>
      <c r="O25" s="252">
        <v>0</v>
      </c>
      <c r="P25" s="134"/>
    </row>
    <row r="26" spans="1:16" x14ac:dyDescent="0.25">
      <c r="A26" s="138" t="s">
        <v>155</v>
      </c>
      <c r="B26" s="139">
        <v>18</v>
      </c>
      <c r="C26" s="139">
        <v>8</v>
      </c>
      <c r="D26" s="224">
        <f t="shared" si="4"/>
        <v>21</v>
      </c>
      <c r="E26" s="224">
        <f t="shared" si="5"/>
        <v>416935</v>
      </c>
      <c r="F26" s="139">
        <v>19</v>
      </c>
      <c r="G26" s="139">
        <v>338177</v>
      </c>
      <c r="H26" s="139">
        <v>4</v>
      </c>
      <c r="I26" s="139">
        <v>120243</v>
      </c>
      <c r="J26" s="139">
        <v>2</v>
      </c>
      <c r="K26" s="139">
        <v>45206</v>
      </c>
      <c r="L26" s="329">
        <v>177353</v>
      </c>
      <c r="M26" s="139">
        <v>19</v>
      </c>
      <c r="N26" s="139">
        <v>371729</v>
      </c>
      <c r="O26" s="252">
        <v>56596</v>
      </c>
      <c r="P26" s="134"/>
    </row>
    <row r="27" spans="1:16" x14ac:dyDescent="0.25">
      <c r="A27" s="138" t="s">
        <v>73</v>
      </c>
      <c r="B27" s="139">
        <v>19</v>
      </c>
      <c r="C27" s="139">
        <v>5</v>
      </c>
      <c r="D27" s="224">
        <f t="shared" si="4"/>
        <v>14</v>
      </c>
      <c r="E27" s="224">
        <f t="shared" si="5"/>
        <v>183979</v>
      </c>
      <c r="F27" s="139">
        <v>12</v>
      </c>
      <c r="G27" s="139">
        <v>151574</v>
      </c>
      <c r="H27" s="139">
        <v>3</v>
      </c>
      <c r="I27" s="139">
        <v>43380</v>
      </c>
      <c r="J27" s="139"/>
      <c r="K27" s="139"/>
      <c r="L27" s="329">
        <v>268981</v>
      </c>
      <c r="M27" s="139">
        <v>14</v>
      </c>
      <c r="N27" s="139">
        <v>183979</v>
      </c>
      <c r="O27" s="252">
        <v>17518</v>
      </c>
      <c r="P27" s="134"/>
    </row>
    <row r="28" spans="1:16" x14ac:dyDescent="0.25">
      <c r="B28" s="3">
        <f t="shared" ref="B28:O28" si="6">SUM(B16:B27)</f>
        <v>167</v>
      </c>
      <c r="C28" s="3">
        <f t="shared" si="6"/>
        <v>49</v>
      </c>
      <c r="D28" s="3">
        <f t="shared" si="6"/>
        <v>101</v>
      </c>
      <c r="E28" s="3">
        <f t="shared" si="6"/>
        <v>2508821</v>
      </c>
      <c r="F28" s="3">
        <f t="shared" si="6"/>
        <v>91</v>
      </c>
      <c r="G28" s="3">
        <f t="shared" si="6"/>
        <v>2263845</v>
      </c>
      <c r="H28" s="3">
        <f t="shared" si="6"/>
        <v>13</v>
      </c>
      <c r="I28" s="3">
        <f t="shared" si="6"/>
        <v>301154</v>
      </c>
      <c r="J28" s="3">
        <f t="shared" si="6"/>
        <v>4</v>
      </c>
      <c r="K28" s="3">
        <f t="shared" si="6"/>
        <v>71033</v>
      </c>
      <c r="L28" s="3">
        <f t="shared" si="6"/>
        <v>1954241</v>
      </c>
      <c r="M28" s="3">
        <f t="shared" si="6"/>
        <v>97</v>
      </c>
      <c r="N28" s="3">
        <f t="shared" si="6"/>
        <v>2437788</v>
      </c>
      <c r="O28" s="3">
        <f t="shared" si="6"/>
        <v>260823</v>
      </c>
    </row>
    <row r="30" spans="1:16" ht="45.75" thickBot="1" x14ac:dyDescent="0.3">
      <c r="A30" s="316" t="s">
        <v>119</v>
      </c>
      <c r="B30" s="316" t="s">
        <v>42</v>
      </c>
      <c r="C30" s="316" t="s">
        <v>43</v>
      </c>
      <c r="D30" s="316" t="s">
        <v>10</v>
      </c>
      <c r="E30" s="316" t="s">
        <v>11</v>
      </c>
      <c r="F30" s="316" t="s">
        <v>12</v>
      </c>
      <c r="G30" s="316" t="s">
        <v>13</v>
      </c>
      <c r="H30" s="316" t="s">
        <v>14</v>
      </c>
      <c r="I30" s="316" t="s">
        <v>15</v>
      </c>
      <c r="J30" s="316" t="s">
        <v>49</v>
      </c>
      <c r="K30" s="316" t="s">
        <v>50</v>
      </c>
      <c r="L30" s="225" t="s">
        <v>48</v>
      </c>
      <c r="M30" s="316" t="s">
        <v>51</v>
      </c>
      <c r="N30" s="317" t="s">
        <v>3</v>
      </c>
      <c r="O30" s="253" t="s">
        <v>107</v>
      </c>
    </row>
    <row r="31" spans="1:16" x14ac:dyDescent="0.25">
      <c r="A31" s="138" t="s">
        <v>149</v>
      </c>
      <c r="B31" s="139">
        <v>7</v>
      </c>
      <c r="C31" s="139">
        <v>1</v>
      </c>
      <c r="D31" s="224">
        <f>J31+M31</f>
        <v>3</v>
      </c>
      <c r="E31" s="224">
        <f>N31+K31</f>
        <v>87154</v>
      </c>
      <c r="F31" s="139">
        <v>3</v>
      </c>
      <c r="G31" s="139">
        <v>87154</v>
      </c>
      <c r="H31" s="139"/>
      <c r="I31" s="139"/>
      <c r="J31" s="139"/>
      <c r="K31" s="139"/>
      <c r="L31" s="329">
        <v>62868</v>
      </c>
      <c r="M31" s="139">
        <v>3</v>
      </c>
      <c r="N31" s="139">
        <v>87154</v>
      </c>
      <c r="O31" s="252"/>
    </row>
    <row r="32" spans="1:16" x14ac:dyDescent="0.25">
      <c r="A32" s="138" t="s">
        <v>162</v>
      </c>
      <c r="B32" s="139">
        <v>4</v>
      </c>
      <c r="C32" s="139"/>
      <c r="D32" s="224">
        <f>J32+M32</f>
        <v>0</v>
      </c>
      <c r="E32" s="224">
        <f>N32+K32</f>
        <v>0</v>
      </c>
      <c r="F32" s="139"/>
      <c r="G32" s="139"/>
      <c r="H32" s="139"/>
      <c r="I32" s="139"/>
      <c r="J32" s="139"/>
      <c r="K32" s="139"/>
      <c r="L32" s="329"/>
      <c r="M32" s="139"/>
      <c r="N32" s="139">
        <v>0</v>
      </c>
      <c r="O32" s="252"/>
    </row>
    <row r="33" spans="1:16" x14ac:dyDescent="0.25">
      <c r="A33" s="138" t="s">
        <v>60</v>
      </c>
      <c r="B33" s="139">
        <v>5</v>
      </c>
      <c r="C33" s="139">
        <v>1</v>
      </c>
      <c r="D33" s="224">
        <f>J33+M33</f>
        <v>3</v>
      </c>
      <c r="E33" s="224">
        <f>N33+K33</f>
        <v>60442</v>
      </c>
      <c r="F33" s="139">
        <v>2</v>
      </c>
      <c r="G33" s="139">
        <v>47278</v>
      </c>
      <c r="H33" s="139">
        <v>1</v>
      </c>
      <c r="I33" s="139">
        <v>13164</v>
      </c>
      <c r="J33" s="139"/>
      <c r="K33" s="139"/>
      <c r="L33" s="329">
        <v>15818</v>
      </c>
      <c r="M33" s="139">
        <v>3</v>
      </c>
      <c r="N33" s="139">
        <v>60442</v>
      </c>
      <c r="O33" s="252"/>
    </row>
    <row r="34" spans="1:16" x14ac:dyDescent="0.25">
      <c r="A34" s="138" t="s">
        <v>153</v>
      </c>
      <c r="B34" s="139">
        <v>7</v>
      </c>
      <c r="C34" s="139">
        <v>2</v>
      </c>
      <c r="D34" s="224">
        <f>J34+M34</f>
        <v>3</v>
      </c>
      <c r="E34" s="224">
        <f>N34+K34</f>
        <v>81638</v>
      </c>
      <c r="F34" s="139">
        <v>2</v>
      </c>
      <c r="G34" s="139">
        <v>22367</v>
      </c>
      <c r="H34" s="139"/>
      <c r="I34" s="139"/>
      <c r="J34" s="139">
        <v>1</v>
      </c>
      <c r="K34" s="139">
        <v>59271</v>
      </c>
      <c r="L34" s="329">
        <v>12446</v>
      </c>
      <c r="M34" s="139">
        <v>2</v>
      </c>
      <c r="N34" s="139">
        <v>22367</v>
      </c>
      <c r="O34" s="252"/>
    </row>
    <row r="35" spans="1:16" s="3" customFormat="1" ht="14.25" x14ac:dyDescent="0.2">
      <c r="B35" s="3">
        <f>SUM(B31:B34)</f>
        <v>23</v>
      </c>
      <c r="C35" s="3">
        <f t="shared" ref="C35:O35" si="7">SUM(C31:C34)</f>
        <v>4</v>
      </c>
      <c r="D35" s="3">
        <f t="shared" si="7"/>
        <v>9</v>
      </c>
      <c r="E35" s="3">
        <f>SUM(E31:E34)</f>
        <v>229234</v>
      </c>
      <c r="F35" s="3">
        <f t="shared" si="7"/>
        <v>7</v>
      </c>
      <c r="G35" s="3">
        <f t="shared" si="7"/>
        <v>156799</v>
      </c>
      <c r="H35" s="3">
        <f t="shared" si="7"/>
        <v>1</v>
      </c>
      <c r="I35" s="3">
        <f t="shared" si="7"/>
        <v>13164</v>
      </c>
      <c r="J35" s="3">
        <f t="shared" si="7"/>
        <v>1</v>
      </c>
      <c r="K35" s="3">
        <f t="shared" si="7"/>
        <v>59271</v>
      </c>
      <c r="L35" s="3">
        <f t="shared" si="7"/>
        <v>91132</v>
      </c>
      <c r="M35" s="3">
        <f t="shared" si="7"/>
        <v>8</v>
      </c>
      <c r="N35" s="3">
        <f t="shared" si="7"/>
        <v>169963</v>
      </c>
      <c r="O35" s="3">
        <f t="shared" si="7"/>
        <v>0</v>
      </c>
    </row>
    <row r="36" spans="1:16" x14ac:dyDescent="0.25">
      <c r="A36" s="3"/>
      <c r="D36" s="129"/>
      <c r="E36" s="129"/>
      <c r="F36" s="131"/>
      <c r="G36" s="129"/>
      <c r="H36" s="131"/>
      <c r="I36" s="132"/>
      <c r="J36" s="129"/>
      <c r="K36" s="131"/>
    </row>
    <row r="37" spans="1:16" x14ac:dyDescent="0.25">
      <c r="D37" s="129"/>
      <c r="E37" s="129"/>
      <c r="F37"/>
      <c r="G37"/>
      <c r="H37"/>
      <c r="I37" s="132"/>
      <c r="J37" s="129"/>
      <c r="K37" s="131"/>
    </row>
    <row r="38" spans="1:16" ht="45.75" thickBot="1" x14ac:dyDescent="0.3">
      <c r="A38" s="133" t="s">
        <v>135</v>
      </c>
      <c r="B38" s="133" t="s">
        <v>42</v>
      </c>
      <c r="C38" s="133" t="s">
        <v>43</v>
      </c>
      <c r="D38" s="133" t="s">
        <v>10</v>
      </c>
      <c r="E38" s="133" t="s">
        <v>11</v>
      </c>
      <c r="F38" s="133" t="s">
        <v>12</v>
      </c>
      <c r="G38" s="133" t="s">
        <v>13</v>
      </c>
      <c r="H38" s="133" t="s">
        <v>14</v>
      </c>
      <c r="I38" s="133" t="s">
        <v>15</v>
      </c>
      <c r="J38" s="133" t="s">
        <v>49</v>
      </c>
      <c r="K38" s="133" t="s">
        <v>50</v>
      </c>
      <c r="L38" s="225" t="s">
        <v>48</v>
      </c>
      <c r="M38" s="133" t="s">
        <v>51</v>
      </c>
      <c r="N38" s="251" t="s">
        <v>3</v>
      </c>
      <c r="O38" s="253" t="s">
        <v>107</v>
      </c>
    </row>
    <row r="39" spans="1:16" x14ac:dyDescent="0.25">
      <c r="A39" s="138" t="s">
        <v>136</v>
      </c>
      <c r="B39" s="139">
        <v>11</v>
      </c>
      <c r="C39" s="139">
        <v>5</v>
      </c>
      <c r="D39" s="224">
        <f>J39+M39</f>
        <v>11</v>
      </c>
      <c r="E39" s="224">
        <f>N39+K39</f>
        <v>206138</v>
      </c>
      <c r="F39" s="139">
        <v>6</v>
      </c>
      <c r="G39" s="139">
        <v>114599</v>
      </c>
      <c r="H39" s="139">
        <v>3</v>
      </c>
      <c r="I39" s="139">
        <v>65640</v>
      </c>
      <c r="J39" s="139">
        <v>2</v>
      </c>
      <c r="K39" s="139">
        <v>25899</v>
      </c>
      <c r="L39" s="329">
        <v>752946</v>
      </c>
      <c r="M39" s="139">
        <v>9</v>
      </c>
      <c r="N39" s="139">
        <v>180239</v>
      </c>
      <c r="O39" s="252">
        <v>61095</v>
      </c>
      <c r="P39" s="134"/>
    </row>
    <row r="40" spans="1:16" x14ac:dyDescent="0.25">
      <c r="A40" s="138" t="s">
        <v>88</v>
      </c>
      <c r="B40" s="139">
        <v>13</v>
      </c>
      <c r="C40" s="139">
        <v>3</v>
      </c>
      <c r="D40" s="224">
        <f>J40+M40</f>
        <v>9</v>
      </c>
      <c r="E40" s="224">
        <f>N40+K40</f>
        <v>159783</v>
      </c>
      <c r="F40" s="139">
        <v>7</v>
      </c>
      <c r="G40" s="139">
        <v>131137</v>
      </c>
      <c r="H40" s="139">
        <v>2</v>
      </c>
      <c r="I40" s="139">
        <v>28646</v>
      </c>
      <c r="J40" s="139"/>
      <c r="K40" s="139">
        <v>0</v>
      </c>
      <c r="L40" s="329">
        <v>349698</v>
      </c>
      <c r="M40" s="139">
        <v>9</v>
      </c>
      <c r="N40" s="139">
        <v>159783</v>
      </c>
      <c r="O40" s="252">
        <v>28353</v>
      </c>
      <c r="P40" s="134"/>
    </row>
    <row r="41" spans="1:16" x14ac:dyDescent="0.25">
      <c r="A41" s="138" t="s">
        <v>147</v>
      </c>
      <c r="B41" s="139">
        <v>14</v>
      </c>
      <c r="C41" s="139">
        <v>7</v>
      </c>
      <c r="D41" s="224">
        <f>J41+M41</f>
        <v>24</v>
      </c>
      <c r="E41" s="224">
        <f>N41+K41</f>
        <v>350585</v>
      </c>
      <c r="F41" s="139">
        <v>16</v>
      </c>
      <c r="G41" s="139">
        <v>243472</v>
      </c>
      <c r="H41" s="139">
        <v>7</v>
      </c>
      <c r="I41" s="139">
        <v>98789</v>
      </c>
      <c r="J41" s="139">
        <v>2</v>
      </c>
      <c r="K41" s="139">
        <v>20860</v>
      </c>
      <c r="L41" s="329">
        <v>371814</v>
      </c>
      <c r="M41" s="139">
        <v>22</v>
      </c>
      <c r="N41" s="249">
        <v>329725</v>
      </c>
      <c r="O41" s="252"/>
      <c r="P41" s="134"/>
    </row>
    <row r="42" spans="1:16" x14ac:dyDescent="0.25">
      <c r="A42" s="3"/>
      <c r="B42" s="3">
        <f>SUM(B39:B41)</f>
        <v>38</v>
      </c>
      <c r="C42" s="3">
        <f t="shared" ref="C42:D42" si="8">SUM(C39:C41)</f>
        <v>15</v>
      </c>
      <c r="D42" s="3">
        <f t="shared" si="8"/>
        <v>44</v>
      </c>
      <c r="E42" s="3">
        <f>SUM(E39:E41)</f>
        <v>716506</v>
      </c>
      <c r="F42" s="3">
        <f t="shared" ref="F42:O42" si="9">SUM(F39:F41)</f>
        <v>29</v>
      </c>
      <c r="G42" s="3">
        <f t="shared" si="9"/>
        <v>489208</v>
      </c>
      <c r="H42" s="3">
        <f t="shared" si="9"/>
        <v>12</v>
      </c>
      <c r="I42" s="3">
        <f t="shared" si="9"/>
        <v>193075</v>
      </c>
      <c r="J42" s="3">
        <f t="shared" si="9"/>
        <v>4</v>
      </c>
      <c r="K42" s="3">
        <f t="shared" si="9"/>
        <v>46759</v>
      </c>
      <c r="L42" s="3">
        <f t="shared" si="9"/>
        <v>1474458</v>
      </c>
      <c r="M42" s="3">
        <f t="shared" si="9"/>
        <v>40</v>
      </c>
      <c r="N42" s="3">
        <f t="shared" si="9"/>
        <v>669747</v>
      </c>
      <c r="O42" s="3">
        <f t="shared" si="9"/>
        <v>89448</v>
      </c>
    </row>
    <row r="43" spans="1:16" x14ac:dyDescent="0.25">
      <c r="D43" s="129"/>
      <c r="E43" s="129"/>
      <c r="F43" s="131"/>
      <c r="G43" s="131"/>
      <c r="H43" s="131"/>
      <c r="I43"/>
      <c r="J43"/>
      <c r="K43" s="131"/>
    </row>
    <row r="44" spans="1:16" x14ac:dyDescent="0.25">
      <c r="D44" s="129"/>
      <c r="E44" s="129"/>
      <c r="F44" s="131"/>
      <c r="G44" s="131"/>
      <c r="H44" s="131"/>
      <c r="I44" s="131"/>
      <c r="J44" s="131"/>
      <c r="K44"/>
    </row>
    <row r="45" spans="1:16" ht="45.75" thickBot="1" x14ac:dyDescent="0.3">
      <c r="A45" s="341" t="s">
        <v>161</v>
      </c>
      <c r="B45" s="341" t="s">
        <v>42</v>
      </c>
      <c r="C45" s="341" t="s">
        <v>43</v>
      </c>
      <c r="D45" s="341" t="s">
        <v>10</v>
      </c>
      <c r="E45" s="341" t="s">
        <v>11</v>
      </c>
      <c r="F45" s="341" t="s">
        <v>12</v>
      </c>
      <c r="G45" s="341" t="s">
        <v>13</v>
      </c>
      <c r="H45" s="341" t="s">
        <v>14</v>
      </c>
      <c r="I45" s="341" t="s">
        <v>15</v>
      </c>
      <c r="J45" s="341" t="s">
        <v>49</v>
      </c>
      <c r="K45" s="341" t="s">
        <v>50</v>
      </c>
      <c r="L45" s="225" t="s">
        <v>48</v>
      </c>
      <c r="M45" s="341" t="s">
        <v>51</v>
      </c>
      <c r="N45" s="342" t="s">
        <v>3</v>
      </c>
      <c r="O45" s="253" t="s">
        <v>107</v>
      </c>
    </row>
    <row r="46" spans="1:16" x14ac:dyDescent="0.25">
      <c r="A46" s="138" t="s">
        <v>130</v>
      </c>
      <c r="B46" s="139"/>
      <c r="C46" s="139"/>
      <c r="D46" s="224">
        <f>J46+M46</f>
        <v>0</v>
      </c>
      <c r="E46" s="224">
        <f>N46+K46</f>
        <v>0</v>
      </c>
      <c r="F46" s="139"/>
      <c r="G46" s="139"/>
      <c r="H46" s="139"/>
      <c r="I46" s="139"/>
      <c r="J46" s="139"/>
      <c r="K46" s="139"/>
      <c r="L46" s="329"/>
      <c r="M46" s="139"/>
      <c r="N46" s="139"/>
      <c r="O46" s="252"/>
    </row>
    <row r="47" spans="1:16" x14ac:dyDescent="0.25">
      <c r="A47" s="167" t="s">
        <v>35</v>
      </c>
      <c r="B47" s="139">
        <v>10</v>
      </c>
      <c r="C47" s="139">
        <v>4</v>
      </c>
      <c r="D47" s="224">
        <f>J47+M47</f>
        <v>4</v>
      </c>
      <c r="E47" s="224">
        <f>N47+K47</f>
        <v>112662</v>
      </c>
      <c r="F47" s="139">
        <v>4</v>
      </c>
      <c r="G47" s="139">
        <v>114518</v>
      </c>
      <c r="H47" s="139">
        <v>1</v>
      </c>
      <c r="I47" s="139">
        <v>18201</v>
      </c>
      <c r="J47" s="139"/>
      <c r="K47" s="139"/>
      <c r="L47" s="329">
        <v>116244</v>
      </c>
      <c r="M47" s="139">
        <v>4</v>
      </c>
      <c r="N47" s="139">
        <v>112662</v>
      </c>
      <c r="O47" s="252"/>
    </row>
    <row r="48" spans="1:16" x14ac:dyDescent="0.25">
      <c r="A48" s="138"/>
      <c r="B48" s="139"/>
      <c r="C48" s="139"/>
      <c r="D48" s="224">
        <f>J48+M48</f>
        <v>0</v>
      </c>
      <c r="E48" s="224">
        <f>N48+K48</f>
        <v>0</v>
      </c>
      <c r="F48" s="139"/>
      <c r="G48" s="139"/>
      <c r="H48" s="139"/>
      <c r="I48" s="139"/>
      <c r="J48" s="139"/>
      <c r="K48" s="139"/>
      <c r="L48" s="329"/>
      <c r="M48" s="139"/>
      <c r="N48" s="249"/>
      <c r="O48" s="252"/>
    </row>
    <row r="49" spans="1:15" x14ac:dyDescent="0.25">
      <c r="A49" s="3"/>
      <c r="B49" s="3">
        <f>SUM(B46:B48)</f>
        <v>10</v>
      </c>
      <c r="C49" s="3">
        <f t="shared" ref="C49:D49" si="10">SUM(C46:C48)</f>
        <v>4</v>
      </c>
      <c r="D49" s="3">
        <f t="shared" si="10"/>
        <v>4</v>
      </c>
      <c r="E49" s="3">
        <f>SUM(E46:E48)</f>
        <v>112662</v>
      </c>
      <c r="F49" s="3">
        <f t="shared" ref="F49:O49" si="11">SUM(F46:F48)</f>
        <v>4</v>
      </c>
      <c r="G49" s="3">
        <f t="shared" si="11"/>
        <v>114518</v>
      </c>
      <c r="H49" s="3">
        <f t="shared" si="11"/>
        <v>1</v>
      </c>
      <c r="I49" s="3">
        <f t="shared" si="11"/>
        <v>18201</v>
      </c>
      <c r="J49" s="3">
        <f t="shared" si="11"/>
        <v>0</v>
      </c>
      <c r="K49" s="3">
        <f t="shared" si="11"/>
        <v>0</v>
      </c>
      <c r="L49" s="3">
        <f t="shared" si="11"/>
        <v>116244</v>
      </c>
      <c r="M49" s="3">
        <f t="shared" si="11"/>
        <v>4</v>
      </c>
      <c r="N49" s="3">
        <f t="shared" si="11"/>
        <v>112662</v>
      </c>
      <c r="O49" s="3">
        <f t="shared" si="11"/>
        <v>0</v>
      </c>
    </row>
    <row r="50" spans="1:15" x14ac:dyDescent="0.25">
      <c r="D50" s="129"/>
      <c r="E50" s="129"/>
      <c r="F50" s="131"/>
      <c r="G50" s="131"/>
      <c r="H50" s="131"/>
      <c r="I50" s="131"/>
      <c r="J50" s="131"/>
      <c r="K50" s="131"/>
    </row>
    <row r="51" spans="1:15" x14ac:dyDescent="0.25">
      <c r="D51" s="129"/>
      <c r="E51"/>
      <c r="F51"/>
      <c r="G51"/>
      <c r="H51" s="131"/>
      <c r="I51" s="131"/>
      <c r="J51" s="131"/>
      <c r="K51" s="131"/>
    </row>
    <row r="52" spans="1:15" x14ac:dyDescent="0.25">
      <c r="D52" s="129"/>
      <c r="E52"/>
      <c r="F52"/>
      <c r="G52"/>
      <c r="H52" s="131"/>
      <c r="I52" s="131"/>
      <c r="J52" s="131"/>
      <c r="K52" s="131"/>
    </row>
    <row r="53" spans="1:15" x14ac:dyDescent="0.25">
      <c r="D53" s="129"/>
      <c r="E53"/>
      <c r="F53"/>
      <c r="G53"/>
      <c r="H53" s="131"/>
      <c r="I53" s="131"/>
      <c r="J53" s="131"/>
      <c r="K53" s="131"/>
    </row>
    <row r="54" spans="1:15" x14ac:dyDescent="0.25">
      <c r="D54" s="129"/>
      <c r="E54"/>
      <c r="F54"/>
      <c r="G54"/>
      <c r="H54" s="131"/>
      <c r="I54" s="131"/>
      <c r="J54" s="131"/>
      <c r="K54" s="131"/>
    </row>
    <row r="55" spans="1:15" x14ac:dyDescent="0.25">
      <c r="D55" s="129"/>
      <c r="E55"/>
      <c r="F55"/>
      <c r="G55"/>
      <c r="H55" s="131"/>
      <c r="I55" s="131"/>
      <c r="J55" s="131"/>
      <c r="K55" s="131"/>
    </row>
    <row r="56" spans="1:15" x14ac:dyDescent="0.25">
      <c r="D56" s="129"/>
      <c r="E56"/>
      <c r="F56"/>
      <c r="G56"/>
      <c r="H56" s="131"/>
      <c r="I56" s="131"/>
      <c r="J56" s="131"/>
      <c r="K56" s="131"/>
    </row>
    <row r="57" spans="1:15" x14ac:dyDescent="0.25">
      <c r="D57" s="129"/>
      <c r="E57"/>
      <c r="F57"/>
      <c r="G57"/>
      <c r="H57" s="131"/>
      <c r="I57" s="131"/>
      <c r="J57" s="131"/>
      <c r="K57" s="131"/>
    </row>
    <row r="58" spans="1:15" x14ac:dyDescent="0.25">
      <c r="D58" s="129"/>
      <c r="E58"/>
      <c r="F58"/>
      <c r="G58"/>
      <c r="H58" s="131"/>
      <c r="I58" s="131"/>
      <c r="J58" s="131"/>
      <c r="K58" s="131"/>
    </row>
    <row r="59" spans="1:15" x14ac:dyDescent="0.25">
      <c r="D59" s="129"/>
      <c r="E59" s="129"/>
      <c r="F59" s="131"/>
      <c r="G59" s="131"/>
      <c r="H59" s="131"/>
      <c r="I59" s="131"/>
      <c r="J59" s="131"/>
      <c r="K59" s="131"/>
    </row>
    <row r="60" spans="1:15" x14ac:dyDescent="0.25">
      <c r="D60" s="129"/>
      <c r="E60" s="129"/>
      <c r="F60" s="131"/>
      <c r="G60" s="131"/>
      <c r="H60" s="131"/>
      <c r="I60" s="131"/>
      <c r="J60" s="131"/>
      <c r="K60" s="131"/>
    </row>
    <row r="61" spans="1:15" x14ac:dyDescent="0.25">
      <c r="D61" s="129"/>
      <c r="E61" s="129"/>
      <c r="F61" s="131"/>
      <c r="G61" s="131"/>
      <c r="H61" s="131"/>
      <c r="I61" s="131"/>
      <c r="J61" s="131"/>
      <c r="K61" s="131"/>
    </row>
    <row r="62" spans="1:15" x14ac:dyDescent="0.25">
      <c r="D62" s="129"/>
      <c r="E62" s="129"/>
      <c r="F62" s="131"/>
      <c r="G62" s="131"/>
      <c r="H62" s="131"/>
      <c r="I62" s="131"/>
      <c r="J62" s="131"/>
      <c r="K62" s="131"/>
    </row>
    <row r="63" spans="1:15" x14ac:dyDescent="0.25">
      <c r="D63" s="129"/>
      <c r="E63" s="129"/>
      <c r="F63" s="131"/>
      <c r="G63" s="131"/>
      <c r="H63" s="131"/>
      <c r="I63" s="131"/>
      <c r="J63" s="131"/>
      <c r="K63" s="131"/>
    </row>
    <row r="64" spans="1:15" x14ac:dyDescent="0.25">
      <c r="D64" s="129"/>
      <c r="E64" s="129"/>
      <c r="F64" s="131"/>
      <c r="G64" s="131"/>
      <c r="H64" s="131"/>
      <c r="I64" s="131"/>
      <c r="J64" s="131"/>
      <c r="K64" s="131"/>
    </row>
    <row r="65" spans="4:11" x14ac:dyDescent="0.25">
      <c r="D65" s="129"/>
      <c r="E65" s="129"/>
      <c r="F65" s="131"/>
      <c r="G65" s="131"/>
      <c r="H65" s="131"/>
      <c r="I65" s="131"/>
      <c r="J65" s="131"/>
      <c r="K65" s="131"/>
    </row>
    <row r="66" spans="4:11" x14ac:dyDescent="0.25">
      <c r="D66" s="129"/>
      <c r="E66" s="129"/>
      <c r="F66" s="131"/>
      <c r="G66" s="131"/>
      <c r="H66" s="131"/>
      <c r="I66" s="131"/>
      <c r="J66" s="131"/>
      <c r="K66" s="131"/>
    </row>
    <row r="67" spans="4:11" x14ac:dyDescent="0.25">
      <c r="D67" s="129"/>
      <c r="E67" s="129"/>
      <c r="F67" s="131"/>
      <c r="G67" s="131"/>
      <c r="H67" s="131"/>
      <c r="I67" s="131"/>
      <c r="J67" s="131"/>
      <c r="K67" s="131"/>
    </row>
    <row r="68" spans="4:11" x14ac:dyDescent="0.25">
      <c r="D68" s="129"/>
      <c r="E68" s="129"/>
      <c r="F68" s="131"/>
      <c r="G68" s="131"/>
      <c r="H68" s="131"/>
      <c r="I68" s="131"/>
      <c r="J68" s="131"/>
      <c r="K68" s="131"/>
    </row>
    <row r="69" spans="4:11" x14ac:dyDescent="0.25">
      <c r="D69" s="129"/>
      <c r="E69" s="129"/>
      <c r="F69" s="131"/>
      <c r="G69" s="131"/>
      <c r="H69" s="131"/>
      <c r="I69" s="131"/>
      <c r="J69" s="131"/>
      <c r="K69" s="131"/>
    </row>
    <row r="70" spans="4:11" x14ac:dyDescent="0.25">
      <c r="D70" s="129"/>
      <c r="E70" s="129"/>
      <c r="F70" s="131"/>
      <c r="G70" s="131"/>
      <c r="H70" s="131"/>
      <c r="I70" s="131"/>
      <c r="J70" s="131"/>
      <c r="K70" s="131"/>
    </row>
    <row r="71" spans="4:11" x14ac:dyDescent="0.25">
      <c r="D71" s="129"/>
      <c r="E71" s="129"/>
      <c r="F71" s="131"/>
      <c r="G71" s="131"/>
      <c r="H71" s="131"/>
      <c r="I71" s="131"/>
      <c r="J71" s="131"/>
      <c r="K71" s="131"/>
    </row>
    <row r="72" spans="4:11" x14ac:dyDescent="0.25">
      <c r="D72" s="129"/>
      <c r="E72" s="129"/>
      <c r="F72" s="131"/>
      <c r="G72" s="131"/>
      <c r="H72" s="131"/>
      <c r="I72" s="131"/>
      <c r="J72" s="131"/>
      <c r="K72" s="131"/>
    </row>
    <row r="73" spans="4:11" x14ac:dyDescent="0.25">
      <c r="D73" s="129"/>
      <c r="E73" s="129"/>
      <c r="F73" s="131"/>
      <c r="G73" s="131"/>
      <c r="H73" s="131"/>
      <c r="I73" s="131"/>
      <c r="J73" s="131"/>
      <c r="K73" s="131"/>
    </row>
    <row r="74" spans="4:11" x14ac:dyDescent="0.25">
      <c r="D74" s="129"/>
      <c r="E74" s="129"/>
      <c r="F74" s="131"/>
      <c r="G74" s="131"/>
      <c r="H74" s="131"/>
      <c r="I74" s="131"/>
      <c r="J74" s="131"/>
      <c r="K74" s="131"/>
    </row>
    <row r="75" spans="4:11" x14ac:dyDescent="0.25">
      <c r="D75" s="129"/>
      <c r="E75" s="129"/>
      <c r="F75" s="131"/>
      <c r="G75" s="131"/>
      <c r="H75" s="131"/>
      <c r="I75" s="131"/>
      <c r="J75" s="131"/>
      <c r="K75" s="131"/>
    </row>
    <row r="76" spans="4:11" x14ac:dyDescent="0.25">
      <c r="D76" s="129"/>
      <c r="E76" s="129"/>
      <c r="F76" s="131"/>
      <c r="G76" s="131"/>
      <c r="H76" s="131"/>
      <c r="I76" s="131"/>
      <c r="J76" s="131"/>
      <c r="K76" s="131"/>
    </row>
    <row r="77" spans="4:11" x14ac:dyDescent="0.25">
      <c r="D77" s="129"/>
      <c r="E77" s="129"/>
      <c r="F77" s="131"/>
      <c r="G77" s="131"/>
      <c r="H77" s="131"/>
      <c r="I77" s="131"/>
      <c r="J77" s="131"/>
      <c r="K77" s="131"/>
    </row>
    <row r="78" spans="4:11" x14ac:dyDescent="0.25">
      <c r="D78" s="129"/>
      <c r="E78" s="129"/>
      <c r="F78" s="131"/>
      <c r="G78" s="131"/>
      <c r="H78" s="131"/>
      <c r="I78" s="131"/>
      <c r="J78" s="131"/>
      <c r="K78" s="131"/>
    </row>
    <row r="79" spans="4:11" x14ac:dyDescent="0.25">
      <c r="D79" s="129"/>
      <c r="E79" s="129"/>
      <c r="F79" s="131"/>
      <c r="G79" s="131"/>
      <c r="H79" s="131"/>
      <c r="I79" s="131"/>
      <c r="J79" s="131"/>
      <c r="K79" s="131"/>
    </row>
    <row r="80" spans="4:11" x14ac:dyDescent="0.25">
      <c r="D80" s="129"/>
      <c r="E80" s="129"/>
      <c r="F80" s="131"/>
      <c r="G80" s="131"/>
      <c r="H80"/>
      <c r="I80" s="131"/>
      <c r="J80" s="131"/>
      <c r="K80" s="131"/>
    </row>
    <row r="81" spans="1:11" x14ac:dyDescent="0.25">
      <c r="D81" s="129"/>
      <c r="E81"/>
      <c r="F81"/>
      <c r="G81"/>
      <c r="H81"/>
      <c r="I81" s="131"/>
      <c r="J81" s="131"/>
      <c r="K81" s="131"/>
    </row>
    <row r="82" spans="1:11" x14ac:dyDescent="0.25">
      <c r="A82" s="130"/>
      <c r="B82" s="130"/>
      <c r="C82" s="130"/>
      <c r="D82" s="129"/>
      <c r="E82"/>
      <c r="F82"/>
      <c r="G82"/>
      <c r="H82"/>
      <c r="I82" s="131"/>
      <c r="J82" s="131"/>
      <c r="K82" s="131"/>
    </row>
    <row r="83" spans="1:11" x14ac:dyDescent="0.25">
      <c r="A83" s="130"/>
      <c r="B83" s="130"/>
      <c r="C83" s="130"/>
      <c r="D83" s="129"/>
      <c r="E83"/>
      <c r="F83"/>
      <c r="G83"/>
      <c r="H83"/>
      <c r="I83" s="131"/>
      <c r="J83" s="131"/>
      <c r="K83" s="131"/>
    </row>
    <row r="84" spans="1:11" x14ac:dyDescent="0.25">
      <c r="A84" s="130"/>
      <c r="B84" s="130"/>
      <c r="C84" s="130"/>
      <c r="D84" s="129"/>
      <c r="E84"/>
      <c r="F84"/>
      <c r="G84"/>
      <c r="H84"/>
      <c r="I84"/>
      <c r="J84"/>
      <c r="K84" s="131"/>
    </row>
    <row r="85" spans="1:11" x14ac:dyDescent="0.25">
      <c r="A85" s="130"/>
      <c r="B85" s="130"/>
      <c r="C85" s="130"/>
      <c r="D85"/>
      <c r="E85"/>
      <c r="F85"/>
      <c r="G85"/>
      <c r="H85"/>
      <c r="I85"/>
      <c r="J85"/>
      <c r="K85" s="131"/>
    </row>
    <row r="86" spans="1:11" x14ac:dyDescent="0.25">
      <c r="A86" s="130"/>
      <c r="B86" s="130"/>
      <c r="C86" s="130"/>
      <c r="D86"/>
      <c r="E86"/>
      <c r="F86"/>
      <c r="G86"/>
      <c r="H86"/>
      <c r="I86"/>
      <c r="J86"/>
      <c r="K86"/>
    </row>
    <row r="87" spans="1:11" x14ac:dyDescent="0.25">
      <c r="A87" s="130"/>
      <c r="B87" s="130"/>
      <c r="C87" s="130"/>
      <c r="D87"/>
      <c r="E87"/>
      <c r="F87"/>
      <c r="G87"/>
      <c r="H87"/>
      <c r="I87"/>
      <c r="J87"/>
      <c r="K87"/>
    </row>
    <row r="88" spans="1:11" x14ac:dyDescent="0.25">
      <c r="A88" s="130"/>
      <c r="B88" s="130"/>
      <c r="C88" s="130"/>
      <c r="D88"/>
      <c r="E88"/>
      <c r="F88"/>
      <c r="G88"/>
      <c r="H88"/>
      <c r="I88"/>
      <c r="J88"/>
      <c r="K88"/>
    </row>
    <row r="89" spans="1:11" x14ac:dyDescent="0.25">
      <c r="A89" s="130"/>
      <c r="B89" s="130"/>
      <c r="C89" s="130"/>
      <c r="D89"/>
      <c r="E89"/>
      <c r="F89"/>
      <c r="J89"/>
      <c r="K89"/>
    </row>
    <row r="90" spans="1:11" x14ac:dyDescent="0.25">
      <c r="D90"/>
      <c r="E90"/>
      <c r="F90"/>
      <c r="J90"/>
      <c r="K90"/>
    </row>
    <row r="117" spans="9:9" x14ac:dyDescent="0.25">
      <c r="I117" s="128"/>
    </row>
  </sheetData>
  <sortState ref="A16:O28">
    <sortCondition ref="A16:A28"/>
  </sortState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F10" sqref="F10:F11"/>
    </sheetView>
  </sheetViews>
  <sheetFormatPr defaultColWidth="8.7109375" defaultRowHeight="15" x14ac:dyDescent="0.25"/>
  <cols>
    <col min="1" max="4" width="12.7109375" customWidth="1"/>
    <col min="5" max="5" width="12.7109375" style="188" customWidth="1"/>
    <col min="6" max="7" width="12.7109375" customWidth="1"/>
    <col min="8" max="8" width="15.42578125" customWidth="1"/>
    <col min="9" max="9" width="14.140625" customWidth="1"/>
    <col min="10" max="10" width="13.28515625" customWidth="1"/>
    <col min="11" max="11" width="14.7109375" bestFit="1" customWidth="1"/>
    <col min="12" max="13" width="13.7109375" bestFit="1" customWidth="1"/>
    <col min="14" max="14" width="14.7109375" bestFit="1" customWidth="1"/>
  </cols>
  <sheetData>
    <row r="1" spans="1:14" ht="18.75" x14ac:dyDescent="0.3">
      <c r="A1" s="9" t="s">
        <v>92</v>
      </c>
      <c r="B1" s="9"/>
      <c r="C1" s="9"/>
      <c r="D1" s="9"/>
      <c r="E1" s="186"/>
      <c r="J1" t="s">
        <v>98</v>
      </c>
      <c r="K1" s="173">
        <v>42735</v>
      </c>
    </row>
    <row r="2" spans="1:14" ht="21" x14ac:dyDescent="0.35">
      <c r="A2" s="5" t="s">
        <v>5</v>
      </c>
      <c r="B2" s="5"/>
      <c r="C2" s="5"/>
      <c r="D2" s="5"/>
      <c r="E2" s="173" t="str">
        <f>'MTD performance of BCA'!B2</f>
        <v>30/7/2017</v>
      </c>
      <c r="F2" s="173"/>
      <c r="G2" s="173"/>
      <c r="H2" s="174"/>
      <c r="J2" t="s">
        <v>99</v>
      </c>
      <c r="K2" s="175" t="e">
        <f>K1-E2</f>
        <v>#VALUE!</v>
      </c>
    </row>
    <row r="3" spans="1:14" x14ac:dyDescent="0.25">
      <c r="A3" s="2" t="s">
        <v>40</v>
      </c>
      <c r="B3" s="2"/>
      <c r="C3" s="2"/>
      <c r="D3" s="2"/>
      <c r="E3" s="187"/>
    </row>
    <row r="5" spans="1:14" x14ac:dyDescent="0.25">
      <c r="B5" s="189">
        <f>SUM(B7:B11)</f>
        <v>209700000</v>
      </c>
      <c r="C5" s="189">
        <f t="shared" ref="C5:E5" si="0">SUM(C7:C11)</f>
        <v>30600000</v>
      </c>
      <c r="D5" s="189">
        <f t="shared" si="0"/>
        <v>35400000</v>
      </c>
      <c r="E5" s="191">
        <f t="shared" si="0"/>
        <v>275700000</v>
      </c>
      <c r="F5" s="132">
        <f t="shared" ref="F5:G5" si="1">SUM(F7:F11)</f>
        <v>25087066</v>
      </c>
      <c r="G5" s="132">
        <f t="shared" si="1"/>
        <v>16902137</v>
      </c>
      <c r="H5" s="132">
        <f>SUM(H7:H11)</f>
        <v>24010797</v>
      </c>
      <c r="I5" s="185" t="e">
        <f>H5/K2</f>
        <v>#VALUE!</v>
      </c>
    </row>
    <row r="6" spans="1:14" x14ac:dyDescent="0.25">
      <c r="A6" s="178"/>
      <c r="B6" s="182" t="s">
        <v>100</v>
      </c>
      <c r="C6" s="178" t="s">
        <v>108</v>
      </c>
      <c r="D6" s="178" t="s">
        <v>109</v>
      </c>
      <c r="E6" s="192" t="s">
        <v>101</v>
      </c>
      <c r="F6" s="182" t="s">
        <v>102</v>
      </c>
      <c r="G6" s="182" t="s">
        <v>110</v>
      </c>
      <c r="H6" s="193" t="s">
        <v>96</v>
      </c>
      <c r="I6" s="182" t="s">
        <v>97</v>
      </c>
      <c r="L6" s="183" t="s">
        <v>95</v>
      </c>
      <c r="M6" s="183" t="s">
        <v>17</v>
      </c>
    </row>
    <row r="7" spans="1:14" x14ac:dyDescent="0.25">
      <c r="A7" s="178" t="s">
        <v>22</v>
      </c>
      <c r="B7" s="179">
        <v>135300000</v>
      </c>
      <c r="C7" s="179">
        <v>18000000</v>
      </c>
      <c r="D7" s="179">
        <v>20500000</v>
      </c>
      <c r="E7" s="190">
        <f>SUM(B7:D7)</f>
        <v>173800000</v>
      </c>
      <c r="F7" s="179">
        <v>13871838</v>
      </c>
      <c r="G7" s="179">
        <f>'MTD performance of BCA'!L13</f>
        <v>14149084</v>
      </c>
      <c r="H7" s="180">
        <f>E7-B7-F7-G7</f>
        <v>10479078</v>
      </c>
      <c r="I7" s="181" t="e">
        <f>H7/$K$2</f>
        <v>#VALUE!</v>
      </c>
      <c r="J7" s="132"/>
      <c r="K7" t="s">
        <v>103</v>
      </c>
      <c r="L7" s="195">
        <f>(B7+F7+G7)/E7</f>
        <v>0.93970611047180663</v>
      </c>
      <c r="M7" s="184">
        <f>1-L7</f>
        <v>6.0293889528193367E-2</v>
      </c>
      <c r="N7" s="194"/>
    </row>
    <row r="8" spans="1:14" x14ac:dyDescent="0.25">
      <c r="A8" s="178" t="s">
        <v>53</v>
      </c>
      <c r="B8" s="179">
        <v>10600000</v>
      </c>
      <c r="C8" s="179">
        <v>5500000</v>
      </c>
      <c r="D8" s="179">
        <v>6500000</v>
      </c>
      <c r="E8" s="190">
        <f t="shared" ref="E8:E11" si="2">SUM(B8:D8)</f>
        <v>22600000</v>
      </c>
      <c r="F8" s="179">
        <v>3515443</v>
      </c>
      <c r="G8" s="179">
        <f>'MTD performance of BCA'!L14</f>
        <v>2263845</v>
      </c>
      <c r="H8" s="180">
        <f t="shared" ref="H8:H11" si="3">E8-B8-F8-G8</f>
        <v>6220712</v>
      </c>
      <c r="I8" s="181" t="e">
        <f t="shared" ref="I8:I9" si="4">H8/$K$2</f>
        <v>#VALUE!</v>
      </c>
      <c r="J8" s="132"/>
      <c r="K8" t="s">
        <v>104</v>
      </c>
      <c r="L8" s="195">
        <f t="shared" ref="L8:L11" si="5">(B8+F8+G8)/E8</f>
        <v>0.7247472566371681</v>
      </c>
      <c r="M8" s="184">
        <f t="shared" ref="M8:M11" si="6">1-L8</f>
        <v>0.2752527433628319</v>
      </c>
      <c r="N8" s="194"/>
    </row>
    <row r="9" spans="1:14" x14ac:dyDescent="0.25">
      <c r="A9" s="178" t="s">
        <v>67</v>
      </c>
      <c r="B9" s="179">
        <v>8199999.9999999991</v>
      </c>
      <c r="C9" s="179">
        <v>400000</v>
      </c>
      <c r="D9" s="179">
        <v>600000</v>
      </c>
      <c r="E9" s="190">
        <f t="shared" si="2"/>
        <v>9200000</v>
      </c>
      <c r="F9" s="179">
        <v>488365</v>
      </c>
      <c r="G9" s="179">
        <f>'MTD performance of BCA'!L15</f>
        <v>489208</v>
      </c>
      <c r="H9" s="180">
        <f t="shared" si="3"/>
        <v>22427.000000000931</v>
      </c>
      <c r="I9" s="181" t="e">
        <f t="shared" si="4"/>
        <v>#VALUE!</v>
      </c>
      <c r="J9" s="132"/>
      <c r="K9" t="s">
        <v>105</v>
      </c>
      <c r="L9" s="195">
        <f t="shared" si="5"/>
        <v>0.99756228260869562</v>
      </c>
      <c r="M9" s="184">
        <f t="shared" si="6"/>
        <v>2.4377173913043837E-3</v>
      </c>
      <c r="N9" s="194"/>
    </row>
    <row r="10" spans="1:14" x14ac:dyDescent="0.25">
      <c r="A10" s="178" t="s">
        <v>93</v>
      </c>
      <c r="B10" s="179">
        <v>11300000</v>
      </c>
      <c r="C10" s="179">
        <v>1200000</v>
      </c>
      <c r="D10" s="179">
        <v>1300000</v>
      </c>
      <c r="E10" s="190">
        <f t="shared" si="2"/>
        <v>13800000</v>
      </c>
      <c r="F10" s="179">
        <v>1676516</v>
      </c>
      <c r="G10" s="179">
        <f>'Dashboard '!S45</f>
        <v>0</v>
      </c>
      <c r="H10" s="180">
        <f t="shared" si="3"/>
        <v>823484</v>
      </c>
      <c r="I10" s="181" t="e">
        <f>H10/$K$2</f>
        <v>#VALUE!</v>
      </c>
      <c r="J10" s="132"/>
      <c r="K10" t="s">
        <v>86</v>
      </c>
      <c r="L10" s="195">
        <f t="shared" si="5"/>
        <v>0.94032724637681164</v>
      </c>
      <c r="M10" s="184">
        <f t="shared" si="6"/>
        <v>5.9672753623188357E-2</v>
      </c>
      <c r="N10" s="194"/>
    </row>
    <row r="11" spans="1:14" x14ac:dyDescent="0.25">
      <c r="A11" s="178" t="s">
        <v>94</v>
      </c>
      <c r="B11" s="179">
        <v>44300000</v>
      </c>
      <c r="C11" s="179">
        <v>5500000</v>
      </c>
      <c r="D11" s="179">
        <v>6500000</v>
      </c>
      <c r="E11" s="190">
        <f t="shared" si="2"/>
        <v>56300000</v>
      </c>
      <c r="F11" s="179">
        <v>5534904</v>
      </c>
      <c r="G11" s="179">
        <f>'Dashboard '!S47</f>
        <v>0</v>
      </c>
      <c r="H11" s="180">
        <f t="shared" si="3"/>
        <v>6465096</v>
      </c>
      <c r="I11" s="181" t="e">
        <f>H11/$K$2</f>
        <v>#VALUE!</v>
      </c>
      <c r="J11" s="132"/>
      <c r="K11" t="s">
        <v>94</v>
      </c>
      <c r="L11" s="195">
        <f t="shared" si="5"/>
        <v>0.88516703374777972</v>
      </c>
      <c r="M11" s="184">
        <f t="shared" si="6"/>
        <v>0.11483296625222028</v>
      </c>
      <c r="N11" s="194"/>
    </row>
    <row r="16" spans="1:14" x14ac:dyDescent="0.25">
      <c r="K16" s="189"/>
      <c r="L16" s="189"/>
      <c r="M16" s="189"/>
      <c r="N16" s="189"/>
    </row>
    <row r="17" spans="11:14" x14ac:dyDescent="0.25">
      <c r="K17" s="189"/>
      <c r="L17" s="189"/>
      <c r="M17" s="189"/>
      <c r="N17" s="189"/>
    </row>
    <row r="18" spans="11:14" x14ac:dyDescent="0.25">
      <c r="K18" s="189"/>
      <c r="L18" s="189"/>
      <c r="M18" s="189"/>
      <c r="N18" s="189"/>
    </row>
    <row r="19" spans="11:14" x14ac:dyDescent="0.25">
      <c r="K19" s="189"/>
      <c r="L19" s="189"/>
      <c r="M19" s="189"/>
      <c r="N19" s="189"/>
    </row>
    <row r="20" spans="11:14" x14ac:dyDescent="0.25">
      <c r="K20" s="189"/>
      <c r="L20" s="189"/>
      <c r="M20" s="189"/>
      <c r="N20" s="189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Highlight</vt:lpstr>
      <vt:lpstr>Dashboard </vt:lpstr>
      <vt:lpstr>data chart</vt:lpstr>
      <vt:lpstr>MTD performance of BCA</vt:lpstr>
      <vt:lpstr>YTD performance</vt:lpstr>
      <vt:lpstr>Sheet1</vt:lpstr>
      <vt:lpstr>Countdown</vt:lpstr>
      <vt:lpstr>Highlight!Print_Area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Le (DOM)</dc:creator>
  <cp:lastModifiedBy>Tung Nguyen</cp:lastModifiedBy>
  <cp:lastPrinted>2016-08-15T08:22:11Z</cp:lastPrinted>
  <dcterms:created xsi:type="dcterms:W3CDTF">2016-06-02T11:18:53Z</dcterms:created>
  <dcterms:modified xsi:type="dcterms:W3CDTF">2017-08-10T15:14:37Z</dcterms:modified>
</cp:coreProperties>
</file>