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siness Planning\Compensation scheme 2017\Latest version\"/>
    </mc:Choice>
  </mc:AlternateContent>
  <bookViews>
    <workbookView xWindow="0" yWindow="0" windowWidth="20490" windowHeight="8595" activeTab="1"/>
  </bookViews>
  <sheets>
    <sheet name="Sales assumption 18-20" sheetId="1" r:id="rId1"/>
    <sheet name="2017 Forecast" sheetId="2" r:id="rId2"/>
  </sheets>
  <externalReferences>
    <externalReference r:id="rId3"/>
  </externalReferences>
  <calcPr calcId="171027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D44" i="1"/>
  <c r="F25" i="1"/>
  <c r="G25" i="1"/>
  <c r="H25" i="1"/>
  <c r="I25" i="1"/>
  <c r="E25" i="1"/>
  <c r="G11" i="1"/>
  <c r="H11" i="1" s="1"/>
  <c r="I11" i="1" s="1"/>
  <c r="F11" i="1"/>
  <c r="E9" i="1"/>
  <c r="F9" i="1" s="1"/>
  <c r="G9" i="1" s="1"/>
  <c r="H9" i="1" s="1"/>
  <c r="I9" i="1" s="1"/>
  <c r="E11" i="1"/>
  <c r="L23" i="1" l="1"/>
  <c r="L19" i="1"/>
  <c r="L14" i="1"/>
  <c r="L13" i="1"/>
  <c r="L11" i="1" s="1"/>
  <c r="L12" i="1"/>
  <c r="L10" i="1"/>
  <c r="L9" i="1"/>
  <c r="B9" i="1"/>
  <c r="B19" i="1"/>
  <c r="B23" i="1"/>
  <c r="B14" i="1"/>
  <c r="B13" i="1"/>
  <c r="B12" i="1"/>
  <c r="B10" i="1"/>
  <c r="H84" i="2"/>
  <c r="H83" i="2"/>
  <c r="P82" i="2"/>
  <c r="D23" i="1" s="1"/>
  <c r="P81" i="2"/>
  <c r="D22" i="1" s="1"/>
  <c r="D42" i="1" s="1"/>
  <c r="P80" i="2"/>
  <c r="D21" i="1" s="1"/>
  <c r="D41" i="1" s="1"/>
  <c r="P79" i="2"/>
  <c r="D20" i="1" s="1"/>
  <c r="D40" i="1" s="1"/>
  <c r="G78" i="2"/>
  <c r="P78" i="2" s="1"/>
  <c r="D19" i="1" s="1"/>
  <c r="P77" i="2"/>
  <c r="D18" i="1" s="1"/>
  <c r="D38" i="1" s="1"/>
  <c r="P76" i="2"/>
  <c r="D17" i="1" s="1"/>
  <c r="D37" i="1" s="1"/>
  <c r="P75" i="2"/>
  <c r="D16" i="1" s="1"/>
  <c r="D36" i="1" s="1"/>
  <c r="P74" i="2"/>
  <c r="D15" i="1" s="1"/>
  <c r="D35" i="1" s="1"/>
  <c r="P73" i="2"/>
  <c r="D14" i="1" s="1"/>
  <c r="D34" i="1" s="1"/>
  <c r="P72" i="2"/>
  <c r="D13" i="1" s="1"/>
  <c r="D33" i="1" s="1"/>
  <c r="P71" i="2"/>
  <c r="O70" i="2"/>
  <c r="O83" i="2" s="1"/>
  <c r="N70" i="2"/>
  <c r="N83" i="2" s="1"/>
  <c r="M70" i="2"/>
  <c r="M83" i="2" s="1"/>
  <c r="L70" i="2"/>
  <c r="L83" i="2" s="1"/>
  <c r="K70" i="2"/>
  <c r="K83" i="2" s="1"/>
  <c r="J70" i="2"/>
  <c r="J83" i="2" s="1"/>
  <c r="I70" i="2"/>
  <c r="I83" i="2" s="1"/>
  <c r="H70" i="2"/>
  <c r="G70" i="2"/>
  <c r="G83" i="2" s="1"/>
  <c r="F70" i="2"/>
  <c r="F83" i="2" s="1"/>
  <c r="E70" i="2"/>
  <c r="E83" i="2" s="1"/>
  <c r="D70" i="2"/>
  <c r="D83" i="2" s="1"/>
  <c r="C70" i="2"/>
  <c r="C83" i="2" s="1"/>
  <c r="P69" i="2"/>
  <c r="D10" i="1" s="1"/>
  <c r="D30" i="1" s="1"/>
  <c r="P68" i="2"/>
  <c r="D9" i="1" s="1"/>
  <c r="O61" i="2"/>
  <c r="N61" i="2"/>
  <c r="M61" i="2"/>
  <c r="L61" i="2"/>
  <c r="K61" i="2"/>
  <c r="J61" i="2"/>
  <c r="I61" i="2"/>
  <c r="H61" i="2"/>
  <c r="G61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O59" i="2"/>
  <c r="N59" i="2"/>
  <c r="M59" i="2"/>
  <c r="L59" i="2"/>
  <c r="K59" i="2"/>
  <c r="J59" i="2"/>
  <c r="I59" i="2"/>
  <c r="H59" i="2"/>
  <c r="G59" i="2"/>
  <c r="F59" i="2"/>
  <c r="E59" i="2"/>
  <c r="D59" i="2"/>
  <c r="P59" i="2" s="1"/>
  <c r="C59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O56" i="2"/>
  <c r="N56" i="2"/>
  <c r="M56" i="2"/>
  <c r="L56" i="2"/>
  <c r="K56" i="2"/>
  <c r="K48" i="2" s="1"/>
  <c r="J56" i="2"/>
  <c r="I56" i="2"/>
  <c r="H56" i="2"/>
  <c r="G56" i="2"/>
  <c r="G48" i="2" s="1"/>
  <c r="F56" i="2"/>
  <c r="E56" i="2"/>
  <c r="D56" i="2"/>
  <c r="C56" i="2"/>
  <c r="C48" i="2" s="1"/>
  <c r="O55" i="2"/>
  <c r="N55" i="2"/>
  <c r="M55" i="2"/>
  <c r="L55" i="2"/>
  <c r="K55" i="2"/>
  <c r="J55" i="2"/>
  <c r="I55" i="2"/>
  <c r="H55" i="2"/>
  <c r="G55" i="2"/>
  <c r="F55" i="2"/>
  <c r="E55" i="2"/>
  <c r="D55" i="2"/>
  <c r="P55" i="2" s="1"/>
  <c r="C55" i="2"/>
  <c r="F54" i="2"/>
  <c r="E54" i="2"/>
  <c r="D54" i="2"/>
  <c r="P54" i="2" s="1"/>
  <c r="C54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F52" i="2"/>
  <c r="E52" i="2"/>
  <c r="P52" i="2" s="1"/>
  <c r="D52" i="2"/>
  <c r="C52" i="2"/>
  <c r="F51" i="2"/>
  <c r="E51" i="2"/>
  <c r="D51" i="2"/>
  <c r="C51" i="2"/>
  <c r="O50" i="2"/>
  <c r="N50" i="2"/>
  <c r="N48" i="2" s="1"/>
  <c r="M50" i="2"/>
  <c r="L50" i="2"/>
  <c r="K50" i="2"/>
  <c r="J50" i="2"/>
  <c r="J48" i="2" s="1"/>
  <c r="I50" i="2"/>
  <c r="H50" i="2"/>
  <c r="G50" i="2"/>
  <c r="F50" i="2"/>
  <c r="E50" i="2"/>
  <c r="D50" i="2"/>
  <c r="C50" i="2"/>
  <c r="F49" i="2"/>
  <c r="F48" i="2" s="1"/>
  <c r="F61" i="2" s="1"/>
  <c r="E49" i="2"/>
  <c r="D49" i="2"/>
  <c r="C49" i="2"/>
  <c r="O48" i="2"/>
  <c r="P47" i="2"/>
  <c r="C47" i="2"/>
  <c r="P46" i="2"/>
  <c r="C46" i="2"/>
  <c r="N41" i="2"/>
  <c r="F41" i="2"/>
  <c r="P40" i="2"/>
  <c r="P39" i="2"/>
  <c r="P38" i="2"/>
  <c r="P37" i="2"/>
  <c r="P36" i="2"/>
  <c r="P35" i="2"/>
  <c r="P34" i="2"/>
  <c r="P33" i="2"/>
  <c r="P32" i="2"/>
  <c r="P31" i="2"/>
  <c r="P30" i="2"/>
  <c r="P29" i="2"/>
  <c r="O28" i="2"/>
  <c r="O41" i="2" s="1"/>
  <c r="N28" i="2"/>
  <c r="M28" i="2"/>
  <c r="M41" i="2" s="1"/>
  <c r="L28" i="2"/>
  <c r="L41" i="2" s="1"/>
  <c r="K28" i="2"/>
  <c r="K41" i="2" s="1"/>
  <c r="J28" i="2"/>
  <c r="J41" i="2" s="1"/>
  <c r="I28" i="2"/>
  <c r="I41" i="2" s="1"/>
  <c r="H28" i="2"/>
  <c r="H41" i="2" s="1"/>
  <c r="G28" i="2"/>
  <c r="G41" i="2" s="1"/>
  <c r="F28" i="2"/>
  <c r="E28" i="2"/>
  <c r="E41" i="2" s="1"/>
  <c r="D28" i="2"/>
  <c r="D41" i="2" s="1"/>
  <c r="C28" i="2"/>
  <c r="C41" i="2" s="1"/>
  <c r="P27" i="2"/>
  <c r="P26" i="2"/>
  <c r="K20" i="2"/>
  <c r="C20" i="2"/>
  <c r="P11" i="2"/>
  <c r="P20" i="2" s="1"/>
  <c r="O11" i="2"/>
  <c r="O20" i="2" s="1"/>
  <c r="N11" i="2"/>
  <c r="N20" i="2" s="1"/>
  <c r="M11" i="2"/>
  <c r="M20" i="2" s="1"/>
  <c r="L11" i="2"/>
  <c r="L20" i="2" s="1"/>
  <c r="K11" i="2"/>
  <c r="J11" i="2"/>
  <c r="J20" i="2" s="1"/>
  <c r="I11" i="2"/>
  <c r="I20" i="2" s="1"/>
  <c r="H11" i="2"/>
  <c r="H20" i="2" s="1"/>
  <c r="G11" i="2"/>
  <c r="G20" i="2" s="1"/>
  <c r="F11" i="2"/>
  <c r="F20" i="2" s="1"/>
  <c r="E11" i="2"/>
  <c r="E20" i="2" s="1"/>
  <c r="D11" i="2"/>
  <c r="D20" i="2" s="1"/>
  <c r="C11" i="2"/>
  <c r="P28" i="2" l="1"/>
  <c r="I48" i="2"/>
  <c r="M48" i="2"/>
  <c r="P56" i="2"/>
  <c r="C61" i="2"/>
  <c r="P50" i="2"/>
  <c r="H48" i="2"/>
  <c r="L48" i="2"/>
  <c r="P57" i="2"/>
  <c r="E48" i="2"/>
  <c r="E61" i="2" s="1"/>
  <c r="P51" i="2"/>
  <c r="P53" i="2"/>
  <c r="P58" i="2"/>
  <c r="B11" i="1"/>
  <c r="L24" i="1"/>
  <c r="P70" i="2"/>
  <c r="D11" i="1" s="1"/>
  <c r="D31" i="1" s="1"/>
  <c r="D43" i="1"/>
  <c r="D29" i="1"/>
  <c r="P41" i="2"/>
  <c r="D48" i="2"/>
  <c r="D61" i="2" s="1"/>
  <c r="P60" i="2"/>
  <c r="D12" i="1"/>
  <c r="D32" i="1" s="1"/>
  <c r="P49" i="2"/>
  <c r="P83" i="2"/>
  <c r="I43" i="1"/>
  <c r="H43" i="1"/>
  <c r="G43" i="1"/>
  <c r="F43" i="1"/>
  <c r="E43" i="1"/>
  <c r="C43" i="1"/>
  <c r="C42" i="1"/>
  <c r="C41" i="1"/>
  <c r="C40" i="1"/>
  <c r="C35" i="1"/>
  <c r="C34" i="1"/>
  <c r="C33" i="1"/>
  <c r="C32" i="1"/>
  <c r="I30" i="1"/>
  <c r="H30" i="1"/>
  <c r="G30" i="1"/>
  <c r="F30" i="1"/>
  <c r="E30" i="1"/>
  <c r="C30" i="1"/>
  <c r="C29" i="1"/>
  <c r="B24" i="1"/>
  <c r="I24" i="1"/>
  <c r="H24" i="1"/>
  <c r="F24" i="1"/>
  <c r="C11" i="1"/>
  <c r="C24" i="1" s="1"/>
  <c r="AA43" i="1"/>
  <c r="Z43" i="1"/>
  <c r="Y43" i="1"/>
  <c r="X43" i="1"/>
  <c r="W43" i="1"/>
  <c r="V43" i="1"/>
  <c r="R43" i="1"/>
  <c r="Q43" i="1"/>
  <c r="P43" i="1"/>
  <c r="O43" i="1"/>
  <c r="N43" i="1"/>
  <c r="M43" i="1"/>
  <c r="AA42" i="1"/>
  <c r="Z42" i="1"/>
  <c r="Y42" i="1"/>
  <c r="X42" i="1"/>
  <c r="W42" i="1"/>
  <c r="V42" i="1"/>
  <c r="R42" i="1"/>
  <c r="Q42" i="1"/>
  <c r="P42" i="1"/>
  <c r="O42" i="1"/>
  <c r="N42" i="1"/>
  <c r="M42" i="1"/>
  <c r="AA41" i="1"/>
  <c r="Z41" i="1"/>
  <c r="Y41" i="1"/>
  <c r="X41" i="1"/>
  <c r="W41" i="1"/>
  <c r="V41" i="1"/>
  <c r="R41" i="1"/>
  <c r="Q41" i="1"/>
  <c r="P41" i="1"/>
  <c r="O41" i="1"/>
  <c r="N41" i="1"/>
  <c r="M41" i="1"/>
  <c r="AA40" i="1"/>
  <c r="Z40" i="1"/>
  <c r="Y40" i="1"/>
  <c r="X40" i="1"/>
  <c r="W40" i="1"/>
  <c r="V40" i="1"/>
  <c r="R40" i="1"/>
  <c r="Q40" i="1"/>
  <c r="P40" i="1"/>
  <c r="O40" i="1"/>
  <c r="N40" i="1"/>
  <c r="M40" i="1"/>
  <c r="AA35" i="1"/>
  <c r="Z35" i="1"/>
  <c r="Y35" i="1"/>
  <c r="X35" i="1"/>
  <c r="W35" i="1"/>
  <c r="V35" i="1"/>
  <c r="R35" i="1"/>
  <c r="Q35" i="1"/>
  <c r="P35" i="1"/>
  <c r="O35" i="1"/>
  <c r="N35" i="1"/>
  <c r="M35" i="1"/>
  <c r="AA34" i="1"/>
  <c r="Z34" i="1"/>
  <c r="Y34" i="1"/>
  <c r="X34" i="1"/>
  <c r="W34" i="1"/>
  <c r="V34" i="1"/>
  <c r="R34" i="1"/>
  <c r="Q34" i="1"/>
  <c r="P34" i="1"/>
  <c r="O34" i="1"/>
  <c r="N34" i="1"/>
  <c r="M34" i="1"/>
  <c r="AA33" i="1"/>
  <c r="Z33" i="1"/>
  <c r="Y33" i="1"/>
  <c r="X33" i="1"/>
  <c r="W33" i="1"/>
  <c r="V33" i="1"/>
  <c r="R33" i="1"/>
  <c r="Q33" i="1"/>
  <c r="P33" i="1"/>
  <c r="O33" i="1"/>
  <c r="N33" i="1"/>
  <c r="M33" i="1"/>
  <c r="AA32" i="1"/>
  <c r="Z32" i="1"/>
  <c r="Y32" i="1"/>
  <c r="X32" i="1"/>
  <c r="W32" i="1"/>
  <c r="V32" i="1"/>
  <c r="R32" i="1"/>
  <c r="Q32" i="1"/>
  <c r="P32" i="1"/>
  <c r="O32" i="1"/>
  <c r="N32" i="1"/>
  <c r="M32" i="1"/>
  <c r="AA30" i="1"/>
  <c r="Z30" i="1"/>
  <c r="Y30" i="1"/>
  <c r="X30" i="1"/>
  <c r="W30" i="1"/>
  <c r="V30" i="1"/>
  <c r="R30" i="1"/>
  <c r="Q30" i="1"/>
  <c r="P30" i="1"/>
  <c r="O30" i="1"/>
  <c r="N30" i="1"/>
  <c r="M30" i="1"/>
  <c r="AA29" i="1"/>
  <c r="Z29" i="1"/>
  <c r="Y29" i="1"/>
  <c r="X29" i="1"/>
  <c r="W29" i="1"/>
  <c r="V29" i="1"/>
  <c r="R29" i="1"/>
  <c r="Q29" i="1"/>
  <c r="P29" i="1"/>
  <c r="O29" i="1"/>
  <c r="N29" i="1"/>
  <c r="M29" i="1"/>
  <c r="W28" i="1"/>
  <c r="X28" i="1" s="1"/>
  <c r="Y28" i="1" s="1"/>
  <c r="Z28" i="1" s="1"/>
  <c r="AA28" i="1" s="1"/>
  <c r="N28" i="1"/>
  <c r="O28" i="1" s="1"/>
  <c r="P28" i="1" s="1"/>
  <c r="Q28" i="1" s="1"/>
  <c r="R28" i="1" s="1"/>
  <c r="Z24" i="1"/>
  <c r="Z44" i="1" s="1"/>
  <c r="Y24" i="1"/>
  <c r="U24" i="1"/>
  <c r="AA11" i="1"/>
  <c r="AA31" i="1" s="1"/>
  <c r="Z11" i="1"/>
  <c r="Z31" i="1" s="1"/>
  <c r="Y11" i="1"/>
  <c r="X11" i="1"/>
  <c r="W11" i="1"/>
  <c r="W31" i="1" s="1"/>
  <c r="V11" i="1"/>
  <c r="V31" i="1" s="1"/>
  <c r="U11" i="1"/>
  <c r="R11" i="1"/>
  <c r="R24" i="1" s="1"/>
  <c r="Q11" i="1"/>
  <c r="Q24" i="1" s="1"/>
  <c r="P11" i="1"/>
  <c r="P31" i="1" s="1"/>
  <c r="O11" i="1"/>
  <c r="N11" i="1"/>
  <c r="N24" i="1" s="1"/>
  <c r="M11" i="1"/>
  <c r="M24" i="1" s="1"/>
  <c r="W8" i="1"/>
  <c r="X8" i="1" s="1"/>
  <c r="Y8" i="1" s="1"/>
  <c r="Z8" i="1" s="1"/>
  <c r="AA8" i="1" s="1"/>
  <c r="N8" i="1"/>
  <c r="O8" i="1" s="1"/>
  <c r="P8" i="1" s="1"/>
  <c r="Q8" i="1" s="1"/>
  <c r="R8" i="1" s="1"/>
  <c r="X31" i="1" l="1"/>
  <c r="P48" i="2"/>
  <c r="E24" i="1"/>
  <c r="Y31" i="1"/>
  <c r="V24" i="1"/>
  <c r="V44" i="1" s="1"/>
  <c r="G24" i="1"/>
  <c r="H44" i="1" s="1"/>
  <c r="C31" i="1"/>
  <c r="P61" i="2"/>
  <c r="P24" i="1"/>
  <c r="Q31" i="1"/>
  <c r="M44" i="1"/>
  <c r="Q44" i="1"/>
  <c r="M31" i="1"/>
  <c r="C44" i="1"/>
  <c r="O31" i="1"/>
  <c r="O24" i="1"/>
  <c r="O44" i="1" s="1"/>
  <c r="I44" i="1"/>
  <c r="N44" i="1"/>
  <c r="R44" i="1"/>
  <c r="P84" i="2"/>
  <c r="D24" i="1"/>
  <c r="W24" i="1"/>
  <c r="W44" i="1" s="1"/>
  <c r="AA24" i="1"/>
  <c r="AA44" i="1" s="1"/>
  <c r="N31" i="1"/>
  <c r="R31" i="1"/>
  <c r="X24" i="1"/>
  <c r="F44" i="1" l="1"/>
  <c r="E44" i="1"/>
  <c r="G44" i="1"/>
  <c r="P44" i="1"/>
  <c r="X44" i="1"/>
  <c r="Y44" i="1"/>
</calcChain>
</file>

<file path=xl/sharedStrings.xml><?xml version="1.0" encoding="utf-8"?>
<sst xmlns="http://schemas.openxmlformats.org/spreadsheetml/2006/main" count="242" uniqueCount="47">
  <si>
    <t>APE SUMMARY</t>
  </si>
  <si>
    <t>SP 17-19</t>
  </si>
  <si>
    <t>Base Case (Plan A)</t>
  </si>
  <si>
    <t>APE (milVND)</t>
  </si>
  <si>
    <t>by channel</t>
  </si>
  <si>
    <t>2016F</t>
  </si>
  <si>
    <t>Agency</t>
  </si>
  <si>
    <t>TCA</t>
  </si>
  <si>
    <t>Banca</t>
  </si>
  <si>
    <t>TCB</t>
  </si>
  <si>
    <t>BCB</t>
  </si>
  <si>
    <t>EXIM</t>
  </si>
  <si>
    <t>SEA</t>
  </si>
  <si>
    <t>Bank X</t>
  </si>
  <si>
    <t>New Banks</t>
  </si>
  <si>
    <t>Credit Life</t>
  </si>
  <si>
    <t>Group</t>
  </si>
  <si>
    <t>Sum</t>
  </si>
  <si>
    <t>% APE growth</t>
  </si>
  <si>
    <t>SP 18-20</t>
  </si>
  <si>
    <t>For discussion on SP 18-20</t>
  </si>
  <si>
    <t>2016A</t>
  </si>
  <si>
    <t>2017B</t>
  </si>
  <si>
    <t>2017F</t>
  </si>
  <si>
    <t>Budget - Plan 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</si>
  <si>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</si>
  <si>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</si>
  <si>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</si>
  <si>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</si>
  <si>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</si>
  <si>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</si>
  <si>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</si>
  <si>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</si>
  <si>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</si>
  <si>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</si>
  <si>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</si>
  <si>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</si>
  <si>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Special Forecast April - F1 (TCB &amp; TCA to June)</t>
  </si>
  <si>
    <t>CMG</t>
  </si>
  <si>
    <t>OCB</t>
  </si>
  <si>
    <t>Cengroup</t>
  </si>
  <si>
    <t>Other*</t>
  </si>
  <si>
    <t>* GIR+non-bank banca+SDG</t>
  </si>
  <si>
    <t>Special Forecast April - F2 (TCB &amp; TCA to Sep)</t>
  </si>
  <si>
    <t>Revised 2nd Forecast (before CB) 14 June 2017</t>
  </si>
  <si>
    <t>SP 17-19 Conservative Scenario (Plan C)</t>
  </si>
  <si>
    <t>as % of SP17-19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</si>
</sst>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i/>
      <sz val="10"/>
      <color theme="5" tint="-0.499984740745262"/>
      <name val="Calibri"/>
      <family val="2"/>
      <charset val="163"/>
      <scheme val="minor"/>
    </font>
    <font>
      <sz val="11"/>
      <color rgb="FF000099"/>
      <name val="Calibri"/>
      <family val="2"/>
      <scheme val="minor"/>
    </font>
    <font>
      <sz val="11"/>
      <color theme="5" tint="-0.499984740745262"/>
      <name val="Calibri"/>
      <family val="2"/>
      <charset val="163"/>
      <scheme val="minor"/>
    </font>
    <font>
      <b/>
      <sz val="11"/>
      <color rgb="FF000099"/>
      <name val="Calibri"/>
      <family val="2"/>
      <scheme val="minor"/>
    </font>
    <font>
      <i/>
      <sz val="10"/>
      <color rgb="FFFF0000"/>
      <name val="Calibri"/>
      <family val="2"/>
      <charset val="163"/>
      <scheme val="minor"/>
    </font>
    <font>
      <i/>
      <sz val="10"/>
      <color rgb="FF000099"/>
      <name val="Calibri"/>
      <family val="2"/>
      <scheme val="minor"/>
    </font>
    <font>
      <b/>
      <sz val="11"/>
      <color rgb="FF000099"/>
      <name val="Calibri"/>
      <family val="2"/>
      <charset val="163"/>
      <scheme val="minor"/>
    </font>
    <font>
      <i/>
      <sz val="11"/>
      <color rgb="FFFF0000"/>
      <name val="Calibri"/>
      <family val="2"/>
      <charset val="163"/>
      <scheme val="minor"/>
    </font>
    <font>
      <i/>
      <sz val="10"/>
      <name val="Calibri"/>
      <family val="2"/>
      <charset val="163"/>
      <scheme val="minor"/>
    </font>
    <font>
      <sz val="11"/>
      <color rgb="FFFFC000"/>
      <name val="Calibri"/>
      <family val="2"/>
      <scheme val="minor"/>
    </font>
    <font>
      <i/>
      <sz val="10"/>
      <color rgb="FFFFC000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164" fontId="0" fillId="0" borderId="0" xfId="0" applyNumberFormat="1"/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4" fillId="4" borderId="0" xfId="0" applyFont="1" applyFill="1"/>
    <xf numFmtId="0" fontId="4" fillId="4" borderId="0" xfId="0" applyFont="1" applyFill="1" applyAlignment="1">
      <alignment horizontal="right"/>
    </xf>
    <xf numFmtId="165" fontId="0" fillId="0" borderId="0" xfId="1" applyNumberFormat="1" applyFont="1"/>
    <xf numFmtId="0" fontId="6" fillId="0" borderId="0" xfId="0" applyFont="1" applyAlignment="1">
      <alignment horizontal="left" indent="2"/>
    </xf>
    <xf numFmtId="165" fontId="6" fillId="0" borderId="0" xfId="1" applyNumberFormat="1" applyFont="1"/>
    <xf numFmtId="0" fontId="6" fillId="0" borderId="0" xfId="0" applyFont="1"/>
    <xf numFmtId="165" fontId="4" fillId="0" borderId="0" xfId="1" applyNumberFormat="1" applyFont="1"/>
    <xf numFmtId="9" fontId="7" fillId="0" borderId="0" xfId="2" applyFont="1"/>
    <xf numFmtId="9" fontId="7" fillId="5" borderId="0" xfId="2" applyFont="1" applyFill="1"/>
    <xf numFmtId="9" fontId="6" fillId="0" borderId="0" xfId="2" applyFont="1"/>
    <xf numFmtId="9" fontId="6" fillId="5" borderId="0" xfId="2" applyFont="1" applyFill="1"/>
    <xf numFmtId="0" fontId="8" fillId="0" borderId="0" xfId="0" applyFont="1"/>
    <xf numFmtId="9" fontId="9" fillId="0" borderId="0" xfId="2" applyFont="1"/>
    <xf numFmtId="9" fontId="9" fillId="0" borderId="0" xfId="2" applyNumberFormat="1" applyFont="1"/>
    <xf numFmtId="9" fontId="10" fillId="0" borderId="0" xfId="2" applyFont="1"/>
    <xf numFmtId="0" fontId="0" fillId="0" borderId="0" xfId="0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0" borderId="5" xfId="0" applyBorder="1"/>
    <xf numFmtId="165" fontId="0" fillId="0" borderId="5" xfId="1" applyNumberFormat="1" applyFont="1" applyBorder="1"/>
    <xf numFmtId="165" fontId="7" fillId="0" borderId="6" xfId="1" applyNumberFormat="1" applyFont="1" applyBorder="1"/>
    <xf numFmtId="165" fontId="7" fillId="0" borderId="0" xfId="1" applyNumberFormat="1" applyFont="1" applyBorder="1"/>
    <xf numFmtId="165" fontId="0" fillId="0" borderId="7" xfId="1" applyNumberFormat="1" applyFont="1" applyBorder="1"/>
    <xf numFmtId="165" fontId="0" fillId="0" borderId="6" xfId="1" applyNumberFormat="1" applyFont="1" applyBorder="1"/>
    <xf numFmtId="165" fontId="0" fillId="0" borderId="0" xfId="1" applyNumberFormat="1" applyFont="1" applyBorder="1"/>
    <xf numFmtId="0" fontId="6" fillId="0" borderId="5" xfId="0" applyFont="1" applyBorder="1" applyAlignment="1">
      <alignment horizontal="left" indent="2"/>
    </xf>
    <xf numFmtId="165" fontId="6" fillId="0" borderId="5" xfId="1" applyNumberFormat="1" applyFont="1" applyBorder="1"/>
    <xf numFmtId="165" fontId="11" fillId="0" borderId="6" xfId="1" applyNumberFormat="1" applyFont="1" applyBorder="1"/>
    <xf numFmtId="165" fontId="11" fillId="0" borderId="0" xfId="1" applyNumberFormat="1" applyFont="1" applyBorder="1"/>
    <xf numFmtId="165" fontId="6" fillId="0" borderId="7" xfId="1" applyNumberFormat="1" applyFont="1" applyBorder="1"/>
    <xf numFmtId="0" fontId="6" fillId="0" borderId="0" xfId="0" applyFont="1" applyAlignment="1">
      <alignment horizontal="right"/>
    </xf>
    <xf numFmtId="0" fontId="4" fillId="0" borderId="8" xfId="0" applyFont="1" applyBorder="1"/>
    <xf numFmtId="165" fontId="4" fillId="0" borderId="8" xfId="1" applyNumberFormat="1" applyFont="1" applyBorder="1"/>
    <xf numFmtId="165" fontId="12" fillId="0" borderId="9" xfId="1" applyNumberFormat="1" applyFont="1" applyBorder="1"/>
    <xf numFmtId="165" fontId="12" fillId="0" borderId="10" xfId="1" applyNumberFormat="1" applyFont="1" applyBorder="1"/>
    <xf numFmtId="165" fontId="4" fillId="0" borderId="11" xfId="1" applyNumberFormat="1" applyFont="1" applyBorder="1"/>
    <xf numFmtId="0" fontId="4" fillId="0" borderId="0" xfId="0" applyFont="1" applyAlignment="1">
      <alignment horizontal="right"/>
    </xf>
    <xf numFmtId="165" fontId="13" fillId="0" borderId="0" xfId="1" applyNumberFormat="1" applyFont="1"/>
    <xf numFmtId="165" fontId="0" fillId="0" borderId="0" xfId="0" applyNumberFormat="1"/>
    <xf numFmtId="164" fontId="5" fillId="3" borderId="0" xfId="0" applyNumberFormat="1" applyFont="1" applyFill="1"/>
    <xf numFmtId="165" fontId="0" fillId="0" borderId="0" xfId="0" applyNumberFormat="1" applyAlignment="1">
      <alignment horizontal="right"/>
    </xf>
    <xf numFmtId="165" fontId="7" fillId="0" borderId="5" xfId="1" applyNumberFormat="1" applyFont="1" applyFill="1" applyBorder="1"/>
    <xf numFmtId="165" fontId="7" fillId="0" borderId="6" xfId="1" applyNumberFormat="1" applyFont="1" applyFill="1" applyBorder="1"/>
    <xf numFmtId="165" fontId="7" fillId="0" borderId="0" xfId="1" applyNumberFormat="1" applyFont="1" applyFill="1" applyBorder="1"/>
    <xf numFmtId="0" fontId="2" fillId="0" borderId="0" xfId="0" applyFont="1" applyAlignment="1">
      <alignment horizontal="left"/>
    </xf>
    <xf numFmtId="165" fontId="6" fillId="0" borderId="5" xfId="1" applyNumberFormat="1" applyFont="1" applyFill="1" applyBorder="1"/>
    <xf numFmtId="165" fontId="6" fillId="0" borderId="6" xfId="1" applyNumberFormat="1" applyFont="1" applyFill="1" applyBorder="1"/>
    <xf numFmtId="165" fontId="6" fillId="0" borderId="0" xfId="1" applyNumberFormat="1" applyFont="1" applyFill="1" applyBorder="1"/>
    <xf numFmtId="165" fontId="6" fillId="0" borderId="0" xfId="1" applyNumberFormat="1" applyFont="1" applyBorder="1"/>
    <xf numFmtId="165" fontId="8" fillId="0" borderId="7" xfId="1" applyNumberFormat="1" applyFont="1" applyBorder="1"/>
    <xf numFmtId="165" fontId="9" fillId="0" borderId="8" xfId="1" applyNumberFormat="1" applyFont="1" applyFill="1" applyBorder="1"/>
    <xf numFmtId="165" fontId="9" fillId="0" borderId="9" xfId="1" applyNumberFormat="1" applyFont="1" applyFill="1" applyBorder="1"/>
    <xf numFmtId="165" fontId="9" fillId="0" borderId="10" xfId="1" applyNumberFormat="1" applyFont="1" applyFill="1" applyBorder="1"/>
    <xf numFmtId="165" fontId="9" fillId="0" borderId="10" xfId="1" applyNumberFormat="1" applyFont="1" applyBorder="1"/>
    <xf numFmtId="0" fontId="6" fillId="0" borderId="0" xfId="0" quotePrefix="1" applyFont="1" applyAlignment="1">
      <alignment horizontal="left" indent="2"/>
    </xf>
    <xf numFmtId="165" fontId="2" fillId="0" borderId="0" xfId="0" applyNumberFormat="1" applyFont="1"/>
    <xf numFmtId="165" fontId="2" fillId="0" borderId="0" xfId="1" applyNumberFormat="1" applyFont="1" applyAlignment="1">
      <alignment horizontal="right"/>
    </xf>
    <xf numFmtId="165" fontId="9" fillId="0" borderId="0" xfId="1" applyNumberFormat="1" applyFont="1" applyFill="1" applyBorder="1"/>
    <xf numFmtId="165" fontId="7" fillId="0" borderId="5" xfId="1" applyNumberFormat="1" applyFont="1" applyBorder="1"/>
    <xf numFmtId="165" fontId="7" fillId="6" borderId="0" xfId="1" applyNumberFormat="1" applyFont="1" applyFill="1" applyBorder="1"/>
    <xf numFmtId="165" fontId="2" fillId="0" borderId="0" xfId="0" applyNumberFormat="1" applyFont="1" applyAlignment="1">
      <alignment horizontal="left"/>
    </xf>
    <xf numFmtId="165" fontId="6" fillId="0" borderId="6" xfId="1" applyNumberFormat="1" applyFont="1" applyBorder="1"/>
    <xf numFmtId="165" fontId="6" fillId="6" borderId="0" xfId="1" applyNumberFormat="1" applyFont="1" applyFill="1" applyBorder="1"/>
    <xf numFmtId="0" fontId="3" fillId="7" borderId="0" xfId="0" applyFont="1" applyFill="1"/>
    <xf numFmtId="0" fontId="4" fillId="7" borderId="0" xfId="0" applyFont="1" applyFill="1"/>
    <xf numFmtId="0" fontId="0" fillId="7" borderId="0" xfId="0" applyFill="1"/>
    <xf numFmtId="165" fontId="7" fillId="5" borderId="6" xfId="1" applyNumberFormat="1" applyFont="1" applyFill="1" applyBorder="1"/>
    <xf numFmtId="165" fontId="7" fillId="5" borderId="0" xfId="1" applyNumberFormat="1" applyFont="1" applyFill="1" applyBorder="1"/>
    <xf numFmtId="165" fontId="6" fillId="5" borderId="6" xfId="1" applyNumberFormat="1" applyFont="1" applyFill="1" applyBorder="1"/>
    <xf numFmtId="165" fontId="6" fillId="5" borderId="0" xfId="1" applyNumberFormat="1" applyFont="1" applyFill="1" applyBorder="1"/>
    <xf numFmtId="165" fontId="14" fillId="6" borderId="0" xfId="1" applyNumberFormat="1" applyFont="1" applyFill="1" applyBorder="1"/>
    <xf numFmtId="165" fontId="9" fillId="5" borderId="9" xfId="1" applyNumberFormat="1" applyFont="1" applyFill="1" applyBorder="1"/>
    <xf numFmtId="165" fontId="9" fillId="5" borderId="10" xfId="1" applyNumberFormat="1" applyFont="1" applyFill="1" applyBorder="1"/>
    <xf numFmtId="9" fontId="0" fillId="0" borderId="0" xfId="2" applyFont="1"/>
    <xf numFmtId="165" fontId="3" fillId="6" borderId="0" xfId="1" applyNumberFormat="1" applyFont="1" applyFill="1"/>
    <xf numFmtId="165" fontId="0" fillId="6" borderId="0" xfId="1" applyNumberFormat="1" applyFont="1" applyFill="1"/>
    <xf numFmtId="9" fontId="9" fillId="7" borderId="0" xfId="2" applyFont="1" applyFill="1"/>
    <xf numFmtId="9" fontId="9" fillId="6" borderId="0" xfId="2" applyFont="1" applyFill="1"/>
    <xf numFmtId="9" fontId="7" fillId="6" borderId="0" xfId="2" applyFont="1" applyFill="1"/>
    <xf numFmtId="165" fontId="4" fillId="7" borderId="0" xfId="1" applyNumberFormat="1" applyFont="1" applyFill="1"/>
    <xf numFmtId="9" fontId="15" fillId="0" borderId="0" xfId="2" applyFont="1" applyFill="1"/>
    <xf numFmtId="0" fontId="16" fillId="0" borderId="0" xfId="0" applyFont="1" applyAlignment="1">
      <alignment horizontal="left" indent="2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\Finance%20Reports\RO%20reporting\2016\Data%202016\Actuary%20sources%20201612\APE_201612%20-%20cKha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TOT_MOF"/>
    </sheetNames>
    <sheetDataSet>
      <sheetData sheetId="0">
        <row r="7">
          <cell r="O7">
            <v>466725.92426</v>
          </cell>
        </row>
        <row r="11">
          <cell r="O11">
            <v>55648.042000000001</v>
          </cell>
        </row>
        <row r="12">
          <cell r="O12">
            <v>318.62200000000001</v>
          </cell>
        </row>
        <row r="14">
          <cell r="O14">
            <v>172811.91500000001</v>
          </cell>
        </row>
        <row r="15">
          <cell r="O15">
            <v>-74.013999999999996</v>
          </cell>
        </row>
        <row r="16">
          <cell r="O16">
            <v>6329.9886000000006</v>
          </cell>
        </row>
        <row r="17">
          <cell r="O17">
            <v>19362.325100000002</v>
          </cell>
        </row>
        <row r="18">
          <cell r="O18">
            <v>2408.0529999999999</v>
          </cell>
        </row>
        <row r="25">
          <cell r="O25">
            <v>15050.805171420017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A47"/>
  <sheetViews>
    <sheetView showGridLines="0" zoomScale="90" zoomScaleNormal="90" workbookViewId="0">
      <selection activeCell="J24" sqref="J24"/>
    </sheetView>
  </sheetViews>
  <sheetFormatPr defaultRowHeight="15" x14ac:dyDescent="0.25"/>
  <cols>
    <col min="1" max="1" width="13" customWidth="1"/>
    <col min="2" max="2" width="9.42578125" bestFit="1" customWidth="1"/>
    <col min="3" max="4" width="10.85546875" customWidth="1"/>
    <col min="5" max="9" width="11.140625" bestFit="1" customWidth="1"/>
    <col min="10" max="10" width="9.28515625" customWidth="1"/>
    <col min="11" max="11" width="13" customWidth="1"/>
    <col min="12" max="12" width="9.42578125" bestFit="1" customWidth="1"/>
    <col min="13" max="13" width="10.85546875" customWidth="1"/>
    <col min="14" max="18" width="11.140625" bestFit="1" customWidth="1"/>
    <col min="19" max="19" width="4.85546875" customWidth="1"/>
    <col min="20" max="20" width="12.85546875" hidden="1" customWidth="1"/>
    <col min="21" max="21" width="9.42578125" hidden="1" customWidth="1"/>
    <col min="22" max="22" width="11" hidden="1" customWidth="1"/>
    <col min="23" max="27" width="11.140625" hidden="1" customWidth="1"/>
  </cols>
  <sheetData>
    <row r="1" spans="1:27" x14ac:dyDescent="0.25">
      <c r="A1" s="1" t="s">
        <v>0</v>
      </c>
      <c r="K1" s="1" t="s">
        <v>0</v>
      </c>
    </row>
    <row r="2" spans="1:27" x14ac:dyDescent="0.25">
      <c r="A2" s="1" t="s">
        <v>19</v>
      </c>
      <c r="K2" s="1" t="s">
        <v>1</v>
      </c>
    </row>
    <row r="4" spans="1:27" x14ac:dyDescent="0.25">
      <c r="F4" s="2"/>
      <c r="O4" s="2"/>
    </row>
    <row r="5" spans="1:27" x14ac:dyDescent="0.25">
      <c r="A5" s="3" t="s">
        <v>20</v>
      </c>
      <c r="B5" s="3"/>
      <c r="C5" s="4"/>
      <c r="D5" s="4"/>
      <c r="E5" s="4"/>
      <c r="F5" s="4"/>
      <c r="G5" s="4"/>
      <c r="H5" s="4"/>
      <c r="I5" s="4"/>
      <c r="K5" s="3" t="s">
        <v>45</v>
      </c>
      <c r="L5" s="3"/>
      <c r="M5" s="4"/>
      <c r="N5" s="4"/>
      <c r="O5" s="4"/>
      <c r="P5" s="4"/>
      <c r="Q5" s="4"/>
      <c r="R5" s="4"/>
      <c r="T5" s="3" t="s">
        <v>2</v>
      </c>
      <c r="U5" s="3"/>
      <c r="V5" s="4"/>
      <c r="W5" s="4"/>
      <c r="X5" s="4"/>
      <c r="Y5" s="4"/>
      <c r="Z5" s="4"/>
      <c r="AA5" s="4"/>
    </row>
    <row r="7" spans="1:27" x14ac:dyDescent="0.25">
      <c r="B7" s="5"/>
      <c r="C7" s="5" t="s">
        <v>3</v>
      </c>
      <c r="D7" s="5"/>
      <c r="E7" s="6"/>
      <c r="F7" s="6"/>
      <c r="G7" s="6"/>
      <c r="H7" s="6"/>
      <c r="I7" s="6"/>
      <c r="L7" s="5"/>
      <c r="M7" s="5" t="s">
        <v>3</v>
      </c>
      <c r="N7" s="6"/>
      <c r="O7" s="6"/>
      <c r="P7" s="6"/>
      <c r="Q7" s="6"/>
      <c r="R7" s="6"/>
      <c r="U7" s="5"/>
      <c r="V7" s="5" t="s">
        <v>3</v>
      </c>
      <c r="W7" s="6"/>
      <c r="X7" s="6"/>
      <c r="Y7" s="6"/>
      <c r="Z7" s="6"/>
      <c r="AA7" s="6"/>
    </row>
    <row r="8" spans="1:27" x14ac:dyDescent="0.25">
      <c r="A8" s="7" t="s">
        <v>4</v>
      </c>
      <c r="B8" s="8" t="s">
        <v>21</v>
      </c>
      <c r="C8" s="8" t="s">
        <v>22</v>
      </c>
      <c r="D8" s="8" t="s">
        <v>23</v>
      </c>
      <c r="E8" s="8">
        <v>2018</v>
      </c>
      <c r="F8" s="8">
        <v>2019</v>
      </c>
      <c r="G8" s="8">
        <v>2020</v>
      </c>
      <c r="H8" s="8">
        <v>2021</v>
      </c>
      <c r="I8" s="8">
        <v>2022</v>
      </c>
      <c r="K8" s="7" t="s">
        <v>4</v>
      </c>
      <c r="L8" s="8" t="s">
        <v>21</v>
      </c>
      <c r="M8" s="8">
        <v>2017</v>
      </c>
      <c r="N8" s="8">
        <f>M8+1</f>
        <v>2018</v>
      </c>
      <c r="O8" s="8">
        <f t="shared" ref="O8:R8" si="0">N8+1</f>
        <v>2019</v>
      </c>
      <c r="P8" s="8">
        <f t="shared" si="0"/>
        <v>2020</v>
      </c>
      <c r="Q8" s="8">
        <f t="shared" si="0"/>
        <v>2021</v>
      </c>
      <c r="R8" s="8">
        <f t="shared" si="0"/>
        <v>2022</v>
      </c>
      <c r="T8" s="7" t="s">
        <v>4</v>
      </c>
      <c r="U8" s="8" t="s">
        <v>5</v>
      </c>
      <c r="V8" s="8">
        <v>2017</v>
      </c>
      <c r="W8" s="8">
        <f>V8+1</f>
        <v>2018</v>
      </c>
      <c r="X8" s="8">
        <f t="shared" ref="X8:AA8" si="1">W8+1</f>
        <v>2019</v>
      </c>
      <c r="Y8" s="8">
        <f t="shared" si="1"/>
        <v>2020</v>
      </c>
      <c r="Z8" s="8">
        <f t="shared" si="1"/>
        <v>2021</v>
      </c>
      <c r="AA8" s="8">
        <f t="shared" si="1"/>
        <v>2022</v>
      </c>
    </row>
    <row r="9" spans="1:27" x14ac:dyDescent="0.25">
      <c r="A9" t="s">
        <v>6</v>
      </c>
      <c r="B9" s="9">
        <f>[1]SUM!$O$7+[1]SUM!$O$12</f>
        <v>467044.54625999997</v>
      </c>
      <c r="C9" s="9">
        <v>700048.11279768148</v>
      </c>
      <c r="D9" s="9">
        <f>'2017 Forecast'!P68</f>
        <v>730142.53474000003</v>
      </c>
      <c r="E9" s="84">
        <f>D9*(1+E29)</f>
        <v>1022199.548636</v>
      </c>
      <c r="F9" s="84">
        <f>E9*(1+F29)</f>
        <v>1379969.3906586</v>
      </c>
      <c r="G9" s="84">
        <f t="shared" ref="G9:I9" si="2">F9*(1+G29)</f>
        <v>1793960.2078561801</v>
      </c>
      <c r="H9" s="84">
        <f t="shared" si="2"/>
        <v>2242450.2598202252</v>
      </c>
      <c r="I9" s="84">
        <f t="shared" si="2"/>
        <v>2690940.3117842702</v>
      </c>
      <c r="K9" t="s">
        <v>6</v>
      </c>
      <c r="L9" s="9">
        <f>[1]SUM!$O$7+[1]SUM!$O$12</f>
        <v>467044.54625999997</v>
      </c>
      <c r="M9" s="9">
        <v>700048.11279768148</v>
      </c>
      <c r="N9" s="9">
        <v>980067.35791675386</v>
      </c>
      <c r="O9" s="9">
        <v>1372094.3010834553</v>
      </c>
      <c r="P9" s="9">
        <v>1783722.5914084921</v>
      </c>
      <c r="Q9" s="9">
        <v>2318839.3688310399</v>
      </c>
      <c r="R9" s="9">
        <v>3014491.1794803515</v>
      </c>
      <c r="T9" t="s">
        <v>6</v>
      </c>
      <c r="U9" s="9">
        <v>475662.07864026452</v>
      </c>
      <c r="V9" s="9">
        <v>662548.11279768148</v>
      </c>
      <c r="W9" s="9">
        <v>927284.3967638684</v>
      </c>
      <c r="X9" s="9">
        <v>1297371.0502811614</v>
      </c>
      <c r="Y9" s="9">
        <v>1683068.3918361776</v>
      </c>
      <c r="Z9" s="9">
        <v>2190526.2792648487</v>
      </c>
      <c r="AA9" s="9">
        <v>2856112.8134880741</v>
      </c>
    </row>
    <row r="10" spans="1:27" x14ac:dyDescent="0.25">
      <c r="A10" t="s">
        <v>7</v>
      </c>
      <c r="B10" s="9">
        <f>[1]SUM!$O$11</f>
        <v>55648.042000000001</v>
      </c>
      <c r="C10" s="9">
        <v>23999.999999999996</v>
      </c>
      <c r="D10" s="9">
        <f>'2017 Forecast'!P69</f>
        <v>25527.921000000002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K10" t="s">
        <v>7</v>
      </c>
      <c r="L10" s="9">
        <f>[1]SUM!$O$11</f>
        <v>55648.042000000001</v>
      </c>
      <c r="M10" s="9">
        <v>23999.999999999996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T10" t="s">
        <v>7</v>
      </c>
      <c r="U10" s="9">
        <v>51514.168999999994</v>
      </c>
      <c r="V10" s="9">
        <v>36000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25">
      <c r="A11" t="s">
        <v>8</v>
      </c>
      <c r="B11" s="9">
        <f>SUM(B12:B22)</f>
        <v>200838.26770000003</v>
      </c>
      <c r="C11" s="9">
        <f>SUM(C12:C22)</f>
        <v>280033.17479199998</v>
      </c>
      <c r="D11" s="9">
        <f>'2017 Forecast'!P70</f>
        <v>208786.14730000001</v>
      </c>
      <c r="E11" s="84">
        <f>D11*(1+E31)</f>
        <v>260982.68412500003</v>
      </c>
      <c r="F11" s="84">
        <f>E11*(1+F31)</f>
        <v>326228.35515625007</v>
      </c>
      <c r="G11" s="84">
        <f t="shared" ref="G11:I11" si="3">F11*(1+G31)</f>
        <v>407785.44394531258</v>
      </c>
      <c r="H11" s="84">
        <f t="shared" si="3"/>
        <v>489342.5327343751</v>
      </c>
      <c r="I11" s="84">
        <f t="shared" si="3"/>
        <v>587211.03928125009</v>
      </c>
      <c r="K11" t="s">
        <v>8</v>
      </c>
      <c r="L11" s="9">
        <f t="shared" ref="L11:R11" si="4">SUM(L12:L22)</f>
        <v>200838.26770000003</v>
      </c>
      <c r="M11" s="9">
        <f t="shared" si="4"/>
        <v>280033.17479199998</v>
      </c>
      <c r="N11" s="9">
        <f t="shared" si="4"/>
        <v>484897.49165375368</v>
      </c>
      <c r="O11" s="9">
        <f t="shared" si="4"/>
        <v>714320.4923376583</v>
      </c>
      <c r="P11" s="9">
        <f t="shared" si="4"/>
        <v>954434.46765063237</v>
      </c>
      <c r="Q11" s="9">
        <f t="shared" si="4"/>
        <v>1145879.3385236373</v>
      </c>
      <c r="R11" s="9">
        <f t="shared" si="4"/>
        <v>1405720.9008124026</v>
      </c>
      <c r="T11" t="s">
        <v>8</v>
      </c>
      <c r="U11" s="9">
        <f t="shared" ref="U11:AA11" si="5">SUM(U12:U22)</f>
        <v>212598.256414</v>
      </c>
      <c r="V11" s="9">
        <f t="shared" si="5"/>
        <v>379876.08229962701</v>
      </c>
      <c r="W11" s="9">
        <f t="shared" si="5"/>
        <v>589549.79766286048</v>
      </c>
      <c r="X11" s="9">
        <f t="shared" si="5"/>
        <v>833798.50568447798</v>
      </c>
      <c r="Y11" s="9">
        <f t="shared" si="5"/>
        <v>1042329.276454102</v>
      </c>
      <c r="Z11" s="9">
        <f t="shared" si="5"/>
        <v>1302738.1391454982</v>
      </c>
      <c r="AA11" s="9">
        <f t="shared" si="5"/>
        <v>1629416.1395432292</v>
      </c>
    </row>
    <row r="12" spans="1:27" s="12" customFormat="1" ht="12.75" x14ac:dyDescent="0.2">
      <c r="A12" s="10" t="s">
        <v>9</v>
      </c>
      <c r="B12" s="11">
        <f>[1]SUM!$O$14</f>
        <v>172811.91500000001</v>
      </c>
      <c r="C12" s="11">
        <v>98500.899791999997</v>
      </c>
      <c r="D12" s="11">
        <f>'2017 Forecast'!P71</f>
        <v>105138.48699999999</v>
      </c>
      <c r="E12" s="11"/>
      <c r="F12" s="11"/>
      <c r="G12" s="11"/>
      <c r="H12" s="11"/>
      <c r="I12" s="11"/>
      <c r="K12" s="10" t="s">
        <v>9</v>
      </c>
      <c r="L12" s="11">
        <f>[1]SUM!$O$14</f>
        <v>172811.91500000001</v>
      </c>
      <c r="M12" s="11">
        <v>98500.899791999997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T12" s="10" t="s">
        <v>9</v>
      </c>
      <c r="U12" s="11">
        <v>181478.029064</v>
      </c>
      <c r="V12" s="11">
        <v>98500.899791999997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</row>
    <row r="13" spans="1:27" s="12" customFormat="1" ht="12.75" x14ac:dyDescent="0.2">
      <c r="A13" s="10" t="s">
        <v>10</v>
      </c>
      <c r="B13" s="11">
        <f>[1]SUM!$O$16</f>
        <v>6329.9886000000006</v>
      </c>
      <c r="C13" s="11">
        <v>0</v>
      </c>
      <c r="D13" s="11">
        <f>'2017 Forecast'!P72</f>
        <v>-10.584999999999999</v>
      </c>
      <c r="E13" s="11"/>
      <c r="F13" s="11"/>
      <c r="G13" s="11"/>
      <c r="H13" s="11"/>
      <c r="I13" s="11"/>
      <c r="K13" s="10" t="s">
        <v>10</v>
      </c>
      <c r="L13" s="11">
        <f>[1]SUM!$O$16</f>
        <v>6329.9886000000006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T13" s="10" t="s">
        <v>10</v>
      </c>
      <c r="U13" s="11">
        <v>6549.9985999999999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</row>
    <row r="14" spans="1:27" s="12" customFormat="1" ht="12.75" x14ac:dyDescent="0.2">
      <c r="A14" s="10" t="s">
        <v>11</v>
      </c>
      <c r="B14" s="11">
        <f>[1]SUM!$O$17</f>
        <v>19362.325100000002</v>
      </c>
      <c r="C14" s="11">
        <v>49262.399999999994</v>
      </c>
      <c r="D14" s="11">
        <f>'2017 Forecast'!P73</f>
        <v>52338.681299999997</v>
      </c>
      <c r="E14" s="11"/>
      <c r="F14" s="11"/>
      <c r="G14" s="11"/>
      <c r="H14" s="11"/>
      <c r="I14" s="11"/>
      <c r="K14" s="10" t="s">
        <v>11</v>
      </c>
      <c r="L14" s="11">
        <f>[1]SUM!$O$17</f>
        <v>19362.325100000002</v>
      </c>
      <c r="M14" s="11">
        <v>49262.399999999994</v>
      </c>
      <c r="N14" s="11">
        <v>88715.725421400028</v>
      </c>
      <c r="O14" s="11">
        <v>115371.03170923195</v>
      </c>
      <c r="P14" s="11">
        <v>146390.65678238732</v>
      </c>
      <c r="Q14" s="11">
        <v>99864.60228325674</v>
      </c>
      <c r="R14" s="11">
        <v>0</v>
      </c>
      <c r="T14" s="10" t="s">
        <v>11</v>
      </c>
      <c r="U14" s="11">
        <v>13875.060000000001</v>
      </c>
      <c r="V14" s="11">
        <v>49262.399999999994</v>
      </c>
      <c r="W14" s="11">
        <v>88715.725421400028</v>
      </c>
      <c r="X14" s="11">
        <v>115371.03170923195</v>
      </c>
      <c r="Y14" s="11">
        <v>146390.65678238732</v>
      </c>
      <c r="Z14" s="11">
        <v>99864.60228325674</v>
      </c>
      <c r="AA14" s="11">
        <v>0</v>
      </c>
    </row>
    <row r="15" spans="1:27" s="12" customFormat="1" ht="12.75" x14ac:dyDescent="0.2">
      <c r="A15" s="10" t="s">
        <v>12</v>
      </c>
      <c r="B15" s="11">
        <v>0</v>
      </c>
      <c r="C15" s="11">
        <v>33844.875</v>
      </c>
      <c r="D15" s="11">
        <f>'2017 Forecast'!P74</f>
        <v>10700</v>
      </c>
      <c r="E15" s="11"/>
      <c r="F15" s="11"/>
      <c r="G15" s="11"/>
      <c r="H15" s="11"/>
      <c r="I15" s="11"/>
      <c r="K15" s="10" t="s">
        <v>12</v>
      </c>
      <c r="L15" s="11">
        <v>0</v>
      </c>
      <c r="M15" s="11">
        <v>33844.875</v>
      </c>
      <c r="N15" s="11">
        <v>86170.588246921528</v>
      </c>
      <c r="O15" s="11">
        <v>140778.07483086691</v>
      </c>
      <c r="P15" s="11">
        <v>181493.71808589227</v>
      </c>
      <c r="Q15" s="11">
        <v>219365.89147020105</v>
      </c>
      <c r="R15" s="11">
        <v>260820.14821913018</v>
      </c>
      <c r="T15" s="10" t="s">
        <v>12</v>
      </c>
      <c r="U15" s="11">
        <v>10695.168750000001</v>
      </c>
      <c r="V15" s="11">
        <v>33844.875</v>
      </c>
      <c r="W15" s="11">
        <v>86170.588246921528</v>
      </c>
      <c r="X15" s="11">
        <v>140778.07483086691</v>
      </c>
      <c r="Y15" s="11">
        <v>181493.71808589227</v>
      </c>
      <c r="Z15" s="11">
        <v>219365.89147020105</v>
      </c>
      <c r="AA15" s="11">
        <v>260820.14821913018</v>
      </c>
    </row>
    <row r="16" spans="1:27" s="12" customFormat="1" ht="12.75" x14ac:dyDescent="0.2">
      <c r="A16" s="10" t="s">
        <v>38</v>
      </c>
      <c r="B16" s="11"/>
      <c r="C16" s="11"/>
      <c r="D16" s="11">
        <f>'2017 Forecast'!P75</f>
        <v>5913.1270000000004</v>
      </c>
      <c r="E16" s="11"/>
      <c r="F16" s="11"/>
      <c r="G16" s="11"/>
      <c r="H16" s="11"/>
      <c r="I16" s="11"/>
      <c r="K16" s="10" t="s">
        <v>38</v>
      </c>
      <c r="L16" s="11"/>
      <c r="M16" s="17"/>
      <c r="N16" s="17"/>
      <c r="O16" s="17"/>
      <c r="P16" s="17"/>
      <c r="Q16" s="17"/>
      <c r="R16" s="17"/>
      <c r="T16" s="10"/>
      <c r="U16" s="11"/>
      <c r="V16" s="11"/>
      <c r="W16" s="11"/>
      <c r="X16" s="11"/>
      <c r="Y16" s="11"/>
      <c r="Z16" s="11"/>
      <c r="AA16" s="11"/>
    </row>
    <row r="17" spans="1:27" s="12" customFormat="1" ht="12.75" x14ac:dyDescent="0.2">
      <c r="A17" s="10" t="s">
        <v>39</v>
      </c>
      <c r="B17" s="11"/>
      <c r="C17" s="11"/>
      <c r="D17" s="11">
        <f>'2017 Forecast'!P76</f>
        <v>15545.286</v>
      </c>
      <c r="E17" s="11"/>
      <c r="F17" s="11"/>
      <c r="G17" s="11"/>
      <c r="H17" s="11"/>
      <c r="I17" s="11"/>
      <c r="K17" s="10" t="s">
        <v>39</v>
      </c>
      <c r="L17" s="11"/>
      <c r="M17" s="17"/>
      <c r="N17" s="17"/>
      <c r="O17" s="17"/>
      <c r="P17" s="17"/>
      <c r="Q17" s="17"/>
      <c r="R17" s="17"/>
      <c r="T17" s="10"/>
      <c r="U17" s="11"/>
      <c r="V17" s="11"/>
      <c r="W17" s="11"/>
      <c r="X17" s="11"/>
      <c r="Y17" s="11"/>
      <c r="Z17" s="11"/>
      <c r="AA17" s="11"/>
    </row>
    <row r="18" spans="1:27" s="12" customFormat="1" ht="12.75" x14ac:dyDescent="0.2">
      <c r="A18" s="10" t="s">
        <v>40</v>
      </c>
      <c r="B18" s="11"/>
      <c r="C18" s="11"/>
      <c r="D18" s="11">
        <f>'2017 Forecast'!P77</f>
        <v>14993</v>
      </c>
      <c r="E18" s="11"/>
      <c r="F18" s="11"/>
      <c r="G18" s="11"/>
      <c r="H18" s="11"/>
      <c r="I18" s="11"/>
      <c r="K18" s="10" t="s">
        <v>40</v>
      </c>
      <c r="L18" s="11"/>
      <c r="M18" s="17"/>
      <c r="N18" s="17"/>
      <c r="O18" s="17"/>
      <c r="P18" s="17"/>
      <c r="Q18" s="17"/>
      <c r="R18" s="17"/>
      <c r="T18" s="10"/>
      <c r="U18" s="11"/>
      <c r="V18" s="11"/>
      <c r="W18" s="11"/>
      <c r="X18" s="11"/>
      <c r="Y18" s="11"/>
      <c r="Z18" s="11"/>
      <c r="AA18" s="11"/>
    </row>
    <row r="19" spans="1:27" s="12" customFormat="1" ht="12.75" x14ac:dyDescent="0.2">
      <c r="A19" s="10" t="s">
        <v>41</v>
      </c>
      <c r="B19" s="11">
        <f>[1]SUM!$O$18+[1]SUM!$O$15</f>
        <v>2334.0389999999998</v>
      </c>
      <c r="C19" s="11"/>
      <c r="D19" s="11">
        <f>'2017 Forecast'!P78</f>
        <v>-31.848999999999997</v>
      </c>
      <c r="E19" s="11"/>
      <c r="F19" s="11"/>
      <c r="G19" s="11"/>
      <c r="H19" s="11"/>
      <c r="I19" s="11"/>
      <c r="K19" s="10" t="s">
        <v>41</v>
      </c>
      <c r="L19" s="11">
        <f>[1]SUM!$O$18+[1]SUM!$O$15</f>
        <v>2334.0389999999998</v>
      </c>
      <c r="M19" s="17"/>
      <c r="N19" s="17"/>
      <c r="O19" s="17"/>
      <c r="P19" s="17"/>
      <c r="Q19" s="17"/>
      <c r="R19" s="17"/>
      <c r="T19" s="10"/>
      <c r="U19" s="11"/>
      <c r="V19" s="11"/>
      <c r="W19" s="11"/>
      <c r="X19" s="11"/>
      <c r="Y19" s="11"/>
      <c r="Z19" s="11"/>
      <c r="AA19" s="11"/>
    </row>
    <row r="20" spans="1:27" s="12" customFormat="1" ht="12.75" x14ac:dyDescent="0.2">
      <c r="A20" s="10" t="s">
        <v>13</v>
      </c>
      <c r="B20" s="11">
        <v>0</v>
      </c>
      <c r="C20" s="11">
        <v>69299.999999999971</v>
      </c>
      <c r="D20" s="11">
        <f>'2017 Forecast'!P79</f>
        <v>0</v>
      </c>
      <c r="E20" s="11"/>
      <c r="F20" s="11"/>
      <c r="G20" s="11"/>
      <c r="H20" s="11"/>
      <c r="I20" s="11"/>
      <c r="J20" s="16">
        <f>I20/R24</f>
        <v>0</v>
      </c>
      <c r="K20" s="10" t="s">
        <v>13</v>
      </c>
      <c r="L20" s="11">
        <v>0</v>
      </c>
      <c r="M20" s="11">
        <v>69299.999999999971</v>
      </c>
      <c r="N20" s="11">
        <v>241399.34104124858</v>
      </c>
      <c r="O20" s="11">
        <v>337457.05122717697</v>
      </c>
      <c r="P20" s="11">
        <v>472510.53172459337</v>
      </c>
      <c r="Q20" s="11">
        <v>588589.84488867316</v>
      </c>
      <c r="R20" s="11">
        <v>734598.80095478799</v>
      </c>
      <c r="T20" s="10" t="s">
        <v>13</v>
      </c>
      <c r="U20" s="11">
        <v>0</v>
      </c>
      <c r="V20" s="11">
        <v>169142.90750762704</v>
      </c>
      <c r="W20" s="11">
        <v>346051.6470503555</v>
      </c>
      <c r="X20" s="11">
        <v>456935.06457399653</v>
      </c>
      <c r="Y20" s="11">
        <v>560405.34052806289</v>
      </c>
      <c r="Z20" s="11">
        <v>745448.64551053406</v>
      </c>
      <c r="AA20" s="11">
        <v>958294.03968561487</v>
      </c>
    </row>
    <row r="21" spans="1:27" s="12" customFormat="1" ht="12.75" x14ac:dyDescent="0.2">
      <c r="A21" s="10" t="s">
        <v>14</v>
      </c>
      <c r="B21" s="11">
        <v>0</v>
      </c>
      <c r="C21" s="11">
        <v>10125.000000000015</v>
      </c>
      <c r="D21" s="11">
        <f>'2017 Forecast'!P80</f>
        <v>0</v>
      </c>
      <c r="E21" s="11"/>
      <c r="F21" s="11"/>
      <c r="G21" s="11"/>
      <c r="H21" s="11"/>
      <c r="I21" s="11"/>
      <c r="K21" s="10" t="s">
        <v>14</v>
      </c>
      <c r="L21" s="11">
        <v>0</v>
      </c>
      <c r="M21" s="11">
        <v>10125.000000000015</v>
      </c>
      <c r="N21" s="11">
        <v>43611.836944183538</v>
      </c>
      <c r="O21" s="11">
        <v>85714.334570382547</v>
      </c>
      <c r="P21" s="11">
        <v>105039.56105775951</v>
      </c>
      <c r="Q21" s="11">
        <v>178278.99988150632</v>
      </c>
      <c r="R21" s="11">
        <v>338565.95163848437</v>
      </c>
      <c r="T21" s="10" t="s">
        <v>14</v>
      </c>
      <c r="U21" s="11">
        <v>0</v>
      </c>
      <c r="V21" s="11">
        <v>10125</v>
      </c>
      <c r="W21" s="11">
        <v>43611.836944183509</v>
      </c>
      <c r="X21" s="11">
        <v>85714.334570382576</v>
      </c>
      <c r="Y21" s="11">
        <v>105039.56105775951</v>
      </c>
      <c r="Z21" s="11">
        <v>178278.99988150632</v>
      </c>
      <c r="AA21" s="11">
        <v>338565.95163848414</v>
      </c>
    </row>
    <row r="22" spans="1:27" s="12" customFormat="1" ht="12.75" x14ac:dyDescent="0.2">
      <c r="A22" s="10" t="s">
        <v>15</v>
      </c>
      <c r="B22" s="11">
        <v>0</v>
      </c>
      <c r="C22" s="11">
        <v>19000.000000000004</v>
      </c>
      <c r="D22" s="11">
        <f>'2017 Forecast'!P81</f>
        <v>4200</v>
      </c>
      <c r="E22" s="11"/>
      <c r="F22" s="11"/>
      <c r="G22" s="11"/>
      <c r="H22" s="11"/>
      <c r="I22" s="11"/>
      <c r="K22" s="10" t="s">
        <v>15</v>
      </c>
      <c r="L22" s="11">
        <v>0</v>
      </c>
      <c r="M22" s="11">
        <v>19000.000000000004</v>
      </c>
      <c r="N22" s="11">
        <v>24999.999999999996</v>
      </c>
      <c r="O22" s="11">
        <v>35000.000000000007</v>
      </c>
      <c r="P22" s="11">
        <v>49000</v>
      </c>
      <c r="Q22" s="11">
        <v>59779.999999999993</v>
      </c>
      <c r="R22" s="11">
        <v>71736</v>
      </c>
      <c r="T22" s="10" t="s">
        <v>15</v>
      </c>
      <c r="U22" s="11">
        <v>0</v>
      </c>
      <c r="V22" s="11">
        <v>19000.000000000004</v>
      </c>
      <c r="W22" s="11">
        <v>24999.999999999996</v>
      </c>
      <c r="X22" s="11">
        <v>35000.000000000007</v>
      </c>
      <c r="Y22" s="11">
        <v>49000</v>
      </c>
      <c r="Z22" s="11">
        <v>59779.999999999993</v>
      </c>
      <c r="AA22" s="11">
        <v>71736</v>
      </c>
    </row>
    <row r="23" spans="1:27" x14ac:dyDescent="0.25">
      <c r="A23" t="s">
        <v>16</v>
      </c>
      <c r="B23" s="9">
        <f>[1]SUM!$O$25</f>
        <v>15050.805171420017</v>
      </c>
      <c r="C23" s="9">
        <v>19999.999999999993</v>
      </c>
      <c r="D23" s="9">
        <f>'2017 Forecast'!P82</f>
        <v>18786.095670220002</v>
      </c>
      <c r="E23" s="85">
        <v>24516.128907738443</v>
      </c>
      <c r="F23" s="85">
        <v>30392.753472814969</v>
      </c>
      <c r="G23" s="85">
        <v>36471.304167377959</v>
      </c>
      <c r="H23" s="85">
        <v>43765.565000853552</v>
      </c>
      <c r="I23" s="85">
        <v>52518.678001024258</v>
      </c>
      <c r="K23" t="s">
        <v>16</v>
      </c>
      <c r="L23" s="9">
        <f>[1]SUM!$O$25</f>
        <v>15050.805171420017</v>
      </c>
      <c r="M23" s="9">
        <v>19999.999999999993</v>
      </c>
      <c r="N23" s="9">
        <v>24516.128907738443</v>
      </c>
      <c r="O23" s="9">
        <v>30392.753472814969</v>
      </c>
      <c r="P23" s="9">
        <v>36471.304167377959</v>
      </c>
      <c r="Q23" s="9">
        <v>43765.565000853552</v>
      </c>
      <c r="R23" s="9">
        <v>52518.678001024258</v>
      </c>
      <c r="T23" t="s">
        <v>16</v>
      </c>
      <c r="U23" s="9">
        <v>8846.4959456700199</v>
      </c>
      <c r="V23" s="9">
        <v>40643.403988798513</v>
      </c>
      <c r="W23" s="9">
        <v>49820.946571933768</v>
      </c>
      <c r="X23" s="9">
        <v>61763.247886378893</v>
      </c>
      <c r="Y23" s="9">
        <v>74115.897463654663</v>
      </c>
      <c r="Z23" s="9">
        <v>88939.076956385587</v>
      </c>
      <c r="AA23" s="9">
        <v>106726.8923476627</v>
      </c>
    </row>
    <row r="24" spans="1:27" s="1" customFormat="1" x14ac:dyDescent="0.25">
      <c r="A24" s="1" t="s">
        <v>17</v>
      </c>
      <c r="B24" s="13">
        <f>SUM(B23,B9:B11)</f>
        <v>738581.66113141994</v>
      </c>
      <c r="C24" s="13">
        <f>SUM(C23,C9:C11)</f>
        <v>1024081.2875896815</v>
      </c>
      <c r="D24" s="13">
        <f>'2017 Forecast'!P83</f>
        <v>983242.69871021993</v>
      </c>
      <c r="E24" s="89">
        <f>SUM(E23,E9:E11)</f>
        <v>1307698.3616687385</v>
      </c>
      <c r="F24" s="89">
        <f>SUM(F23,F9:F11)</f>
        <v>1736590.4992876651</v>
      </c>
      <c r="G24" s="89">
        <f>SUM(G23,G9:G11)</f>
        <v>2238216.9559688708</v>
      </c>
      <c r="H24" s="89">
        <f>SUM(H23,H9:H11)</f>
        <v>2775558.3575554537</v>
      </c>
      <c r="I24" s="89">
        <f>SUM(I23,I9:I11)</f>
        <v>3330670.0290665445</v>
      </c>
      <c r="K24" s="1" t="s">
        <v>17</v>
      </c>
      <c r="L24" s="13">
        <f t="shared" ref="L24:R24" si="6">SUM(L23,L9:L11)</f>
        <v>738581.66113141994</v>
      </c>
      <c r="M24" s="13">
        <f t="shared" si="6"/>
        <v>1024081.2875896815</v>
      </c>
      <c r="N24" s="13">
        <f t="shared" si="6"/>
        <v>1489480.9784782459</v>
      </c>
      <c r="O24" s="13">
        <f t="shared" si="6"/>
        <v>2116807.5468939287</v>
      </c>
      <c r="P24" s="13">
        <f t="shared" si="6"/>
        <v>2774628.3632265022</v>
      </c>
      <c r="Q24" s="13">
        <f t="shared" si="6"/>
        <v>3508484.2723555304</v>
      </c>
      <c r="R24" s="13">
        <f t="shared" si="6"/>
        <v>4472730.7582937786</v>
      </c>
      <c r="T24" s="1" t="s">
        <v>17</v>
      </c>
      <c r="U24" s="13">
        <f t="shared" ref="U24:AA24" si="7">SUM(U23,U9:U11)</f>
        <v>748620.99999993457</v>
      </c>
      <c r="V24" s="13">
        <f t="shared" si="7"/>
        <v>1119067.599086107</v>
      </c>
      <c r="W24" s="13">
        <f t="shared" si="7"/>
        <v>1566655.1409986627</v>
      </c>
      <c r="X24" s="13">
        <f t="shared" si="7"/>
        <v>2192932.803852018</v>
      </c>
      <c r="Y24" s="13">
        <f t="shared" si="7"/>
        <v>2799513.565753934</v>
      </c>
      <c r="Z24" s="13">
        <f t="shared" si="7"/>
        <v>3582203.4953667326</v>
      </c>
      <c r="AA24" s="13">
        <f t="shared" si="7"/>
        <v>4592255.8453789661</v>
      </c>
    </row>
    <row r="25" spans="1:27" x14ac:dyDescent="0.25">
      <c r="A25" s="91" t="s">
        <v>46</v>
      </c>
      <c r="B25" s="9"/>
      <c r="C25" s="9"/>
      <c r="D25" s="9"/>
      <c r="E25" s="90">
        <f>E24/N24</f>
        <v>0.87795573126739168</v>
      </c>
      <c r="F25" s="90">
        <f t="shared" ref="F25:I25" si="8">F24/O24</f>
        <v>0.8203818537192149</v>
      </c>
      <c r="G25" s="90">
        <f t="shared" si="8"/>
        <v>0.80667270097611898</v>
      </c>
      <c r="H25" s="90">
        <f t="shared" si="8"/>
        <v>0.79109898808011359</v>
      </c>
      <c r="I25" s="90">
        <f t="shared" si="8"/>
        <v>0.74466141805886432</v>
      </c>
      <c r="L25" s="9"/>
      <c r="M25" s="9"/>
      <c r="N25" s="9"/>
      <c r="O25" s="9"/>
      <c r="P25" s="9"/>
      <c r="Q25" s="9"/>
      <c r="R25" s="9"/>
      <c r="U25" s="9"/>
      <c r="V25" s="9"/>
      <c r="W25" s="9"/>
      <c r="X25" s="9"/>
      <c r="Y25" s="9"/>
      <c r="Z25" s="9"/>
      <c r="AA25" s="9"/>
    </row>
    <row r="26" spans="1:27" x14ac:dyDescent="0.25">
      <c r="B26" s="9"/>
      <c r="C26" s="9"/>
      <c r="D26" s="9"/>
      <c r="E26" s="9"/>
      <c r="F26" s="9"/>
      <c r="G26" s="9"/>
      <c r="H26" s="9"/>
      <c r="I26" s="9"/>
      <c r="L26" s="9"/>
      <c r="M26" s="9"/>
      <c r="N26" s="9"/>
      <c r="O26" s="9"/>
      <c r="P26" s="9"/>
      <c r="Q26" s="9"/>
      <c r="R26" s="9"/>
      <c r="U26" s="9"/>
      <c r="V26" s="9"/>
      <c r="W26" s="9"/>
      <c r="X26" s="9"/>
      <c r="Y26" s="9"/>
      <c r="Z26" s="9"/>
      <c r="AA26" s="9"/>
    </row>
    <row r="27" spans="1:27" x14ac:dyDescent="0.25">
      <c r="B27" s="5"/>
      <c r="C27" s="5" t="s">
        <v>18</v>
      </c>
      <c r="D27" s="5"/>
      <c r="E27" s="6"/>
      <c r="F27" s="6"/>
      <c r="G27" s="6"/>
      <c r="H27" s="6"/>
      <c r="I27" s="6"/>
      <c r="L27" s="5"/>
      <c r="M27" s="5" t="s">
        <v>18</v>
      </c>
      <c r="N27" s="6"/>
      <c r="O27" s="6"/>
      <c r="P27" s="6"/>
      <c r="Q27" s="6"/>
      <c r="R27" s="6"/>
      <c r="U27" s="5"/>
      <c r="V27" s="5" t="s">
        <v>18</v>
      </c>
      <c r="W27" s="6"/>
      <c r="X27" s="6"/>
      <c r="Y27" s="6"/>
      <c r="Z27" s="6"/>
      <c r="AA27" s="6"/>
    </row>
    <row r="28" spans="1:27" x14ac:dyDescent="0.25">
      <c r="A28" s="7" t="s">
        <v>4</v>
      </c>
      <c r="B28" s="8"/>
      <c r="C28" s="8" t="s">
        <v>22</v>
      </c>
      <c r="D28" s="8" t="s">
        <v>23</v>
      </c>
      <c r="E28" s="8">
        <v>2018</v>
      </c>
      <c r="F28" s="8">
        <v>2019</v>
      </c>
      <c r="G28" s="8">
        <v>2020</v>
      </c>
      <c r="H28" s="8">
        <v>2021</v>
      </c>
      <c r="I28" s="8">
        <v>2022</v>
      </c>
      <c r="K28" s="7" t="s">
        <v>4</v>
      </c>
      <c r="L28" s="8"/>
      <c r="M28" s="8">
        <v>2017</v>
      </c>
      <c r="N28" s="8">
        <f>M28+1</f>
        <v>2018</v>
      </c>
      <c r="O28" s="8">
        <f t="shared" ref="O28:R28" si="9">N28+1</f>
        <v>2019</v>
      </c>
      <c r="P28" s="8">
        <f t="shared" si="9"/>
        <v>2020</v>
      </c>
      <c r="Q28" s="8">
        <f t="shared" si="9"/>
        <v>2021</v>
      </c>
      <c r="R28" s="8">
        <f t="shared" si="9"/>
        <v>2022</v>
      </c>
      <c r="T28" s="7" t="s">
        <v>4</v>
      </c>
      <c r="U28" s="8"/>
      <c r="V28" s="8">
        <v>2017</v>
      </c>
      <c r="W28" s="8">
        <f>V28+1</f>
        <v>2018</v>
      </c>
      <c r="X28" s="8">
        <f t="shared" ref="X28:AA28" si="10">W28+1</f>
        <v>2019</v>
      </c>
      <c r="Y28" s="8">
        <f t="shared" si="10"/>
        <v>2020</v>
      </c>
      <c r="Z28" s="8">
        <f t="shared" si="10"/>
        <v>2021</v>
      </c>
      <c r="AA28" s="8">
        <f t="shared" si="10"/>
        <v>2022</v>
      </c>
    </row>
    <row r="29" spans="1:27" x14ac:dyDescent="0.25">
      <c r="A29" t="s">
        <v>6</v>
      </c>
      <c r="B29" s="14"/>
      <c r="C29" s="14">
        <f t="shared" ref="C29:C35" si="11">IFERROR(C9/B9-1," ")</f>
        <v>0.49888938518504888</v>
      </c>
      <c r="D29" s="14">
        <f>IFERROR(D9/B9-1," ")</f>
        <v>0.56332525577450054</v>
      </c>
      <c r="E29" s="87">
        <v>0.4</v>
      </c>
      <c r="F29" s="87">
        <v>0.35</v>
      </c>
      <c r="G29" s="87">
        <v>0.3</v>
      </c>
      <c r="H29" s="87">
        <v>0.25</v>
      </c>
      <c r="I29" s="87">
        <v>0.2</v>
      </c>
      <c r="K29" t="s">
        <v>6</v>
      </c>
      <c r="L29" s="14"/>
      <c r="M29" s="14">
        <f t="shared" ref="M29:R35" si="12">IFERROR(M9/L9-1," ")</f>
        <v>0.49888938518504888</v>
      </c>
      <c r="N29" s="14">
        <f t="shared" si="12"/>
        <v>0.39999999999999969</v>
      </c>
      <c r="O29" s="14">
        <f t="shared" si="12"/>
        <v>0.39999999999999991</v>
      </c>
      <c r="P29" s="14">
        <f t="shared" si="12"/>
        <v>0.30000000000000004</v>
      </c>
      <c r="Q29" s="14">
        <f t="shared" si="12"/>
        <v>0.30000000000000004</v>
      </c>
      <c r="R29" s="14">
        <f t="shared" si="12"/>
        <v>0.29999999999999982</v>
      </c>
      <c r="T29" t="s">
        <v>6</v>
      </c>
      <c r="U29" s="14"/>
      <c r="V29" s="14">
        <f t="shared" ref="V29:AA35" si="13">IFERROR(V9/U9-1," ")</f>
        <v>0.39289664354083564</v>
      </c>
      <c r="W29" s="14">
        <f t="shared" si="13"/>
        <v>0.39957291984171417</v>
      </c>
      <c r="X29" s="14">
        <f t="shared" si="13"/>
        <v>0.39910803504174042</v>
      </c>
      <c r="Y29" s="14">
        <f t="shared" si="13"/>
        <v>0.2972914660547028</v>
      </c>
      <c r="Z29" s="14">
        <f t="shared" si="13"/>
        <v>0.301507585722675</v>
      </c>
      <c r="AA29" s="14">
        <f t="shared" si="13"/>
        <v>0.30384777417351949</v>
      </c>
    </row>
    <row r="30" spans="1:27" x14ac:dyDescent="0.25">
      <c r="A30" t="s">
        <v>7</v>
      </c>
      <c r="B30" s="14"/>
      <c r="C30" s="14">
        <f t="shared" si="11"/>
        <v>-0.56871797933159995</v>
      </c>
      <c r="D30" s="14">
        <f t="shared" ref="D30:D44" si="14">IFERROR(D10/B10-1," ")</f>
        <v>-0.54126111031902968</v>
      </c>
      <c r="E30" s="14">
        <f t="shared" ref="E30" si="15">IFERROR(E10/C10-1," ")</f>
        <v>-1</v>
      </c>
      <c r="F30" s="15" t="str">
        <f t="shared" ref="F30:I30" si="16">IFERROR(F10/E10-1," ")</f>
        <v xml:space="preserve"> </v>
      </c>
      <c r="G30" s="15" t="str">
        <f t="shared" si="16"/>
        <v xml:space="preserve"> </v>
      </c>
      <c r="H30" s="15" t="str">
        <f t="shared" si="16"/>
        <v xml:space="preserve"> </v>
      </c>
      <c r="I30" s="15" t="str">
        <f t="shared" si="16"/>
        <v xml:space="preserve"> </v>
      </c>
      <c r="K30" t="s">
        <v>7</v>
      </c>
      <c r="L30" s="14"/>
      <c r="M30" s="14">
        <f t="shared" si="12"/>
        <v>-0.56871797933159995</v>
      </c>
      <c r="N30" s="14">
        <f t="shared" si="12"/>
        <v>-1</v>
      </c>
      <c r="O30" s="15" t="str">
        <f t="shared" si="12"/>
        <v xml:space="preserve"> </v>
      </c>
      <c r="P30" s="15" t="str">
        <f t="shared" si="12"/>
        <v xml:space="preserve"> </v>
      </c>
      <c r="Q30" s="15" t="str">
        <f t="shared" si="12"/>
        <v xml:space="preserve"> </v>
      </c>
      <c r="R30" s="15" t="str">
        <f t="shared" si="12"/>
        <v xml:space="preserve"> </v>
      </c>
      <c r="T30" t="s">
        <v>7</v>
      </c>
      <c r="U30" s="14"/>
      <c r="V30" s="14">
        <f t="shared" si="13"/>
        <v>-0.30116314212503348</v>
      </c>
      <c r="W30" s="14">
        <f t="shared" si="13"/>
        <v>-1</v>
      </c>
      <c r="X30" s="15" t="str">
        <f t="shared" si="13"/>
        <v xml:space="preserve"> </v>
      </c>
      <c r="Y30" s="15" t="str">
        <f t="shared" si="13"/>
        <v xml:space="preserve"> </v>
      </c>
      <c r="Z30" s="15" t="str">
        <f t="shared" si="13"/>
        <v xml:space="preserve"> </v>
      </c>
      <c r="AA30" s="15" t="str">
        <f t="shared" si="13"/>
        <v xml:space="preserve"> </v>
      </c>
    </row>
    <row r="31" spans="1:27" x14ac:dyDescent="0.25">
      <c r="A31" t="s">
        <v>8</v>
      </c>
      <c r="B31" s="14"/>
      <c r="C31" s="14">
        <f t="shared" si="11"/>
        <v>0.39432179932111588</v>
      </c>
      <c r="D31" s="14">
        <f t="shared" si="14"/>
        <v>3.957353193203228E-2</v>
      </c>
      <c r="E31" s="87">
        <v>0.25</v>
      </c>
      <c r="F31" s="87">
        <v>0.25</v>
      </c>
      <c r="G31" s="87">
        <v>0.25</v>
      </c>
      <c r="H31" s="87">
        <v>0.2</v>
      </c>
      <c r="I31" s="87">
        <v>0.2</v>
      </c>
      <c r="K31" t="s">
        <v>8</v>
      </c>
      <c r="L31" s="14"/>
      <c r="M31" s="14">
        <f t="shared" si="12"/>
        <v>0.39432179932111588</v>
      </c>
      <c r="N31" s="14">
        <f t="shared" si="12"/>
        <v>0.73157159687926487</v>
      </c>
      <c r="O31" s="14">
        <f t="shared" si="12"/>
        <v>0.47313711584989315</v>
      </c>
      <c r="P31" s="14">
        <f t="shared" si="12"/>
        <v>0.33614319887028032</v>
      </c>
      <c r="Q31" s="14">
        <f t="shared" si="12"/>
        <v>0.20058461566696328</v>
      </c>
      <c r="R31" s="14">
        <f t="shared" si="12"/>
        <v>0.22676171351823826</v>
      </c>
      <c r="T31" t="s">
        <v>8</v>
      </c>
      <c r="U31" s="14"/>
      <c r="V31" s="14">
        <f t="shared" si="13"/>
        <v>0.78682595383040699</v>
      </c>
      <c r="W31" s="14">
        <f t="shared" si="13"/>
        <v>0.55195292658055117</v>
      </c>
      <c r="X31" s="14">
        <f t="shared" si="13"/>
        <v>0.41429699236584816</v>
      </c>
      <c r="Y31" s="14">
        <f t="shared" si="13"/>
        <v>0.25009731889413489</v>
      </c>
      <c r="Z31" s="14">
        <f t="shared" si="13"/>
        <v>0.24983358769052377</v>
      </c>
      <c r="AA31" s="14">
        <f t="shared" si="13"/>
        <v>0.25076259808591161</v>
      </c>
    </row>
    <row r="32" spans="1:27" s="18" customFormat="1" x14ac:dyDescent="0.25">
      <c r="A32" s="10" t="s">
        <v>9</v>
      </c>
      <c r="B32" s="16"/>
      <c r="C32" s="16">
        <f t="shared" si="11"/>
        <v>-0.43001094691879327</v>
      </c>
      <c r="D32" s="16">
        <f t="shared" si="14"/>
        <v>-0.39160163232957645</v>
      </c>
      <c r="E32" s="16"/>
      <c r="F32" s="17"/>
      <c r="G32" s="17"/>
      <c r="H32" s="17"/>
      <c r="I32" s="17"/>
      <c r="J32" s="12"/>
      <c r="K32" s="10" t="s">
        <v>9</v>
      </c>
      <c r="L32" s="16"/>
      <c r="M32" s="16">
        <f t="shared" si="12"/>
        <v>-0.43001094691879327</v>
      </c>
      <c r="N32" s="16">
        <f t="shared" si="12"/>
        <v>-1</v>
      </c>
      <c r="O32" s="17" t="str">
        <f t="shared" si="12"/>
        <v xml:space="preserve"> </v>
      </c>
      <c r="P32" s="17" t="str">
        <f t="shared" si="12"/>
        <v xml:space="preserve"> </v>
      </c>
      <c r="Q32" s="17" t="str">
        <f t="shared" si="12"/>
        <v xml:space="preserve"> </v>
      </c>
      <c r="R32" s="17" t="str">
        <f t="shared" si="12"/>
        <v xml:space="preserve"> </v>
      </c>
      <c r="T32" s="10" t="s">
        <v>9</v>
      </c>
      <c r="U32" s="16"/>
      <c r="V32" s="16">
        <f t="shared" si="13"/>
        <v>-0.45722961451569055</v>
      </c>
      <c r="W32" s="16">
        <f t="shared" si="13"/>
        <v>-1</v>
      </c>
      <c r="X32" s="17" t="str">
        <f t="shared" si="13"/>
        <v xml:space="preserve"> </v>
      </c>
      <c r="Y32" s="17" t="str">
        <f t="shared" si="13"/>
        <v xml:space="preserve"> </v>
      </c>
      <c r="Z32" s="17" t="str">
        <f t="shared" si="13"/>
        <v xml:space="preserve"> </v>
      </c>
      <c r="AA32" s="17" t="str">
        <f t="shared" si="13"/>
        <v xml:space="preserve"> </v>
      </c>
    </row>
    <row r="33" spans="1:27" s="18" customFormat="1" x14ac:dyDescent="0.25">
      <c r="A33" s="10" t="s">
        <v>10</v>
      </c>
      <c r="B33" s="16"/>
      <c r="C33" s="16">
        <f t="shared" si="11"/>
        <v>-1</v>
      </c>
      <c r="D33" s="16">
        <f t="shared" si="14"/>
        <v>-1.0016721989041182</v>
      </c>
      <c r="E33" s="17"/>
      <c r="F33" s="17"/>
      <c r="G33" s="17"/>
      <c r="H33" s="17"/>
      <c r="I33" s="17"/>
      <c r="J33" s="12"/>
      <c r="K33" s="10" t="s">
        <v>10</v>
      </c>
      <c r="L33" s="16"/>
      <c r="M33" s="16">
        <f t="shared" si="12"/>
        <v>-1</v>
      </c>
      <c r="N33" s="17" t="str">
        <f t="shared" si="12"/>
        <v xml:space="preserve"> </v>
      </c>
      <c r="O33" s="17" t="str">
        <f t="shared" si="12"/>
        <v xml:space="preserve"> </v>
      </c>
      <c r="P33" s="17" t="str">
        <f t="shared" si="12"/>
        <v xml:space="preserve"> </v>
      </c>
      <c r="Q33" s="17" t="str">
        <f t="shared" si="12"/>
        <v xml:space="preserve"> </v>
      </c>
      <c r="R33" s="17" t="str">
        <f t="shared" si="12"/>
        <v xml:space="preserve"> </v>
      </c>
      <c r="T33" s="10" t="s">
        <v>10</v>
      </c>
      <c r="U33" s="16"/>
      <c r="V33" s="16">
        <f t="shared" si="13"/>
        <v>-1</v>
      </c>
      <c r="W33" s="17" t="str">
        <f t="shared" si="13"/>
        <v xml:space="preserve"> </v>
      </c>
      <c r="X33" s="17" t="str">
        <f t="shared" si="13"/>
        <v xml:space="preserve"> </v>
      </c>
      <c r="Y33" s="17" t="str">
        <f t="shared" si="13"/>
        <v xml:space="preserve"> </v>
      </c>
      <c r="Z33" s="17" t="str">
        <f t="shared" si="13"/>
        <v xml:space="preserve"> </v>
      </c>
      <c r="AA33" s="17" t="str">
        <f t="shared" si="13"/>
        <v xml:space="preserve"> </v>
      </c>
    </row>
    <row r="34" spans="1:27" s="18" customFormat="1" x14ac:dyDescent="0.25">
      <c r="A34" s="10" t="s">
        <v>11</v>
      </c>
      <c r="B34" s="16"/>
      <c r="C34" s="16">
        <f t="shared" si="11"/>
        <v>1.544239896064961</v>
      </c>
      <c r="D34" s="16">
        <f t="shared" si="14"/>
        <v>1.7031196423822048</v>
      </c>
      <c r="E34" s="16"/>
      <c r="F34" s="16"/>
      <c r="G34" s="16"/>
      <c r="H34" s="16"/>
      <c r="I34" s="16"/>
      <c r="J34" s="12"/>
      <c r="K34" s="10" t="s">
        <v>11</v>
      </c>
      <c r="L34" s="16"/>
      <c r="M34" s="16">
        <f t="shared" si="12"/>
        <v>1.544239896064961</v>
      </c>
      <c r="N34" s="16">
        <f t="shared" si="12"/>
        <v>0.80088110651125488</v>
      </c>
      <c r="O34" s="16">
        <f t="shared" si="12"/>
        <v>0.30045751371833029</v>
      </c>
      <c r="P34" s="16">
        <f t="shared" si="12"/>
        <v>0.26886840321696792</v>
      </c>
      <c r="Q34" s="16">
        <f t="shared" si="12"/>
        <v>-0.31782120199305142</v>
      </c>
      <c r="R34" s="16">
        <f t="shared" si="12"/>
        <v>-1</v>
      </c>
      <c r="T34" s="10" t="s">
        <v>11</v>
      </c>
      <c r="U34" s="16"/>
      <c r="V34" s="16">
        <f t="shared" si="13"/>
        <v>2.550427890041556</v>
      </c>
      <c r="W34" s="16">
        <f t="shared" si="13"/>
        <v>0.80088110651125488</v>
      </c>
      <c r="X34" s="16">
        <f t="shared" si="13"/>
        <v>0.30045751371833029</v>
      </c>
      <c r="Y34" s="16">
        <f t="shared" si="13"/>
        <v>0.26886840321696792</v>
      </c>
      <c r="Z34" s="16">
        <f t="shared" si="13"/>
        <v>-0.31782120199305142</v>
      </c>
      <c r="AA34" s="16">
        <f t="shared" si="13"/>
        <v>-1</v>
      </c>
    </row>
    <row r="35" spans="1:27" s="18" customFormat="1" x14ac:dyDescent="0.25">
      <c r="A35" s="10" t="s">
        <v>12</v>
      </c>
      <c r="B35" s="16"/>
      <c r="C35" s="17" t="str">
        <f t="shared" si="11"/>
        <v xml:space="preserve"> </v>
      </c>
      <c r="D35" s="17" t="str">
        <f t="shared" si="14"/>
        <v xml:space="preserve"> </v>
      </c>
      <c r="E35" s="16"/>
      <c r="F35" s="16"/>
      <c r="G35" s="16"/>
      <c r="H35" s="16"/>
      <c r="I35" s="16"/>
      <c r="J35" s="12"/>
      <c r="K35" s="10" t="s">
        <v>12</v>
      </c>
      <c r="L35" s="16"/>
      <c r="M35" s="17" t="str">
        <f t="shared" si="12"/>
        <v xml:space="preserve"> </v>
      </c>
      <c r="N35" s="16">
        <f t="shared" si="12"/>
        <v>1.5460453982152846</v>
      </c>
      <c r="O35" s="16">
        <f t="shared" si="12"/>
        <v>0.63371374960871596</v>
      </c>
      <c r="P35" s="16">
        <f t="shared" si="12"/>
        <v>0.28921863936512704</v>
      </c>
      <c r="Q35" s="16">
        <f t="shared" si="12"/>
        <v>0.20866933458482406</v>
      </c>
      <c r="R35" s="16">
        <f t="shared" si="12"/>
        <v>0.18897311916223924</v>
      </c>
      <c r="T35" s="10" t="s">
        <v>12</v>
      </c>
      <c r="U35" s="16"/>
      <c r="V35" s="16">
        <f t="shared" si="13"/>
        <v>2.1645012613756092</v>
      </c>
      <c r="W35" s="16">
        <f t="shared" si="13"/>
        <v>1.5460453982152846</v>
      </c>
      <c r="X35" s="16">
        <f t="shared" si="13"/>
        <v>0.63371374960871596</v>
      </c>
      <c r="Y35" s="16">
        <f t="shared" si="13"/>
        <v>0.28921863936512704</v>
      </c>
      <c r="Z35" s="16">
        <f t="shared" si="13"/>
        <v>0.20866933458482406</v>
      </c>
      <c r="AA35" s="16">
        <f t="shared" si="13"/>
        <v>0.18897311916223924</v>
      </c>
    </row>
    <row r="36" spans="1:27" s="12" customFormat="1" ht="12.75" x14ac:dyDescent="0.2">
      <c r="A36" s="10" t="s">
        <v>38</v>
      </c>
      <c r="B36" s="11"/>
      <c r="C36" s="17"/>
      <c r="D36" s="17" t="str">
        <f t="shared" si="14"/>
        <v xml:space="preserve"> </v>
      </c>
      <c r="E36" s="16"/>
      <c r="F36" s="16"/>
      <c r="G36" s="16"/>
      <c r="H36" s="16"/>
      <c r="I36" s="16"/>
      <c r="K36" s="10" t="s">
        <v>38</v>
      </c>
      <c r="L36" s="11"/>
      <c r="M36" s="17"/>
      <c r="N36" s="17"/>
      <c r="O36" s="17"/>
      <c r="P36" s="17"/>
      <c r="Q36" s="17"/>
      <c r="R36" s="17"/>
      <c r="T36" s="10"/>
      <c r="U36" s="11"/>
      <c r="V36" s="11"/>
      <c r="W36" s="11"/>
      <c r="X36" s="11"/>
      <c r="Y36" s="11"/>
      <c r="Z36" s="11"/>
      <c r="AA36" s="11"/>
    </row>
    <row r="37" spans="1:27" s="12" customFormat="1" ht="12.75" x14ac:dyDescent="0.2">
      <c r="A37" s="10" t="s">
        <v>39</v>
      </c>
      <c r="B37" s="11"/>
      <c r="C37" s="17"/>
      <c r="D37" s="17" t="str">
        <f t="shared" si="14"/>
        <v xml:space="preserve"> </v>
      </c>
      <c r="E37" s="16"/>
      <c r="F37" s="16"/>
      <c r="G37" s="16"/>
      <c r="H37" s="16"/>
      <c r="I37" s="16"/>
      <c r="K37" s="10" t="s">
        <v>39</v>
      </c>
      <c r="L37" s="11"/>
      <c r="M37" s="17"/>
      <c r="N37" s="17"/>
      <c r="O37" s="17"/>
      <c r="P37" s="17"/>
      <c r="Q37" s="17"/>
      <c r="R37" s="17"/>
      <c r="T37" s="10"/>
      <c r="U37" s="11"/>
      <c r="V37" s="11"/>
      <c r="W37" s="11"/>
      <c r="X37" s="11"/>
      <c r="Y37" s="11"/>
      <c r="Z37" s="11"/>
      <c r="AA37" s="11"/>
    </row>
    <row r="38" spans="1:27" s="12" customFormat="1" ht="12.75" x14ac:dyDescent="0.2">
      <c r="A38" s="10" t="s">
        <v>40</v>
      </c>
      <c r="B38" s="11"/>
      <c r="C38" s="17"/>
      <c r="D38" s="17" t="str">
        <f t="shared" si="14"/>
        <v xml:space="preserve"> </v>
      </c>
      <c r="E38" s="16"/>
      <c r="F38" s="16"/>
      <c r="G38" s="16"/>
      <c r="H38" s="16"/>
      <c r="I38" s="16"/>
      <c r="K38" s="10" t="s">
        <v>40</v>
      </c>
      <c r="L38" s="11"/>
      <c r="M38" s="17"/>
      <c r="N38" s="17"/>
      <c r="O38" s="17"/>
      <c r="P38" s="17"/>
      <c r="Q38" s="17"/>
      <c r="R38" s="17"/>
      <c r="T38" s="10"/>
      <c r="U38" s="11"/>
      <c r="V38" s="11"/>
      <c r="W38" s="11"/>
      <c r="X38" s="11"/>
      <c r="Y38" s="11"/>
      <c r="Z38" s="11"/>
      <c r="AA38" s="11"/>
    </row>
    <row r="39" spans="1:27" s="12" customFormat="1" ht="12.75" x14ac:dyDescent="0.2">
      <c r="A39" s="10" t="s">
        <v>41</v>
      </c>
      <c r="B39" s="11"/>
      <c r="C39" s="17"/>
      <c r="D39" s="17"/>
      <c r="E39" s="16"/>
      <c r="F39" s="16"/>
      <c r="G39" s="16"/>
      <c r="H39" s="16"/>
      <c r="I39" s="16"/>
      <c r="K39" s="10" t="s">
        <v>41</v>
      </c>
      <c r="L39" s="11"/>
      <c r="M39" s="17"/>
      <c r="N39" s="17"/>
      <c r="O39" s="17"/>
      <c r="P39" s="17"/>
      <c r="Q39" s="17"/>
      <c r="R39" s="17"/>
      <c r="T39" s="10"/>
      <c r="U39" s="11"/>
      <c r="V39" s="11"/>
      <c r="W39" s="11"/>
      <c r="X39" s="11"/>
      <c r="Y39" s="11"/>
      <c r="Z39" s="11"/>
      <c r="AA39" s="11"/>
    </row>
    <row r="40" spans="1:27" s="18" customFormat="1" x14ac:dyDescent="0.25">
      <c r="A40" s="10" t="s">
        <v>13</v>
      </c>
      <c r="B40" s="16"/>
      <c r="C40" s="17" t="str">
        <f t="shared" ref="C40:C44" si="17">IFERROR(C20/B20-1," ")</f>
        <v xml:space="preserve"> </v>
      </c>
      <c r="D40" s="17" t="str">
        <f t="shared" si="14"/>
        <v xml:space="preserve"> </v>
      </c>
      <c r="E40" s="16"/>
      <c r="F40" s="16"/>
      <c r="G40" s="16"/>
      <c r="H40" s="16"/>
      <c r="I40" s="16"/>
      <c r="J40" s="12"/>
      <c r="K40" s="10" t="s">
        <v>13</v>
      </c>
      <c r="L40" s="16"/>
      <c r="M40" s="17" t="str">
        <f t="shared" ref="M40:R44" si="18">IFERROR(M20/L20-1," ")</f>
        <v xml:space="preserve"> </v>
      </c>
      <c r="N40" s="16">
        <f t="shared" si="18"/>
        <v>2.4833959746211933</v>
      </c>
      <c r="O40" s="16">
        <f t="shared" si="18"/>
        <v>0.39792034962313649</v>
      </c>
      <c r="P40" s="16">
        <f t="shared" si="18"/>
        <v>0.40020938962836494</v>
      </c>
      <c r="Q40" s="16">
        <f t="shared" si="18"/>
        <v>0.2456650283336701</v>
      </c>
      <c r="R40" s="16">
        <f t="shared" si="18"/>
        <v>0.24806570710327369</v>
      </c>
      <c r="T40" s="10" t="s">
        <v>13</v>
      </c>
      <c r="U40" s="16"/>
      <c r="V40" s="17" t="str">
        <f t="shared" ref="V40:V44" si="19">IFERROR(V20/U20-1," ")</f>
        <v xml:space="preserve"> </v>
      </c>
      <c r="W40" s="16">
        <f t="shared" ref="W40:AA44" si="20">IFERROR(W20/V20-1," ")</f>
        <v>1.0459128446444095</v>
      </c>
      <c r="X40" s="16">
        <f t="shared" si="20"/>
        <v>0.32042447556247544</v>
      </c>
      <c r="Y40" s="16">
        <f t="shared" si="20"/>
        <v>0.22644415799109741</v>
      </c>
      <c r="Z40" s="16">
        <f t="shared" si="20"/>
        <v>0.33019547031458907</v>
      </c>
      <c r="AA40" s="16">
        <f t="shared" si="20"/>
        <v>0.28552656907614304</v>
      </c>
    </row>
    <row r="41" spans="1:27" s="18" customFormat="1" x14ac:dyDescent="0.25">
      <c r="A41" s="10" t="s">
        <v>14</v>
      </c>
      <c r="B41" s="16"/>
      <c r="C41" s="17" t="str">
        <f t="shared" si="17"/>
        <v xml:space="preserve"> </v>
      </c>
      <c r="D41" s="17" t="str">
        <f t="shared" si="14"/>
        <v xml:space="preserve"> </v>
      </c>
      <c r="E41" s="16"/>
      <c r="F41" s="16"/>
      <c r="G41" s="16"/>
      <c r="H41" s="16"/>
      <c r="I41" s="16"/>
      <c r="J41" s="12"/>
      <c r="K41" s="10" t="s">
        <v>14</v>
      </c>
      <c r="L41" s="16"/>
      <c r="M41" s="17" t="str">
        <f t="shared" si="18"/>
        <v xml:space="preserve"> </v>
      </c>
      <c r="N41" s="16">
        <f t="shared" si="18"/>
        <v>3.3073419204131831</v>
      </c>
      <c r="O41" s="16">
        <f t="shared" si="18"/>
        <v>0.9653915215743778</v>
      </c>
      <c r="P41" s="16">
        <f t="shared" si="18"/>
        <v>0.22546084717613302</v>
      </c>
      <c r="Q41" s="16">
        <f t="shared" si="18"/>
        <v>0.69725575855628019</v>
      </c>
      <c r="R41" s="16">
        <f t="shared" si="18"/>
        <v>0.89907926263616722</v>
      </c>
      <c r="T41" s="10" t="s">
        <v>14</v>
      </c>
      <c r="U41" s="16"/>
      <c r="V41" s="17" t="str">
        <f t="shared" si="19"/>
        <v xml:space="preserve"> </v>
      </c>
      <c r="W41" s="16">
        <f t="shared" si="20"/>
        <v>3.3073419204131858</v>
      </c>
      <c r="X41" s="16">
        <f t="shared" si="20"/>
        <v>0.9653915215743798</v>
      </c>
      <c r="Y41" s="16">
        <f t="shared" si="20"/>
        <v>0.22546084717613257</v>
      </c>
      <c r="Z41" s="16">
        <f t="shared" si="20"/>
        <v>0.69725575855628019</v>
      </c>
      <c r="AA41" s="16">
        <f t="shared" si="20"/>
        <v>0.89907926263616611</v>
      </c>
    </row>
    <row r="42" spans="1:27" s="18" customFormat="1" x14ac:dyDescent="0.25">
      <c r="A42" s="10" t="s">
        <v>15</v>
      </c>
      <c r="B42" s="16"/>
      <c r="C42" s="17" t="str">
        <f t="shared" si="17"/>
        <v xml:space="preserve"> </v>
      </c>
      <c r="D42" s="17" t="str">
        <f t="shared" si="14"/>
        <v xml:space="preserve"> </v>
      </c>
      <c r="E42" s="16"/>
      <c r="F42" s="16"/>
      <c r="G42" s="16"/>
      <c r="H42" s="16"/>
      <c r="I42" s="16"/>
      <c r="J42" s="12"/>
      <c r="K42" s="10" t="s">
        <v>15</v>
      </c>
      <c r="L42" s="16"/>
      <c r="M42" s="17" t="str">
        <f t="shared" si="18"/>
        <v xml:space="preserve"> </v>
      </c>
      <c r="N42" s="16">
        <f t="shared" si="18"/>
        <v>0.31578947368421018</v>
      </c>
      <c r="O42" s="16">
        <f t="shared" si="18"/>
        <v>0.40000000000000058</v>
      </c>
      <c r="P42" s="16">
        <f t="shared" si="18"/>
        <v>0.39999999999999969</v>
      </c>
      <c r="Q42" s="16">
        <f t="shared" si="18"/>
        <v>0.21999999999999975</v>
      </c>
      <c r="R42" s="16">
        <f t="shared" si="18"/>
        <v>0.20000000000000018</v>
      </c>
      <c r="T42" s="10" t="s">
        <v>15</v>
      </c>
      <c r="U42" s="16"/>
      <c r="V42" s="17" t="str">
        <f t="shared" si="19"/>
        <v xml:space="preserve"> </v>
      </c>
      <c r="W42" s="16">
        <f t="shared" si="20"/>
        <v>0.31578947368421018</v>
      </c>
      <c r="X42" s="16">
        <f t="shared" si="20"/>
        <v>0.40000000000000058</v>
      </c>
      <c r="Y42" s="16">
        <f t="shared" si="20"/>
        <v>0.39999999999999969</v>
      </c>
      <c r="Z42" s="16">
        <f t="shared" si="20"/>
        <v>0.21999999999999975</v>
      </c>
      <c r="AA42" s="16">
        <f t="shared" si="20"/>
        <v>0.20000000000000018</v>
      </c>
    </row>
    <row r="43" spans="1:27" x14ac:dyDescent="0.25">
      <c r="A43" t="s">
        <v>16</v>
      </c>
      <c r="B43" s="14"/>
      <c r="C43" s="14">
        <f t="shared" si="17"/>
        <v>0.32883256225906132</v>
      </c>
      <c r="D43" s="14">
        <f t="shared" si="14"/>
        <v>0.24817878221511558</v>
      </c>
      <c r="E43" s="88">
        <f t="shared" ref="E43" si="21">IFERROR(E23/C23-1," ")</f>
        <v>0.22580644538692263</v>
      </c>
      <c r="F43" s="88">
        <f t="shared" ref="F43:F44" si="22">IFERROR(F23/E23-1," ")</f>
        <v>0.23970442426665439</v>
      </c>
      <c r="G43" s="88">
        <f t="shared" ref="G43:G44" si="23">IFERROR(G23/F23-1," ")</f>
        <v>0.19999999999999996</v>
      </c>
      <c r="H43" s="88">
        <f t="shared" ref="H43:H44" si="24">IFERROR(H23/G23-1," ")</f>
        <v>0.19999999999999996</v>
      </c>
      <c r="I43" s="88">
        <f t="shared" ref="I43:I44" si="25">IFERROR(I23/H23-1," ")</f>
        <v>0.19999999999999996</v>
      </c>
      <c r="K43" t="s">
        <v>16</v>
      </c>
      <c r="L43" s="14"/>
      <c r="M43" s="14">
        <f t="shared" si="18"/>
        <v>0.32883256225906132</v>
      </c>
      <c r="N43" s="14">
        <f t="shared" si="18"/>
        <v>0.22580644538692263</v>
      </c>
      <c r="O43" s="14">
        <f t="shared" si="18"/>
        <v>0.23970442426665439</v>
      </c>
      <c r="P43" s="14">
        <f t="shared" si="18"/>
        <v>0.19999999999999996</v>
      </c>
      <c r="Q43" s="14">
        <f t="shared" si="18"/>
        <v>0.19999999999999996</v>
      </c>
      <c r="R43" s="14">
        <f t="shared" si="18"/>
        <v>0.19999999999999996</v>
      </c>
      <c r="T43" t="s">
        <v>16</v>
      </c>
      <c r="U43" s="14"/>
      <c r="V43" s="14">
        <f t="shared" si="19"/>
        <v>3.5942940841669309</v>
      </c>
      <c r="W43" s="14">
        <f t="shared" si="20"/>
        <v>0.22580644538692241</v>
      </c>
      <c r="X43" s="14">
        <f t="shared" si="20"/>
        <v>0.23970442426665417</v>
      </c>
      <c r="Y43" s="14">
        <f t="shared" si="20"/>
        <v>0.19999999999999996</v>
      </c>
      <c r="Z43" s="14">
        <f t="shared" si="20"/>
        <v>0.19999999999999996</v>
      </c>
      <c r="AA43" s="14">
        <f t="shared" si="20"/>
        <v>0.19999999999999996</v>
      </c>
    </row>
    <row r="44" spans="1:27" x14ac:dyDescent="0.25">
      <c r="A44" s="1" t="s">
        <v>17</v>
      </c>
      <c r="B44" s="19"/>
      <c r="C44" s="20">
        <f t="shared" si="17"/>
        <v>0.38655119871363963</v>
      </c>
      <c r="D44" s="20">
        <f t="shared" si="14"/>
        <v>0.33125793727941755</v>
      </c>
      <c r="E44" s="86">
        <f>IFERROR(E24/D24-1," ")</f>
        <v>0.32998532649581547</v>
      </c>
      <c r="F44" s="86">
        <f t="shared" si="22"/>
        <v>0.32797482216894602</v>
      </c>
      <c r="G44" s="86">
        <f t="shared" si="23"/>
        <v>0.28885707763975943</v>
      </c>
      <c r="H44" s="86">
        <f t="shared" si="24"/>
        <v>0.24007565493309402</v>
      </c>
      <c r="I44" s="86">
        <f t="shared" si="25"/>
        <v>0.19999999999999996</v>
      </c>
      <c r="J44" s="1"/>
      <c r="K44" s="1" t="s">
        <v>17</v>
      </c>
      <c r="L44" s="19"/>
      <c r="M44" s="20">
        <f t="shared" si="18"/>
        <v>0.38655119871363963</v>
      </c>
      <c r="N44" s="19">
        <f t="shared" si="18"/>
        <v>0.45445580983512324</v>
      </c>
      <c r="O44" s="19">
        <f t="shared" si="18"/>
        <v>0.42117125191931071</v>
      </c>
      <c r="P44" s="19">
        <f t="shared" si="18"/>
        <v>0.31076080454164035</v>
      </c>
      <c r="Q44" s="19">
        <f t="shared" si="18"/>
        <v>0.26448800093561253</v>
      </c>
      <c r="R44" s="19">
        <f t="shared" si="18"/>
        <v>0.27483277993743749</v>
      </c>
      <c r="T44" s="1" t="s">
        <v>17</v>
      </c>
      <c r="U44" s="19"/>
      <c r="V44" s="19">
        <f t="shared" si="19"/>
        <v>0.49483864209821093</v>
      </c>
      <c r="W44" s="19">
        <f t="shared" si="20"/>
        <v>0.39996470479359836</v>
      </c>
      <c r="X44" s="19">
        <f t="shared" si="20"/>
        <v>0.39975464061231447</v>
      </c>
      <c r="Y44" s="19">
        <f t="shared" si="20"/>
        <v>0.27660709021107288</v>
      </c>
      <c r="Z44" s="19">
        <f t="shared" si="20"/>
        <v>0.27958068829790195</v>
      </c>
      <c r="AA44" s="19">
        <f t="shared" si="20"/>
        <v>0.28196397868480894</v>
      </c>
    </row>
    <row r="45" spans="1:27" x14ac:dyDescent="0.25">
      <c r="G45" s="16"/>
      <c r="H45" s="16"/>
      <c r="I45" s="16"/>
      <c r="P45" s="16"/>
      <c r="Q45" s="16"/>
      <c r="R45" s="16"/>
    </row>
    <row r="47" spans="1:27" x14ac:dyDescent="0.25">
      <c r="F47" s="21"/>
      <c r="G47" s="21"/>
      <c r="H47" s="21"/>
      <c r="I47" s="21"/>
      <c r="O47" s="21"/>
      <c r="P47" s="21"/>
      <c r="Q47" s="21"/>
      <c r="R47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85"/>
  <sheetViews>
    <sheetView showGridLines="0" tabSelected="1"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R11" sqref="R11"/>
    </sheetView>
  </sheetViews>
  <sheetFormatPr defaultRowHeight="15" x14ac:dyDescent="0.25"/>
  <cols>
    <col min="1" max="1" width="3.7109375" customWidth="1"/>
    <col min="2" max="2" width="17.5703125" customWidth="1"/>
    <col min="3" max="3" width="10.140625" customWidth="1"/>
    <col min="4" max="15" width="9.42578125" customWidth="1"/>
    <col min="16" max="16" width="10.85546875" customWidth="1"/>
    <col min="17" max="17" width="9.140625" style="22"/>
    <col min="18" max="18" width="36" customWidth="1"/>
    <col min="19" max="19" width="13.85546875" customWidth="1"/>
    <col min="20" max="20" width="12.140625" bestFit="1" customWidth="1"/>
    <col min="22" max="22" width="12.140625" bestFit="1" customWidth="1"/>
  </cols>
  <sheetData>
    <row r="1" spans="2:17" x14ac:dyDescent="0.25">
      <c r="B1" s="1" t="s">
        <v>0</v>
      </c>
    </row>
    <row r="2" spans="2:17" x14ac:dyDescent="0.25">
      <c r="B2" s="1" t="s">
        <v>1</v>
      </c>
    </row>
    <row r="5" spans="2:17" x14ac:dyDescent="0.25">
      <c r="B5" s="3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7" spans="2:17" x14ac:dyDescent="0.25">
      <c r="C7" s="5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7" x14ac:dyDescent="0.25">
      <c r="B8" s="23" t="s">
        <v>4</v>
      </c>
      <c r="C8" s="24" t="s">
        <v>5</v>
      </c>
      <c r="D8" s="25" t="s">
        <v>25</v>
      </c>
      <c r="E8" s="26" t="s">
        <v>26</v>
      </c>
      <c r="F8" s="26" t="s">
        <v>27</v>
      </c>
      <c r="G8" s="26" t="s">
        <v>28</v>
      </c>
      <c r="H8" s="26" t="s">
        <v>29</v>
      </c>
      <c r="I8" s="26" t="s">
        <v>30</v>
      </c>
      <c r="J8" s="26" t="s">
        <v>31</v>
      </c>
      <c r="K8" s="26" t="s">
        <v>32</v>
      </c>
      <c r="L8" s="26" t="s">
        <v>33</v>
      </c>
      <c r="M8" s="26" t="s">
        <v>34</v>
      </c>
      <c r="N8" s="26" t="s">
        <v>35</v>
      </c>
      <c r="O8" s="26" t="s">
        <v>36</v>
      </c>
      <c r="P8" s="27">
        <v>2017</v>
      </c>
    </row>
    <row r="9" spans="2:17" x14ac:dyDescent="0.25">
      <c r="B9" s="28" t="s">
        <v>6</v>
      </c>
      <c r="C9" s="29">
        <v>475662.07864026452</v>
      </c>
      <c r="D9" s="30">
        <v>20036.720203058943</v>
      </c>
      <c r="E9" s="31">
        <v>18841.528006835393</v>
      </c>
      <c r="F9" s="31">
        <v>48865.521705529311</v>
      </c>
      <c r="G9" s="31">
        <v>48303.868648679054</v>
      </c>
      <c r="H9" s="31">
        <v>52894.456521868393</v>
      </c>
      <c r="I9" s="31">
        <v>61042.559935934136</v>
      </c>
      <c r="J9" s="31">
        <v>65002.481530860081</v>
      </c>
      <c r="K9" s="31">
        <v>68410.247915900953</v>
      </c>
      <c r="L9" s="31">
        <v>76000.257188319665</v>
      </c>
      <c r="M9" s="31">
        <v>74022.21022592159</v>
      </c>
      <c r="N9" s="31">
        <v>78770.0350236089</v>
      </c>
      <c r="O9" s="31">
        <v>87858.225891164926</v>
      </c>
      <c r="P9" s="32">
        <v>700048.11279768148</v>
      </c>
    </row>
    <row r="10" spans="2:17" x14ac:dyDescent="0.25">
      <c r="B10" s="28" t="s">
        <v>7</v>
      </c>
      <c r="C10" s="29">
        <v>51514.168999999994</v>
      </c>
      <c r="D10" s="30">
        <v>4000</v>
      </c>
      <c r="E10" s="31">
        <v>2000</v>
      </c>
      <c r="F10" s="31">
        <v>4333.333333333333</v>
      </c>
      <c r="G10" s="31">
        <v>4133.333333333333</v>
      </c>
      <c r="H10" s="31">
        <v>4533.333333333333</v>
      </c>
      <c r="I10" s="31">
        <v>5000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2">
        <v>23999.999999999996</v>
      </c>
    </row>
    <row r="11" spans="2:17" x14ac:dyDescent="0.25">
      <c r="B11" s="28" t="s">
        <v>8</v>
      </c>
      <c r="C11" s="29">
        <f>SUM(C12:C18)</f>
        <v>212598.256414</v>
      </c>
      <c r="D11" s="33">
        <f t="shared" ref="D11:O11" si="0">SUM(D12:D18)</f>
        <v>18448.184437333333</v>
      </c>
      <c r="E11" s="34">
        <f t="shared" si="0"/>
        <v>9742.0088853333345</v>
      </c>
      <c r="F11" s="34">
        <f t="shared" si="0"/>
        <v>24025.711349333331</v>
      </c>
      <c r="G11" s="34">
        <f t="shared" si="0"/>
        <v>23865.021509333332</v>
      </c>
      <c r="H11" s="34">
        <f t="shared" si="0"/>
        <v>28322.929565333332</v>
      </c>
      <c r="I11" s="34">
        <f t="shared" si="0"/>
        <v>37711.69404533333</v>
      </c>
      <c r="J11" s="34">
        <f t="shared" si="0"/>
        <v>18410.356868657818</v>
      </c>
      <c r="K11" s="34">
        <f t="shared" si="0"/>
        <v>22118.998686717921</v>
      </c>
      <c r="L11" s="34">
        <f t="shared" si="0"/>
        <v>24959.815875063967</v>
      </c>
      <c r="M11" s="34">
        <f t="shared" si="0"/>
        <v>20853.446227051685</v>
      </c>
      <c r="N11" s="34">
        <f t="shared" si="0"/>
        <v>24019.182740340828</v>
      </c>
      <c r="O11" s="34">
        <f t="shared" si="0"/>
        <v>27555.824602167773</v>
      </c>
      <c r="P11" s="32">
        <f>SUM(P12:P18)</f>
        <v>280033.17479199998</v>
      </c>
    </row>
    <row r="12" spans="2:17" s="12" customFormat="1" ht="12.75" x14ac:dyDescent="0.2">
      <c r="B12" s="35" t="s">
        <v>9</v>
      </c>
      <c r="C12" s="36">
        <v>181478.029064</v>
      </c>
      <c r="D12" s="37">
        <v>11437.351104000001</v>
      </c>
      <c r="E12" s="38">
        <v>6071.1755520000006</v>
      </c>
      <c r="F12" s="38">
        <v>16832.378015999999</v>
      </c>
      <c r="G12" s="38">
        <v>16495.138176</v>
      </c>
      <c r="H12" s="38">
        <v>19889.621232000001</v>
      </c>
      <c r="I12" s="38">
        <v>27775.235711999998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9">
        <v>98500.899791999997</v>
      </c>
      <c r="Q12" s="40"/>
    </row>
    <row r="13" spans="2:17" s="12" customFormat="1" ht="12.75" x14ac:dyDescent="0.2">
      <c r="B13" s="35" t="s">
        <v>10</v>
      </c>
      <c r="C13" s="36">
        <v>6549.9985999999999</v>
      </c>
      <c r="D13" s="37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9">
        <v>0</v>
      </c>
      <c r="Q13" s="40"/>
    </row>
    <row r="14" spans="2:17" s="12" customFormat="1" ht="12.75" x14ac:dyDescent="0.2">
      <c r="B14" s="35" t="s">
        <v>11</v>
      </c>
      <c r="C14" s="36">
        <v>13875.060000000001</v>
      </c>
      <c r="D14" s="37">
        <v>3217.5</v>
      </c>
      <c r="E14" s="38">
        <v>1237.5</v>
      </c>
      <c r="F14" s="38">
        <v>3366.0000000000005</v>
      </c>
      <c r="G14" s="38">
        <v>3534.3</v>
      </c>
      <c r="H14" s="38">
        <v>4193.4749999999995</v>
      </c>
      <c r="I14" s="38">
        <v>5259.375</v>
      </c>
      <c r="J14" s="38">
        <v>3828.8250000000003</v>
      </c>
      <c r="K14" s="38">
        <v>4326.3</v>
      </c>
      <c r="L14" s="38">
        <v>5094.375</v>
      </c>
      <c r="M14" s="38">
        <v>4279.2750000000005</v>
      </c>
      <c r="N14" s="38">
        <v>5047.3499999999995</v>
      </c>
      <c r="O14" s="38">
        <v>5878.125</v>
      </c>
      <c r="P14" s="39">
        <v>49262.399999999994</v>
      </c>
      <c r="Q14" s="40"/>
    </row>
    <row r="15" spans="2:17" s="12" customFormat="1" ht="12.75" x14ac:dyDescent="0.2">
      <c r="B15" s="35" t="s">
        <v>12</v>
      </c>
      <c r="C15" s="36">
        <v>10695.168750000001</v>
      </c>
      <c r="D15" s="37">
        <v>2210</v>
      </c>
      <c r="E15" s="38">
        <v>850</v>
      </c>
      <c r="F15" s="38">
        <v>2244</v>
      </c>
      <c r="G15" s="38">
        <v>2252.25</v>
      </c>
      <c r="H15" s="38">
        <v>2656.5</v>
      </c>
      <c r="I15" s="38">
        <v>3093.75</v>
      </c>
      <c r="J15" s="38">
        <v>2927.9250000000002</v>
      </c>
      <c r="K15" s="38">
        <v>3453.45</v>
      </c>
      <c r="L15" s="38">
        <v>3753.75</v>
      </c>
      <c r="M15" s="38">
        <v>2927.9250000000002</v>
      </c>
      <c r="N15" s="38">
        <v>3453.45</v>
      </c>
      <c r="O15" s="38">
        <v>4021.875</v>
      </c>
      <c r="P15" s="39">
        <v>33844.875</v>
      </c>
      <c r="Q15" s="40"/>
    </row>
    <row r="16" spans="2:17" s="12" customFormat="1" ht="12.75" x14ac:dyDescent="0.2">
      <c r="B16" s="35" t="s">
        <v>13</v>
      </c>
      <c r="C16" s="36">
        <v>0</v>
      </c>
      <c r="D16" s="37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10070.273535324488</v>
      </c>
      <c r="K16" s="38">
        <v>11068.415353384587</v>
      </c>
      <c r="L16" s="38">
        <v>12840.857541730637</v>
      </c>
      <c r="M16" s="38">
        <v>10375.412893718354</v>
      </c>
      <c r="N16" s="38">
        <v>11403.799407007496</v>
      </c>
      <c r="O16" s="38">
        <v>13541.241268834443</v>
      </c>
      <c r="P16" s="39">
        <v>69299.999999999971</v>
      </c>
      <c r="Q16" s="40"/>
    </row>
    <row r="17" spans="1:18" s="12" customFormat="1" ht="12.75" x14ac:dyDescent="0.2">
      <c r="B17" s="35" t="s">
        <v>14</v>
      </c>
      <c r="C17" s="36">
        <v>0</v>
      </c>
      <c r="D17" s="37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1687.5</v>
      </c>
      <c r="L17" s="38">
        <v>1687.5</v>
      </c>
      <c r="M17" s="38">
        <v>1687.5</v>
      </c>
      <c r="N17" s="38">
        <v>2531.25</v>
      </c>
      <c r="O17" s="38">
        <v>2531.2499999999991</v>
      </c>
      <c r="P17" s="39">
        <v>10125.000000000015</v>
      </c>
      <c r="Q17" s="40"/>
    </row>
    <row r="18" spans="1:18" s="12" customFormat="1" ht="12.75" x14ac:dyDescent="0.2">
      <c r="B18" s="35" t="s">
        <v>15</v>
      </c>
      <c r="C18" s="36">
        <v>0</v>
      </c>
      <c r="D18" s="37">
        <v>1583.3333333333335</v>
      </c>
      <c r="E18" s="38">
        <v>1583.3333333333335</v>
      </c>
      <c r="F18" s="38">
        <v>1583.3333333333335</v>
      </c>
      <c r="G18" s="38">
        <v>1583.3333333333335</v>
      </c>
      <c r="H18" s="38">
        <v>1583.3333333333335</v>
      </c>
      <c r="I18" s="38">
        <v>1583.3333333333335</v>
      </c>
      <c r="J18" s="38">
        <v>1583.3333333333335</v>
      </c>
      <c r="K18" s="38">
        <v>1583.3333333333335</v>
      </c>
      <c r="L18" s="38">
        <v>1583.3333333333335</v>
      </c>
      <c r="M18" s="38">
        <v>1583.3333333333335</v>
      </c>
      <c r="N18" s="38">
        <v>1583.3333333333335</v>
      </c>
      <c r="O18" s="38">
        <v>1583.3333333333335</v>
      </c>
      <c r="P18" s="39">
        <v>19000.000000000004</v>
      </c>
      <c r="Q18" s="40"/>
    </row>
    <row r="19" spans="1:18" x14ac:dyDescent="0.25">
      <c r="B19" s="28" t="s">
        <v>16</v>
      </c>
      <c r="C19" s="29">
        <v>8846.4959456700199</v>
      </c>
      <c r="D19" s="30">
        <v>6392.9596072122959</v>
      </c>
      <c r="E19" s="31">
        <v>962.03223111667489</v>
      </c>
      <c r="F19" s="31">
        <v>1601.7001053019619</v>
      </c>
      <c r="G19" s="31">
        <v>1574.6712558239133</v>
      </c>
      <c r="H19" s="31">
        <v>624.94765465511557</v>
      </c>
      <c r="I19" s="31">
        <v>353.8089477929355</v>
      </c>
      <c r="J19" s="31">
        <v>6254.9682125558411</v>
      </c>
      <c r="K19" s="31">
        <v>456.90363551765819</v>
      </c>
      <c r="L19" s="31">
        <v>394.15619236880713</v>
      </c>
      <c r="M19" s="31">
        <v>501.21386763743533</v>
      </c>
      <c r="N19" s="31">
        <v>482.21031872837023</v>
      </c>
      <c r="O19" s="31">
        <v>400.42797128898764</v>
      </c>
      <c r="P19" s="32">
        <v>19999.999999999993</v>
      </c>
    </row>
    <row r="20" spans="1:18" s="1" customFormat="1" x14ac:dyDescent="0.25">
      <c r="B20" s="41" t="s">
        <v>17</v>
      </c>
      <c r="C20" s="42">
        <f>SUM(C19,C9:C11)</f>
        <v>748620.99999993457</v>
      </c>
      <c r="D20" s="43">
        <f t="shared" ref="D20:O20" si="1">SUM(D19,D9:D11)</f>
        <v>48877.864247604572</v>
      </c>
      <c r="E20" s="44">
        <f t="shared" si="1"/>
        <v>31545.569123285401</v>
      </c>
      <c r="F20" s="44">
        <f t="shared" si="1"/>
        <v>78826.26649349794</v>
      </c>
      <c r="G20" s="44">
        <f t="shared" si="1"/>
        <v>77876.89474716963</v>
      </c>
      <c r="H20" s="44">
        <f t="shared" si="1"/>
        <v>86375.667075190169</v>
      </c>
      <c r="I20" s="44">
        <f t="shared" si="1"/>
        <v>104108.0629290604</v>
      </c>
      <c r="J20" s="44">
        <f t="shared" si="1"/>
        <v>89667.806612073749</v>
      </c>
      <c r="K20" s="44">
        <f t="shared" si="1"/>
        <v>90986.150238136543</v>
      </c>
      <c r="L20" s="44">
        <f t="shared" si="1"/>
        <v>101354.22925575245</v>
      </c>
      <c r="M20" s="44">
        <f t="shared" si="1"/>
        <v>95376.870320610702</v>
      </c>
      <c r="N20" s="44">
        <f t="shared" si="1"/>
        <v>103271.42808267809</v>
      </c>
      <c r="O20" s="44">
        <f t="shared" si="1"/>
        <v>115814.47846462169</v>
      </c>
      <c r="P20" s="45">
        <f>SUM(P19,P9:P11)</f>
        <v>1024081.2875896815</v>
      </c>
      <c r="Q20" s="46"/>
    </row>
    <row r="21" spans="1:18" x14ac:dyDescent="0.2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8" hidden="1" x14ac:dyDescent="0.25">
      <c r="B22" s="3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1:18" hidden="1" x14ac:dyDescent="0.25">
      <c r="G23" s="47"/>
      <c r="H23" s="47"/>
      <c r="I23" s="47"/>
      <c r="J23" s="47"/>
      <c r="K23" s="47"/>
      <c r="L23" s="47"/>
      <c r="M23" s="47"/>
      <c r="N23" s="47"/>
      <c r="O23" s="47"/>
      <c r="P23" s="48"/>
    </row>
    <row r="24" spans="1:18" hidden="1" x14ac:dyDescent="0.25">
      <c r="C24" s="5" t="s">
        <v>3</v>
      </c>
      <c r="D24" s="5"/>
      <c r="E24" s="5"/>
      <c r="F24" s="5"/>
      <c r="G24" s="5"/>
      <c r="H24" s="5"/>
      <c r="I24" s="49"/>
      <c r="J24" s="5"/>
      <c r="K24" s="5"/>
      <c r="L24" s="5"/>
      <c r="M24" s="5"/>
      <c r="N24" s="5"/>
      <c r="O24" s="5"/>
      <c r="P24" s="5"/>
    </row>
    <row r="25" spans="1:18" hidden="1" x14ac:dyDescent="0.25">
      <c r="B25" s="23" t="s">
        <v>4</v>
      </c>
      <c r="C25" s="24" t="s">
        <v>21</v>
      </c>
      <c r="D25" s="25" t="s">
        <v>25</v>
      </c>
      <c r="E25" s="26" t="s">
        <v>26</v>
      </c>
      <c r="F25" s="26" t="s">
        <v>27</v>
      </c>
      <c r="G25" s="26" t="s">
        <v>28</v>
      </c>
      <c r="H25" s="26" t="s">
        <v>29</v>
      </c>
      <c r="I25" s="26" t="s">
        <v>30</v>
      </c>
      <c r="J25" s="26" t="s">
        <v>31</v>
      </c>
      <c r="K25" s="26" t="s">
        <v>32</v>
      </c>
      <c r="L25" s="26" t="s">
        <v>33</v>
      </c>
      <c r="M25" s="26" t="s">
        <v>34</v>
      </c>
      <c r="N25" s="26" t="s">
        <v>35</v>
      </c>
      <c r="O25" s="26" t="s">
        <v>36</v>
      </c>
      <c r="P25" s="27">
        <v>2017</v>
      </c>
      <c r="Q25" s="50"/>
    </row>
    <row r="26" spans="1:18" hidden="1" x14ac:dyDescent="0.25">
      <c r="B26" s="28" t="s">
        <v>6</v>
      </c>
      <c r="C26" s="51">
        <v>466179.99176</v>
      </c>
      <c r="D26" s="52">
        <v>26679.309740000001</v>
      </c>
      <c r="E26" s="53">
        <v>41608.332000000002</v>
      </c>
      <c r="F26" s="53">
        <v>58494.892999999996</v>
      </c>
      <c r="G26" s="31">
        <v>46453.792885929994</v>
      </c>
      <c r="H26" s="31">
        <v>50249.935985360004</v>
      </c>
      <c r="I26" s="31">
        <v>62866.597452800001</v>
      </c>
      <c r="J26" s="31">
        <v>66357.012195660005</v>
      </c>
      <c r="K26" s="31">
        <v>72780.855613649997</v>
      </c>
      <c r="L26" s="31">
        <v>79381.647224889995</v>
      </c>
      <c r="M26" s="31">
        <v>76255.81862061999</v>
      </c>
      <c r="N26" s="31">
        <v>82027.358612479977</v>
      </c>
      <c r="O26" s="31">
        <v>91232.593330250005</v>
      </c>
      <c r="P26" s="32">
        <f t="shared" ref="P26:P27" si="2">SUM(D26:O26)</f>
        <v>754388.14666163991</v>
      </c>
      <c r="Q26" s="54"/>
      <c r="R26" s="9"/>
    </row>
    <row r="27" spans="1:18" hidden="1" x14ac:dyDescent="0.25">
      <c r="B27" s="28" t="s">
        <v>7</v>
      </c>
      <c r="C27" s="51">
        <v>55648.042000000001</v>
      </c>
      <c r="D27" s="52">
        <v>4527.2389999999996</v>
      </c>
      <c r="E27" s="53">
        <v>4074.0830000000001</v>
      </c>
      <c r="F27" s="53">
        <v>3954.5990000000002</v>
      </c>
      <c r="G27" s="31">
        <v>4133.3333333299997</v>
      </c>
      <c r="H27" s="31">
        <v>4533.3333333299997</v>
      </c>
      <c r="I27" s="31">
        <v>5000.0000000099999</v>
      </c>
      <c r="J27" s="31"/>
      <c r="K27" s="31"/>
      <c r="L27" s="31"/>
      <c r="M27" s="31"/>
      <c r="N27" s="31"/>
      <c r="O27" s="31"/>
      <c r="P27" s="32">
        <f t="shared" si="2"/>
        <v>26222.587666669999</v>
      </c>
      <c r="Q27" s="54"/>
    </row>
    <row r="28" spans="1:18" hidden="1" x14ac:dyDescent="0.25">
      <c r="B28" s="28" t="s">
        <v>8</v>
      </c>
      <c r="C28" s="51">
        <f>SUM(C29:C39)</f>
        <v>201702.82220000002</v>
      </c>
      <c r="D28" s="52">
        <f t="shared" ref="D28:P28" si="3">SUM(D29:D39)</f>
        <v>11888.696899999999</v>
      </c>
      <c r="E28" s="53">
        <f t="shared" si="3"/>
        <v>21816.548400000003</v>
      </c>
      <c r="F28" s="53">
        <f t="shared" si="3"/>
        <v>30139.901999999998</v>
      </c>
      <c r="G28" s="31">
        <f t="shared" si="3"/>
        <v>21673.158019030001</v>
      </c>
      <c r="H28" s="31">
        <f t="shared" si="3"/>
        <v>26541.382665239995</v>
      </c>
      <c r="I28" s="31">
        <f t="shared" si="3"/>
        <v>30779.777470030003</v>
      </c>
      <c r="J28" s="31">
        <f t="shared" si="3"/>
        <v>9961.9951652499985</v>
      </c>
      <c r="K28" s="31">
        <f t="shared" si="3"/>
        <v>12024.003396419999</v>
      </c>
      <c r="L28" s="31">
        <f t="shared" si="3"/>
        <v>15218.926457420001</v>
      </c>
      <c r="M28" s="31">
        <f t="shared" si="3"/>
        <v>12425.856160020001</v>
      </c>
      <c r="N28" s="31">
        <f t="shared" si="3"/>
        <v>14170.59212804</v>
      </c>
      <c r="O28" s="31">
        <f t="shared" si="3"/>
        <v>16829.71449998</v>
      </c>
      <c r="P28" s="32">
        <f t="shared" si="3"/>
        <v>223470.55326143</v>
      </c>
      <c r="Q28" s="54"/>
    </row>
    <row r="29" spans="1:18" s="18" customFormat="1" hidden="1" x14ac:dyDescent="0.25">
      <c r="A29" s="12"/>
      <c r="B29" s="35" t="s">
        <v>9</v>
      </c>
      <c r="C29" s="55">
        <v>172737.90100000001</v>
      </c>
      <c r="D29" s="56">
        <v>9522.5550000000003</v>
      </c>
      <c r="E29" s="57">
        <v>18626.147000000001</v>
      </c>
      <c r="F29" s="57">
        <v>22693.785</v>
      </c>
      <c r="G29" s="57">
        <v>16514.80000001</v>
      </c>
      <c r="H29" s="57">
        <v>19045.949999989996</v>
      </c>
      <c r="I29" s="57">
        <v>21478.942800000001</v>
      </c>
      <c r="J29" s="58"/>
      <c r="K29" s="58"/>
      <c r="L29" s="58"/>
      <c r="M29" s="58"/>
      <c r="N29" s="58"/>
      <c r="O29" s="58"/>
      <c r="P29" s="59">
        <f t="shared" ref="P29:P30" si="4">SUM(D29:O29)</f>
        <v>107882.1798</v>
      </c>
      <c r="Q29" s="54"/>
    </row>
    <row r="30" spans="1:18" s="18" customFormat="1" hidden="1" x14ac:dyDescent="0.25">
      <c r="A30" s="12"/>
      <c r="B30" s="35" t="s">
        <v>10</v>
      </c>
      <c r="C30" s="55">
        <v>6329.9886000000006</v>
      </c>
      <c r="D30" s="56">
        <v>-11.305</v>
      </c>
      <c r="E30" s="57">
        <v>0.72</v>
      </c>
      <c r="F30" s="57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9">
        <f t="shared" si="4"/>
        <v>-10.584999999999999</v>
      </c>
      <c r="Q30" s="54"/>
    </row>
    <row r="31" spans="1:18" s="18" customFormat="1" hidden="1" x14ac:dyDescent="0.25">
      <c r="A31" s="12"/>
      <c r="B31" s="35" t="s">
        <v>11</v>
      </c>
      <c r="C31" s="55">
        <v>19362.325100000002</v>
      </c>
      <c r="D31" s="56">
        <v>2366.6749</v>
      </c>
      <c r="E31" s="57">
        <v>2926.3793999999998</v>
      </c>
      <c r="F31" s="57">
        <v>6397.6270000000004</v>
      </c>
      <c r="G31" s="57">
        <v>3430.35</v>
      </c>
      <c r="H31" s="57">
        <v>4070.1374999999998</v>
      </c>
      <c r="I31" s="57">
        <v>5104.6875000200007</v>
      </c>
      <c r="J31" s="57">
        <v>4608.4499999899999</v>
      </c>
      <c r="K31" s="57">
        <v>6072.0000000000009</v>
      </c>
      <c r="L31" s="57">
        <v>6732.0000000200007</v>
      </c>
      <c r="M31" s="57">
        <v>5445.0000000099999</v>
      </c>
      <c r="N31" s="57">
        <v>6336</v>
      </c>
      <c r="O31" s="57">
        <v>7035.6</v>
      </c>
      <c r="P31" s="59">
        <f>SUM(D31:O31)</f>
        <v>60524.906300039998</v>
      </c>
      <c r="Q31" s="54"/>
    </row>
    <row r="32" spans="1:18" s="18" customFormat="1" hidden="1" x14ac:dyDescent="0.25">
      <c r="A32" s="12"/>
      <c r="B32" s="35" t="s">
        <v>12</v>
      </c>
      <c r="C32" s="55"/>
      <c r="D32" s="56"/>
      <c r="E32" s="57"/>
      <c r="F32" s="57"/>
      <c r="G32" s="57">
        <v>0</v>
      </c>
      <c r="H32" s="57">
        <v>618.74999998999999</v>
      </c>
      <c r="I32" s="57">
        <v>1178.10000001</v>
      </c>
      <c r="J32" s="57">
        <v>2079</v>
      </c>
      <c r="K32" s="57">
        <v>1963.5000000099999</v>
      </c>
      <c r="L32" s="57">
        <v>3775.1999999899999</v>
      </c>
      <c r="M32" s="57">
        <v>2509.65</v>
      </c>
      <c r="N32" s="57">
        <v>2702.7000000100002</v>
      </c>
      <c r="O32" s="57">
        <v>3775.2000000100002</v>
      </c>
      <c r="P32" s="59">
        <f t="shared" ref="P32:P40" si="5">SUM(D32:O32)</f>
        <v>18602.10000002</v>
      </c>
      <c r="Q32" s="54"/>
    </row>
    <row r="33" spans="1:17" s="18" customFormat="1" hidden="1" x14ac:dyDescent="0.25">
      <c r="A33" s="12"/>
      <c r="B33" s="35" t="s">
        <v>38</v>
      </c>
      <c r="C33" s="55"/>
      <c r="D33" s="56">
        <v>69.918000000000006</v>
      </c>
      <c r="E33" s="57">
        <v>211.965</v>
      </c>
      <c r="F33" s="57">
        <v>329.24400000000003</v>
      </c>
      <c r="G33" s="57">
        <v>792.00000001000001</v>
      </c>
      <c r="H33" s="57">
        <v>1035.0000000099999</v>
      </c>
      <c r="I33" s="57">
        <v>1125.0000000099999</v>
      </c>
      <c r="J33" s="57">
        <v>1458</v>
      </c>
      <c r="K33" s="57">
        <v>1890.00000002</v>
      </c>
      <c r="L33" s="57">
        <v>2514.2857142900002</v>
      </c>
      <c r="M33" s="57">
        <v>2232</v>
      </c>
      <c r="N33" s="57">
        <v>2790.0000000199998</v>
      </c>
      <c r="O33" s="57">
        <v>3347.9999999900001</v>
      </c>
      <c r="P33" s="59">
        <f t="shared" si="5"/>
        <v>17795.412714350001</v>
      </c>
      <c r="Q33" s="54"/>
    </row>
    <row r="34" spans="1:17" s="18" customFormat="1" hidden="1" x14ac:dyDescent="0.25">
      <c r="A34" s="12"/>
      <c r="B34" s="35" t="s">
        <v>39</v>
      </c>
      <c r="C34" s="55"/>
      <c r="D34" s="56">
        <v>0</v>
      </c>
      <c r="E34" s="57">
        <v>0</v>
      </c>
      <c r="F34" s="57">
        <v>727.28599999999994</v>
      </c>
      <c r="G34" s="57">
        <v>486.00801901</v>
      </c>
      <c r="H34" s="57">
        <v>572.79516525999998</v>
      </c>
      <c r="I34" s="57">
        <v>694.29717000000005</v>
      </c>
      <c r="J34" s="57">
        <v>572.7951652700001</v>
      </c>
      <c r="K34" s="57">
        <v>638.75339639999993</v>
      </c>
      <c r="L34" s="57">
        <v>737.69074312999999</v>
      </c>
      <c r="M34" s="57">
        <v>653.45615999999995</v>
      </c>
      <c r="N34" s="57">
        <v>756.14212799999996</v>
      </c>
      <c r="O34" s="57">
        <v>875.16449999999998</v>
      </c>
      <c r="P34" s="59">
        <f t="shared" si="5"/>
        <v>6714.3884470700004</v>
      </c>
      <c r="Q34" s="54"/>
    </row>
    <row r="35" spans="1:17" s="18" customFormat="1" hidden="1" x14ac:dyDescent="0.25">
      <c r="A35" s="12"/>
      <c r="B35" s="35" t="s">
        <v>40</v>
      </c>
      <c r="C35" s="55"/>
      <c r="D35" s="56"/>
      <c r="E35" s="57"/>
      <c r="F35" s="57"/>
      <c r="G35" s="57">
        <v>450</v>
      </c>
      <c r="H35" s="57">
        <v>494.99999998999994</v>
      </c>
      <c r="I35" s="57">
        <v>494.99999998999999</v>
      </c>
      <c r="J35" s="57">
        <v>539.99999998999988</v>
      </c>
      <c r="K35" s="57">
        <v>755.99999998999999</v>
      </c>
      <c r="L35" s="57">
        <v>755.99999998999999</v>
      </c>
      <c r="M35" s="57">
        <v>882.00000001000001</v>
      </c>
      <c r="N35" s="57">
        <v>882.00000001000001</v>
      </c>
      <c r="O35" s="57">
        <v>1091.99999998</v>
      </c>
      <c r="P35" s="59">
        <f t="shared" si="5"/>
        <v>6347.9999999499996</v>
      </c>
      <c r="Q35" s="54"/>
    </row>
    <row r="36" spans="1:17" s="18" customFormat="1" hidden="1" x14ac:dyDescent="0.25">
      <c r="A36" s="12"/>
      <c r="B36" s="35" t="s">
        <v>41</v>
      </c>
      <c r="C36" s="55">
        <v>3272.6074999999996</v>
      </c>
      <c r="D36" s="56">
        <v>-59.146000000000001</v>
      </c>
      <c r="E36" s="57">
        <v>51.337000000000003</v>
      </c>
      <c r="F36" s="57">
        <v>-8.0399999999999991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9">
        <f t="shared" si="5"/>
        <v>-15.848999999999997</v>
      </c>
      <c r="Q36" s="54"/>
    </row>
    <row r="37" spans="1:17" s="18" customFormat="1" hidden="1" x14ac:dyDescent="0.25">
      <c r="A37" s="12"/>
      <c r="B37" s="35" t="s">
        <v>13</v>
      </c>
      <c r="C37" s="55"/>
      <c r="D37" s="56"/>
      <c r="E37" s="57"/>
      <c r="F37" s="57"/>
      <c r="G37" s="58"/>
      <c r="H37" s="58"/>
      <c r="I37" s="58"/>
      <c r="J37" s="57"/>
      <c r="K37" s="57"/>
      <c r="L37" s="57"/>
      <c r="M37" s="57"/>
      <c r="N37" s="57"/>
      <c r="O37" s="57"/>
      <c r="P37" s="59">
        <f t="shared" si="5"/>
        <v>0</v>
      </c>
      <c r="Q37" s="54"/>
    </row>
    <row r="38" spans="1:17" s="18" customFormat="1" hidden="1" x14ac:dyDescent="0.25">
      <c r="A38" s="12"/>
      <c r="B38" s="35" t="s">
        <v>14</v>
      </c>
      <c r="C38" s="55"/>
      <c r="D38" s="56"/>
      <c r="E38" s="57"/>
      <c r="F38" s="57"/>
      <c r="G38" s="58"/>
      <c r="H38" s="58"/>
      <c r="I38" s="58"/>
      <c r="J38" s="58"/>
      <c r="K38" s="58"/>
      <c r="L38" s="58"/>
      <c r="M38" s="58"/>
      <c r="N38" s="58"/>
      <c r="O38" s="58"/>
      <c r="P38" s="59">
        <f t="shared" si="5"/>
        <v>0</v>
      </c>
      <c r="Q38" s="54"/>
    </row>
    <row r="39" spans="1:17" s="18" customFormat="1" ht="15" hidden="1" customHeight="1" x14ac:dyDescent="0.25">
      <c r="A39" s="12"/>
      <c r="B39" s="35" t="s">
        <v>15</v>
      </c>
      <c r="C39" s="55"/>
      <c r="D39" s="56"/>
      <c r="E39" s="57"/>
      <c r="F39" s="57"/>
      <c r="G39" s="58"/>
      <c r="H39" s="57">
        <v>703.75</v>
      </c>
      <c r="I39" s="57">
        <v>703.75</v>
      </c>
      <c r="J39" s="57">
        <v>703.75</v>
      </c>
      <c r="K39" s="57">
        <v>703.75</v>
      </c>
      <c r="L39" s="57">
        <v>703.75</v>
      </c>
      <c r="M39" s="57">
        <v>703.75</v>
      </c>
      <c r="N39" s="57">
        <v>703.75</v>
      </c>
      <c r="O39" s="57">
        <v>703.75</v>
      </c>
      <c r="P39" s="59">
        <f t="shared" si="5"/>
        <v>5630</v>
      </c>
      <c r="Q39" s="54"/>
    </row>
    <row r="40" spans="1:17" hidden="1" x14ac:dyDescent="0.25">
      <c r="B40" s="28" t="s">
        <v>16</v>
      </c>
      <c r="C40" s="51">
        <v>15050.805171420017</v>
      </c>
      <c r="D40" s="52">
        <v>4288.3494771300011</v>
      </c>
      <c r="E40" s="53">
        <v>628.38667748000012</v>
      </c>
      <c r="F40" s="53">
        <v>2385.35951561</v>
      </c>
      <c r="G40" s="31">
        <v>1574.67125584</v>
      </c>
      <c r="H40" s="31">
        <v>624.94765466000013</v>
      </c>
      <c r="I40" s="31">
        <v>353.80894777999998</v>
      </c>
      <c r="J40" s="31">
        <v>7909.5644859799995</v>
      </c>
      <c r="K40" s="31">
        <v>456.90363552000002</v>
      </c>
      <c r="L40" s="31">
        <v>394.15619236999999</v>
      </c>
      <c r="M40" s="31">
        <v>501.21386762999998</v>
      </c>
      <c r="N40" s="31">
        <v>482.21031872000003</v>
      </c>
      <c r="O40" s="31">
        <v>400.42797127999995</v>
      </c>
      <c r="P40" s="32">
        <f t="shared" si="5"/>
        <v>20000.000000000004</v>
      </c>
      <c r="Q40" s="54"/>
    </row>
    <row r="41" spans="1:17" hidden="1" x14ac:dyDescent="0.25">
      <c r="A41" s="1"/>
      <c r="B41" s="41" t="s">
        <v>17</v>
      </c>
      <c r="C41" s="60">
        <f>C40+C26+C27+C28</f>
        <v>738581.66113142006</v>
      </c>
      <c r="D41" s="61">
        <f t="shared" ref="D41:P41" si="6">D40+D26+D27+D28</f>
        <v>47383.595117129997</v>
      </c>
      <c r="E41" s="62">
        <f t="shared" si="6"/>
        <v>68127.350077480005</v>
      </c>
      <c r="F41" s="62">
        <f t="shared" si="6"/>
        <v>94974.753515609991</v>
      </c>
      <c r="G41" s="63">
        <f t="shared" si="6"/>
        <v>73834.955494130001</v>
      </c>
      <c r="H41" s="63">
        <f t="shared" si="6"/>
        <v>81949.599638590007</v>
      </c>
      <c r="I41" s="63">
        <f t="shared" si="6"/>
        <v>99000.183870620007</v>
      </c>
      <c r="J41" s="63">
        <f t="shared" si="6"/>
        <v>84228.571846890001</v>
      </c>
      <c r="K41" s="63">
        <f t="shared" si="6"/>
        <v>85261.762645589988</v>
      </c>
      <c r="L41" s="63">
        <f t="shared" si="6"/>
        <v>94994.729874680008</v>
      </c>
      <c r="M41" s="63">
        <f t="shared" si="6"/>
        <v>89182.888648269989</v>
      </c>
      <c r="N41" s="63">
        <f t="shared" si="6"/>
        <v>96680.161059239967</v>
      </c>
      <c r="O41" s="63">
        <f t="shared" si="6"/>
        <v>108462.73580151002</v>
      </c>
      <c r="P41" s="45">
        <f t="shared" si="6"/>
        <v>1024081.2875897399</v>
      </c>
      <c r="Q41" s="54"/>
    </row>
    <row r="42" spans="1:17" hidden="1" x14ac:dyDescent="0.25">
      <c r="B42" s="64" t="s">
        <v>42</v>
      </c>
      <c r="C42" s="48"/>
      <c r="D42" s="65">
        <v>0</v>
      </c>
      <c r="E42" s="65">
        <v>0</v>
      </c>
      <c r="F42" s="65">
        <v>0</v>
      </c>
      <c r="Q42" s="66"/>
    </row>
    <row r="43" spans="1:17" hidden="1" x14ac:dyDescent="0.25">
      <c r="F43" s="67"/>
      <c r="G43" s="31"/>
      <c r="H43" s="31"/>
      <c r="I43" s="31"/>
      <c r="J43" s="31"/>
      <c r="K43" s="31"/>
      <c r="L43" s="31"/>
      <c r="M43" s="31"/>
      <c r="N43" s="31"/>
      <c r="O43" s="31"/>
      <c r="P43" s="48"/>
    </row>
    <row r="44" spans="1:17" hidden="1" x14ac:dyDescent="0.25">
      <c r="B44" s="3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1:17" hidden="1" x14ac:dyDescent="0.25">
      <c r="B45" s="23" t="s">
        <v>4</v>
      </c>
      <c r="C45" s="24" t="s">
        <v>21</v>
      </c>
      <c r="D45" s="25" t="s">
        <v>25</v>
      </c>
      <c r="E45" s="26" t="s">
        <v>26</v>
      </c>
      <c r="F45" s="26" t="s">
        <v>27</v>
      </c>
      <c r="G45" s="26" t="s">
        <v>28</v>
      </c>
      <c r="H45" s="26" t="s">
        <v>29</v>
      </c>
      <c r="I45" s="26" t="s">
        <v>30</v>
      </c>
      <c r="J45" s="26" t="s">
        <v>31</v>
      </c>
      <c r="K45" s="26" t="s">
        <v>32</v>
      </c>
      <c r="L45" s="26" t="s">
        <v>33</v>
      </c>
      <c r="M45" s="26" t="s">
        <v>34</v>
      </c>
      <c r="N45" s="26" t="s">
        <v>35</v>
      </c>
      <c r="O45" s="26" t="s">
        <v>36</v>
      </c>
      <c r="P45" s="27">
        <v>2017</v>
      </c>
    </row>
    <row r="46" spans="1:17" hidden="1" x14ac:dyDescent="0.25">
      <c r="B46" s="28" t="s">
        <v>6</v>
      </c>
      <c r="C46" s="68">
        <f>C26</f>
        <v>466179.99176</v>
      </c>
      <c r="D46" s="30">
        <v>26679.309740000001</v>
      </c>
      <c r="E46" s="31">
        <v>41608.332000000002</v>
      </c>
      <c r="F46" s="31">
        <v>58494.892999999996</v>
      </c>
      <c r="G46" s="31">
        <v>46453.792885929994</v>
      </c>
      <c r="H46" s="31">
        <v>50249.935985360004</v>
      </c>
      <c r="I46" s="31">
        <v>62866.597452800001</v>
      </c>
      <c r="J46" s="31">
        <v>66357.012195660005</v>
      </c>
      <c r="K46" s="31">
        <v>72780.855613649997</v>
      </c>
      <c r="L46" s="31">
        <v>79381.647224889995</v>
      </c>
      <c r="M46" s="31">
        <v>76255.81862061999</v>
      </c>
      <c r="N46" s="31">
        <v>82027.358612479977</v>
      </c>
      <c r="O46" s="31">
        <v>91232.593330250005</v>
      </c>
      <c r="P46" s="32">
        <f t="shared" ref="P46:P47" si="7">SUM(D46:O46)</f>
        <v>754388.14666163991</v>
      </c>
    </row>
    <row r="47" spans="1:17" hidden="1" x14ac:dyDescent="0.25">
      <c r="B47" s="28" t="s">
        <v>7</v>
      </c>
      <c r="C47" s="68">
        <f>C27</f>
        <v>55648.042000000001</v>
      </c>
      <c r="D47" s="30">
        <v>4527.2389999999996</v>
      </c>
      <c r="E47" s="31">
        <v>4074.0830000000001</v>
      </c>
      <c r="F47" s="31">
        <v>3954.5990000000002</v>
      </c>
      <c r="G47" s="31">
        <v>4133.3333333299997</v>
      </c>
      <c r="H47" s="31">
        <v>4533.3333333299997</v>
      </c>
      <c r="I47" s="31">
        <v>5000.0000000099999</v>
      </c>
      <c r="J47" s="69">
        <v>5000.0000000099999</v>
      </c>
      <c r="K47" s="69">
        <v>5000.0000000099999</v>
      </c>
      <c r="L47" s="69">
        <v>5000.0000000099999</v>
      </c>
      <c r="M47" s="31"/>
      <c r="N47" s="31"/>
      <c r="O47" s="31"/>
      <c r="P47" s="32">
        <f t="shared" si="7"/>
        <v>41222.587666699997</v>
      </c>
      <c r="Q47" s="70"/>
    </row>
    <row r="48" spans="1:17" hidden="1" x14ac:dyDescent="0.25">
      <c r="B48" s="28" t="s">
        <v>8</v>
      </c>
      <c r="C48" s="68">
        <f>SUM(C49:C59)</f>
        <v>201702.82220000002</v>
      </c>
      <c r="D48" s="30">
        <f t="shared" ref="D48:P48" si="8">SUM(D49:D59)</f>
        <v>11888.696899999999</v>
      </c>
      <c r="E48" s="31">
        <f t="shared" si="8"/>
        <v>21816.548400000003</v>
      </c>
      <c r="F48" s="31">
        <f t="shared" si="8"/>
        <v>30139.901999999998</v>
      </c>
      <c r="G48" s="31">
        <f t="shared" si="8"/>
        <v>21673.158019009999</v>
      </c>
      <c r="H48" s="31">
        <f t="shared" si="8"/>
        <v>26541.382665249999</v>
      </c>
      <c r="I48" s="31">
        <f t="shared" si="8"/>
        <v>30779.777470000001</v>
      </c>
      <c r="J48" s="31">
        <f t="shared" si="8"/>
        <v>27236.065565239998</v>
      </c>
      <c r="K48" s="31">
        <f t="shared" si="8"/>
        <v>34048.443156410001</v>
      </c>
      <c r="L48" s="31">
        <f t="shared" si="8"/>
        <v>40870.921001405004</v>
      </c>
      <c r="M48" s="31">
        <f t="shared" si="8"/>
        <v>12425.85616001</v>
      </c>
      <c r="N48" s="31">
        <f t="shared" si="8"/>
        <v>14170.592128030001</v>
      </c>
      <c r="O48" s="31">
        <f t="shared" si="8"/>
        <v>16829.714499970003</v>
      </c>
      <c r="P48" s="32">
        <f t="shared" si="8"/>
        <v>288421.05796532496</v>
      </c>
    </row>
    <row r="49" spans="2:18" hidden="1" x14ac:dyDescent="0.25">
      <c r="B49" s="35" t="s">
        <v>9</v>
      </c>
      <c r="C49" s="36">
        <f t="shared" ref="C49:O60" si="9">C29</f>
        <v>172737.90100000001</v>
      </c>
      <c r="D49" s="71">
        <f t="shared" si="9"/>
        <v>9522.5550000000003</v>
      </c>
      <c r="E49" s="58">
        <f t="shared" si="9"/>
        <v>18626.147000000001</v>
      </c>
      <c r="F49" s="57">
        <f t="shared" si="9"/>
        <v>22693.785</v>
      </c>
      <c r="G49" s="58">
        <v>16514.8</v>
      </c>
      <c r="H49" s="58">
        <v>19045.949999999997</v>
      </c>
      <c r="I49" s="58">
        <v>21478.942800000001</v>
      </c>
      <c r="J49" s="72">
        <v>17274.070399999997</v>
      </c>
      <c r="K49" s="72">
        <v>22024.439760000001</v>
      </c>
      <c r="L49" s="72">
        <v>25651.994543999997</v>
      </c>
      <c r="M49" s="31">
        <v>0</v>
      </c>
      <c r="N49" s="31">
        <v>0</v>
      </c>
      <c r="O49" s="31">
        <v>0</v>
      </c>
      <c r="P49" s="59">
        <f t="shared" ref="P49:P50" si="10">SUM(D49:O49)</f>
        <v>172832.68450399998</v>
      </c>
      <c r="Q49" s="70"/>
    </row>
    <row r="50" spans="2:18" hidden="1" x14ac:dyDescent="0.25">
      <c r="B50" s="35" t="s">
        <v>10</v>
      </c>
      <c r="C50" s="36">
        <f t="shared" si="9"/>
        <v>6329.9886000000006</v>
      </c>
      <c r="D50" s="71">
        <f t="shared" si="9"/>
        <v>-11.305</v>
      </c>
      <c r="E50" s="58">
        <f t="shared" si="9"/>
        <v>0.72</v>
      </c>
      <c r="F50" s="58">
        <f t="shared" si="9"/>
        <v>0</v>
      </c>
      <c r="G50" s="58">
        <f t="shared" si="9"/>
        <v>0</v>
      </c>
      <c r="H50" s="58">
        <f t="shared" si="9"/>
        <v>0</v>
      </c>
      <c r="I50" s="58">
        <f t="shared" si="9"/>
        <v>0</v>
      </c>
      <c r="J50" s="58">
        <f t="shared" si="9"/>
        <v>0</v>
      </c>
      <c r="K50" s="58">
        <f t="shared" si="9"/>
        <v>0</v>
      </c>
      <c r="L50" s="58">
        <f t="shared" si="9"/>
        <v>0</v>
      </c>
      <c r="M50" s="58">
        <f t="shared" si="9"/>
        <v>0</v>
      </c>
      <c r="N50" s="58">
        <f t="shared" si="9"/>
        <v>0</v>
      </c>
      <c r="O50" s="58">
        <f t="shared" si="9"/>
        <v>0</v>
      </c>
      <c r="P50" s="59">
        <f t="shared" si="10"/>
        <v>-10.584999999999999</v>
      </c>
    </row>
    <row r="51" spans="2:18" hidden="1" x14ac:dyDescent="0.25">
      <c r="B51" s="35" t="s">
        <v>11</v>
      </c>
      <c r="C51" s="36">
        <f t="shared" si="9"/>
        <v>19362.325100000002</v>
      </c>
      <c r="D51" s="71">
        <f t="shared" si="9"/>
        <v>2366.6749</v>
      </c>
      <c r="E51" s="58">
        <f t="shared" si="9"/>
        <v>2926.3793999999998</v>
      </c>
      <c r="F51" s="58">
        <f t="shared" si="9"/>
        <v>6397.6270000000004</v>
      </c>
      <c r="G51" s="58">
        <v>3430.35</v>
      </c>
      <c r="H51" s="58">
        <v>4070.1374999999998</v>
      </c>
      <c r="I51" s="58">
        <v>5104.6875</v>
      </c>
      <c r="J51" s="58">
        <v>4608.45</v>
      </c>
      <c r="K51" s="57">
        <v>6072</v>
      </c>
      <c r="L51" s="57">
        <v>6732</v>
      </c>
      <c r="M51" s="57">
        <v>5445</v>
      </c>
      <c r="N51" s="57">
        <v>6336</v>
      </c>
      <c r="O51" s="57">
        <v>7035.6</v>
      </c>
      <c r="P51" s="59">
        <f>SUM(D51:O51)</f>
        <v>60524.906299999995</v>
      </c>
      <c r="Q51" s="70"/>
    </row>
    <row r="52" spans="2:18" hidden="1" x14ac:dyDescent="0.25">
      <c r="B52" s="35" t="s">
        <v>12</v>
      </c>
      <c r="C52" s="36">
        <f t="shared" si="9"/>
        <v>0</v>
      </c>
      <c r="D52" s="71">
        <f t="shared" si="9"/>
        <v>0</v>
      </c>
      <c r="E52" s="58">
        <f t="shared" si="9"/>
        <v>0</v>
      </c>
      <c r="F52" s="58">
        <f t="shared" si="9"/>
        <v>0</v>
      </c>
      <c r="G52" s="57">
        <v>0</v>
      </c>
      <c r="H52" s="57">
        <v>618.75</v>
      </c>
      <c r="I52" s="57">
        <v>1178.0999999999999</v>
      </c>
      <c r="J52" s="57">
        <v>2079</v>
      </c>
      <c r="K52" s="57">
        <v>1963.5</v>
      </c>
      <c r="L52" s="57">
        <v>3775.2000000000003</v>
      </c>
      <c r="M52" s="57">
        <v>2509.65</v>
      </c>
      <c r="N52" s="57">
        <v>2702.7000000000003</v>
      </c>
      <c r="O52" s="57">
        <v>3775.2000000000003</v>
      </c>
      <c r="P52" s="59">
        <f t="shared" ref="P52:P60" si="11">SUM(D52:O52)</f>
        <v>18602.100000000002</v>
      </c>
      <c r="Q52" s="70"/>
    </row>
    <row r="53" spans="2:18" hidden="1" x14ac:dyDescent="0.25">
      <c r="B53" s="35" t="s">
        <v>38</v>
      </c>
      <c r="C53" s="36">
        <f t="shared" si="9"/>
        <v>0</v>
      </c>
      <c r="D53" s="71">
        <f t="shared" si="9"/>
        <v>69.918000000000006</v>
      </c>
      <c r="E53" s="58">
        <f t="shared" si="9"/>
        <v>211.965</v>
      </c>
      <c r="F53" s="58">
        <f t="shared" si="9"/>
        <v>329.24400000000003</v>
      </c>
      <c r="G53" s="58">
        <f t="shared" si="9"/>
        <v>792.00000001000001</v>
      </c>
      <c r="H53" s="58">
        <f t="shared" si="9"/>
        <v>1035.0000000099999</v>
      </c>
      <c r="I53" s="58">
        <f t="shared" si="9"/>
        <v>1125.0000000099999</v>
      </c>
      <c r="J53" s="58">
        <f t="shared" si="9"/>
        <v>1458</v>
      </c>
      <c r="K53" s="58">
        <f t="shared" si="9"/>
        <v>1890.00000002</v>
      </c>
      <c r="L53" s="58">
        <f t="shared" si="9"/>
        <v>2514.2857142900002</v>
      </c>
      <c r="M53" s="58">
        <f t="shared" si="9"/>
        <v>2232</v>
      </c>
      <c r="N53" s="58">
        <f t="shared" si="9"/>
        <v>2790.0000000199998</v>
      </c>
      <c r="O53" s="58">
        <f t="shared" si="9"/>
        <v>3347.9999999900001</v>
      </c>
      <c r="P53" s="59">
        <f t="shared" si="11"/>
        <v>17795.412714350001</v>
      </c>
    </row>
    <row r="54" spans="2:18" hidden="1" x14ac:dyDescent="0.25">
      <c r="B54" s="35" t="s">
        <v>39</v>
      </c>
      <c r="C54" s="36">
        <f t="shared" si="9"/>
        <v>0</v>
      </c>
      <c r="D54" s="71">
        <f t="shared" si="9"/>
        <v>0</v>
      </c>
      <c r="E54" s="58">
        <f t="shared" si="9"/>
        <v>0</v>
      </c>
      <c r="F54" s="58">
        <f t="shared" si="9"/>
        <v>727.28599999999994</v>
      </c>
      <c r="G54" s="57">
        <v>486.00801899999988</v>
      </c>
      <c r="H54" s="57">
        <v>572.79516524999997</v>
      </c>
      <c r="I54" s="57">
        <v>694.29717000000005</v>
      </c>
      <c r="J54" s="57">
        <v>572.79516524999997</v>
      </c>
      <c r="K54" s="57">
        <v>638.75339639999993</v>
      </c>
      <c r="L54" s="57">
        <v>737.69074312499981</v>
      </c>
      <c r="M54" s="57">
        <v>653.45615999999973</v>
      </c>
      <c r="N54" s="57">
        <v>756.14212800000007</v>
      </c>
      <c r="O54" s="57">
        <v>875.16449999999986</v>
      </c>
      <c r="P54" s="59">
        <f t="shared" si="11"/>
        <v>6714.3884470250005</v>
      </c>
      <c r="Q54" s="70"/>
    </row>
    <row r="55" spans="2:18" hidden="1" x14ac:dyDescent="0.25">
      <c r="B55" s="35" t="s">
        <v>40</v>
      </c>
      <c r="C55" s="36">
        <f t="shared" si="9"/>
        <v>0</v>
      </c>
      <c r="D55" s="71">
        <f t="shared" si="9"/>
        <v>0</v>
      </c>
      <c r="E55" s="58">
        <f t="shared" si="9"/>
        <v>0</v>
      </c>
      <c r="F55" s="58">
        <f t="shared" si="9"/>
        <v>0</v>
      </c>
      <c r="G55" s="58">
        <f t="shared" si="9"/>
        <v>450</v>
      </c>
      <c r="H55" s="58">
        <f t="shared" si="9"/>
        <v>494.99999998999994</v>
      </c>
      <c r="I55" s="58">
        <f t="shared" si="9"/>
        <v>494.99999998999999</v>
      </c>
      <c r="J55" s="58">
        <f t="shared" si="9"/>
        <v>539.99999998999988</v>
      </c>
      <c r="K55" s="58">
        <f t="shared" si="9"/>
        <v>755.99999998999999</v>
      </c>
      <c r="L55" s="58">
        <f t="shared" si="9"/>
        <v>755.99999998999999</v>
      </c>
      <c r="M55" s="58">
        <f t="shared" si="9"/>
        <v>882.00000001000001</v>
      </c>
      <c r="N55" s="58">
        <f t="shared" si="9"/>
        <v>882.00000001000001</v>
      </c>
      <c r="O55" s="58">
        <f t="shared" si="9"/>
        <v>1091.99999998</v>
      </c>
      <c r="P55" s="59">
        <f t="shared" si="11"/>
        <v>6347.9999999499996</v>
      </c>
    </row>
    <row r="56" spans="2:18" hidden="1" x14ac:dyDescent="0.25">
      <c r="B56" s="35" t="s">
        <v>41</v>
      </c>
      <c r="C56" s="36">
        <f t="shared" si="9"/>
        <v>3272.6074999999996</v>
      </c>
      <c r="D56" s="71">
        <f t="shared" si="9"/>
        <v>-59.146000000000001</v>
      </c>
      <c r="E56" s="58">
        <f t="shared" si="9"/>
        <v>51.337000000000003</v>
      </c>
      <c r="F56" s="58">
        <f t="shared" si="9"/>
        <v>-8.0399999999999991</v>
      </c>
      <c r="G56" s="58">
        <f t="shared" si="9"/>
        <v>0</v>
      </c>
      <c r="H56" s="58">
        <f t="shared" si="9"/>
        <v>0</v>
      </c>
      <c r="I56" s="58">
        <f t="shared" si="9"/>
        <v>0</v>
      </c>
      <c r="J56" s="58">
        <f t="shared" si="9"/>
        <v>0</v>
      </c>
      <c r="K56" s="58">
        <f t="shared" si="9"/>
        <v>0</v>
      </c>
      <c r="L56" s="58">
        <f t="shared" si="9"/>
        <v>0</v>
      </c>
      <c r="M56" s="58">
        <f t="shared" si="9"/>
        <v>0</v>
      </c>
      <c r="N56" s="58">
        <f t="shared" si="9"/>
        <v>0</v>
      </c>
      <c r="O56" s="58">
        <f t="shared" si="9"/>
        <v>0</v>
      </c>
      <c r="P56" s="59">
        <f t="shared" si="11"/>
        <v>-15.848999999999997</v>
      </c>
    </row>
    <row r="57" spans="2:18" hidden="1" x14ac:dyDescent="0.25">
      <c r="B57" s="35" t="s">
        <v>13</v>
      </c>
      <c r="C57" s="36">
        <f t="shared" si="9"/>
        <v>0</v>
      </c>
      <c r="D57" s="71">
        <f t="shared" si="9"/>
        <v>0</v>
      </c>
      <c r="E57" s="58">
        <f t="shared" si="9"/>
        <v>0</v>
      </c>
      <c r="F57" s="58">
        <f t="shared" si="9"/>
        <v>0</v>
      </c>
      <c r="G57" s="58">
        <f t="shared" si="9"/>
        <v>0</v>
      </c>
      <c r="H57" s="58">
        <f t="shared" si="9"/>
        <v>0</v>
      </c>
      <c r="I57" s="58">
        <f t="shared" si="9"/>
        <v>0</v>
      </c>
      <c r="J57" s="58">
        <f t="shared" si="9"/>
        <v>0</v>
      </c>
      <c r="K57" s="58">
        <f t="shared" si="9"/>
        <v>0</v>
      </c>
      <c r="L57" s="58">
        <f t="shared" si="9"/>
        <v>0</v>
      </c>
      <c r="M57" s="58">
        <f t="shared" si="9"/>
        <v>0</v>
      </c>
      <c r="N57" s="58">
        <f t="shared" si="9"/>
        <v>0</v>
      </c>
      <c r="O57" s="58">
        <f t="shared" si="9"/>
        <v>0</v>
      </c>
      <c r="P57" s="59">
        <f t="shared" si="11"/>
        <v>0</v>
      </c>
    </row>
    <row r="58" spans="2:18" ht="12" hidden="1" customHeight="1" x14ac:dyDescent="0.25">
      <c r="B58" s="35" t="s">
        <v>14</v>
      </c>
      <c r="C58" s="36">
        <f t="shared" si="9"/>
        <v>0</v>
      </c>
      <c r="D58" s="71">
        <f t="shared" si="9"/>
        <v>0</v>
      </c>
      <c r="E58" s="58">
        <f t="shared" si="9"/>
        <v>0</v>
      </c>
      <c r="F58" s="58">
        <f t="shared" si="9"/>
        <v>0</v>
      </c>
      <c r="G58" s="58">
        <f t="shared" si="9"/>
        <v>0</v>
      </c>
      <c r="H58" s="58">
        <f t="shared" si="9"/>
        <v>0</v>
      </c>
      <c r="I58" s="58">
        <f t="shared" si="9"/>
        <v>0</v>
      </c>
      <c r="J58" s="58">
        <f t="shared" si="9"/>
        <v>0</v>
      </c>
      <c r="K58" s="58">
        <f t="shared" si="9"/>
        <v>0</v>
      </c>
      <c r="L58" s="58">
        <f t="shared" si="9"/>
        <v>0</v>
      </c>
      <c r="M58" s="58">
        <f t="shared" si="9"/>
        <v>0</v>
      </c>
      <c r="N58" s="58">
        <f t="shared" si="9"/>
        <v>0</v>
      </c>
      <c r="O58" s="58">
        <f t="shared" si="9"/>
        <v>0</v>
      </c>
      <c r="P58" s="59">
        <f t="shared" si="11"/>
        <v>0</v>
      </c>
    </row>
    <row r="59" spans="2:18" ht="14.25" hidden="1" customHeight="1" x14ac:dyDescent="0.25">
      <c r="B59" s="35" t="s">
        <v>15</v>
      </c>
      <c r="C59" s="36">
        <f t="shared" si="9"/>
        <v>0</v>
      </c>
      <c r="D59" s="71">
        <f t="shared" si="9"/>
        <v>0</v>
      </c>
      <c r="E59" s="58">
        <f t="shared" si="9"/>
        <v>0</v>
      </c>
      <c r="F59" s="58">
        <f t="shared" si="9"/>
        <v>0</v>
      </c>
      <c r="G59" s="58">
        <f t="shared" si="9"/>
        <v>0</v>
      </c>
      <c r="H59" s="58">
        <f t="shared" si="9"/>
        <v>703.75</v>
      </c>
      <c r="I59" s="58">
        <f t="shared" si="9"/>
        <v>703.75</v>
      </c>
      <c r="J59" s="58">
        <f t="shared" si="9"/>
        <v>703.75</v>
      </c>
      <c r="K59" s="58">
        <f t="shared" si="9"/>
        <v>703.75</v>
      </c>
      <c r="L59" s="58">
        <f t="shared" si="9"/>
        <v>703.75</v>
      </c>
      <c r="M59" s="58">
        <f t="shared" si="9"/>
        <v>703.75</v>
      </c>
      <c r="N59" s="58">
        <f t="shared" si="9"/>
        <v>703.75</v>
      </c>
      <c r="O59" s="58">
        <f t="shared" si="9"/>
        <v>703.75</v>
      </c>
      <c r="P59" s="59">
        <f t="shared" si="11"/>
        <v>5630</v>
      </c>
    </row>
    <row r="60" spans="2:18" hidden="1" x14ac:dyDescent="0.25">
      <c r="B60" s="28" t="s">
        <v>16</v>
      </c>
      <c r="C60" s="68">
        <f t="shared" si="9"/>
        <v>15050.805171420017</v>
      </c>
      <c r="D60" s="30">
        <f t="shared" si="9"/>
        <v>4288.3494771300011</v>
      </c>
      <c r="E60" s="31">
        <f t="shared" si="9"/>
        <v>628.38667748000012</v>
      </c>
      <c r="F60" s="31">
        <f t="shared" si="9"/>
        <v>2385.35951561</v>
      </c>
      <c r="G60" s="31">
        <f t="shared" si="9"/>
        <v>1574.67125584</v>
      </c>
      <c r="H60" s="31">
        <f t="shared" si="9"/>
        <v>624.94765466000013</v>
      </c>
      <c r="I60" s="31">
        <f t="shared" si="9"/>
        <v>353.80894777999998</v>
      </c>
      <c r="J60" s="31">
        <f t="shared" si="9"/>
        <v>7909.5644859799995</v>
      </c>
      <c r="K60" s="31">
        <f t="shared" si="9"/>
        <v>456.90363552000002</v>
      </c>
      <c r="L60" s="31">
        <f t="shared" si="9"/>
        <v>394.15619236999999</v>
      </c>
      <c r="M60" s="31">
        <f t="shared" si="9"/>
        <v>501.21386762999998</v>
      </c>
      <c r="N60" s="31">
        <f t="shared" si="9"/>
        <v>482.21031872000003</v>
      </c>
      <c r="O60" s="31">
        <f t="shared" si="9"/>
        <v>400.42797127999995</v>
      </c>
      <c r="P60" s="32">
        <f t="shared" si="11"/>
        <v>20000.000000000004</v>
      </c>
    </row>
    <row r="61" spans="2:18" hidden="1" x14ac:dyDescent="0.25">
      <c r="B61" s="41" t="s">
        <v>17</v>
      </c>
      <c r="C61" s="60">
        <f>C60+C46+C47+C48</f>
        <v>738581.66113142006</v>
      </c>
      <c r="D61" s="61">
        <f t="shared" ref="D61:F61" si="12">D60+D46+D47+D48</f>
        <v>47383.595117129997</v>
      </c>
      <c r="E61" s="62">
        <f t="shared" si="12"/>
        <v>68127.350077480005</v>
      </c>
      <c r="F61" s="62">
        <f t="shared" si="12"/>
        <v>94974.753515609991</v>
      </c>
      <c r="G61" s="63">
        <f t="shared" ref="G61:O61" si="13">G40</f>
        <v>1574.67125584</v>
      </c>
      <c r="H61" s="63">
        <f t="shared" si="13"/>
        <v>624.94765466000013</v>
      </c>
      <c r="I61" s="63">
        <f t="shared" si="13"/>
        <v>353.80894777999998</v>
      </c>
      <c r="J61" s="63">
        <f t="shared" si="13"/>
        <v>7909.5644859799995</v>
      </c>
      <c r="K61" s="63">
        <f t="shared" si="13"/>
        <v>456.90363552000002</v>
      </c>
      <c r="L61" s="63">
        <f t="shared" si="13"/>
        <v>394.15619236999999</v>
      </c>
      <c r="M61" s="63">
        <f t="shared" si="13"/>
        <v>501.21386762999998</v>
      </c>
      <c r="N61" s="63">
        <f t="shared" si="13"/>
        <v>482.21031872000003</v>
      </c>
      <c r="O61" s="63">
        <f t="shared" si="13"/>
        <v>400.42797127999995</v>
      </c>
      <c r="P61" s="45">
        <f t="shared" ref="P61" si="14">P60+P46+P47+P48</f>
        <v>1104031.792293665</v>
      </c>
      <c r="R61" s="48"/>
    </row>
    <row r="62" spans="2:18" hidden="1" x14ac:dyDescent="0.25">
      <c r="B62" s="64" t="s">
        <v>42</v>
      </c>
      <c r="Q62" s="66"/>
    </row>
    <row r="64" spans="2:18" x14ac:dyDescent="0.25">
      <c r="B64" s="73" t="s">
        <v>44</v>
      </c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5"/>
    </row>
    <row r="65" spans="2:16" x14ac:dyDescent="0.25">
      <c r="G65" s="47"/>
      <c r="H65" s="47"/>
      <c r="I65" s="47"/>
      <c r="J65" s="47"/>
      <c r="K65" s="47"/>
      <c r="L65" s="47"/>
      <c r="M65" s="47"/>
      <c r="N65" s="47"/>
      <c r="O65" s="47"/>
      <c r="P65" s="48"/>
    </row>
    <row r="66" spans="2:16" x14ac:dyDescent="0.25">
      <c r="C66" s="5" t="s">
        <v>3</v>
      </c>
      <c r="D66" s="5"/>
      <c r="E66" s="5"/>
      <c r="F66" s="5"/>
      <c r="G66" s="5"/>
      <c r="H66" s="5"/>
      <c r="I66" s="49"/>
      <c r="J66" s="5"/>
      <c r="K66" s="5"/>
      <c r="L66" s="5"/>
      <c r="M66" s="5"/>
      <c r="N66" s="5"/>
      <c r="O66" s="5"/>
      <c r="P66" s="5"/>
    </row>
    <row r="67" spans="2:16" ht="14.25" customHeight="1" x14ac:dyDescent="0.25">
      <c r="B67" s="23" t="s">
        <v>4</v>
      </c>
      <c r="C67" s="24" t="s">
        <v>21</v>
      </c>
      <c r="D67" s="25" t="s">
        <v>25</v>
      </c>
      <c r="E67" s="26" t="s">
        <v>26</v>
      </c>
      <c r="F67" s="26" t="s">
        <v>27</v>
      </c>
      <c r="G67" s="26" t="s">
        <v>28</v>
      </c>
      <c r="H67" s="26" t="s">
        <v>29</v>
      </c>
      <c r="I67" s="26" t="s">
        <v>30</v>
      </c>
      <c r="J67" s="26" t="s">
        <v>31</v>
      </c>
      <c r="K67" s="26" t="s">
        <v>32</v>
      </c>
      <c r="L67" s="26" t="s">
        <v>33</v>
      </c>
      <c r="M67" s="26" t="s">
        <v>34</v>
      </c>
      <c r="N67" s="26" t="s">
        <v>35</v>
      </c>
      <c r="O67" s="26" t="s">
        <v>36</v>
      </c>
      <c r="P67" s="27">
        <v>2017</v>
      </c>
    </row>
    <row r="68" spans="2:16" ht="14.25" customHeight="1" x14ac:dyDescent="0.25">
      <c r="B68" s="28" t="s">
        <v>6</v>
      </c>
      <c r="C68" s="51">
        <v>466179.99176</v>
      </c>
      <c r="D68" s="76">
        <v>26679.309740000001</v>
      </c>
      <c r="E68" s="77">
        <v>41608.332000000002</v>
      </c>
      <c r="F68" s="77">
        <v>58494.892999999996</v>
      </c>
      <c r="G68" s="77">
        <v>51433</v>
      </c>
      <c r="H68" s="77">
        <v>54480</v>
      </c>
      <c r="I68" s="77">
        <v>59447</v>
      </c>
      <c r="J68" s="31">
        <v>57000</v>
      </c>
      <c r="K68" s="31">
        <v>65000</v>
      </c>
      <c r="L68" s="31">
        <v>76000</v>
      </c>
      <c r="M68" s="31">
        <v>70000</v>
      </c>
      <c r="N68" s="31">
        <v>80000</v>
      </c>
      <c r="O68" s="31">
        <v>90000</v>
      </c>
      <c r="P68" s="32">
        <f t="shared" ref="P68:P69" si="15">SUM(D68:O68)</f>
        <v>730142.53474000003</v>
      </c>
    </row>
    <row r="69" spans="2:16" ht="14.25" customHeight="1" x14ac:dyDescent="0.25">
      <c r="B69" s="28" t="s">
        <v>7</v>
      </c>
      <c r="C69" s="51">
        <v>55648.042000000001</v>
      </c>
      <c r="D69" s="76">
        <v>4527.2389999999996</v>
      </c>
      <c r="E69" s="77">
        <v>4074.0830000000001</v>
      </c>
      <c r="F69" s="77">
        <v>3954.5990000000002</v>
      </c>
      <c r="G69" s="77">
        <v>6331</v>
      </c>
      <c r="H69" s="77">
        <v>2080</v>
      </c>
      <c r="I69" s="77">
        <v>1561</v>
      </c>
      <c r="J69" s="31">
        <v>2000</v>
      </c>
      <c r="K69" s="31">
        <v>1000</v>
      </c>
      <c r="L69" s="31"/>
      <c r="M69" s="31"/>
      <c r="N69" s="31"/>
      <c r="O69" s="31"/>
      <c r="P69" s="32">
        <f t="shared" si="15"/>
        <v>25527.921000000002</v>
      </c>
    </row>
    <row r="70" spans="2:16" ht="14.25" customHeight="1" x14ac:dyDescent="0.25">
      <c r="B70" s="28" t="s">
        <v>8</v>
      </c>
      <c r="C70" s="51">
        <f>SUM(C71:C81)</f>
        <v>201702.82220000002</v>
      </c>
      <c r="D70" s="76">
        <f t="shared" ref="D70:P70" si="16">SUM(D71:D81)</f>
        <v>11888.696899999999</v>
      </c>
      <c r="E70" s="77">
        <f t="shared" si="16"/>
        <v>21816.548400000003</v>
      </c>
      <c r="F70" s="77">
        <f t="shared" si="16"/>
        <v>30139.901999999998</v>
      </c>
      <c r="G70" s="77">
        <f t="shared" si="16"/>
        <v>23129</v>
      </c>
      <c r="H70" s="77">
        <f t="shared" si="16"/>
        <v>19976</v>
      </c>
      <c r="I70" s="77">
        <f t="shared" si="16"/>
        <v>16586</v>
      </c>
      <c r="J70" s="31">
        <f t="shared" si="16"/>
        <v>15950</v>
      </c>
      <c r="K70" s="31">
        <f t="shared" si="16"/>
        <v>9600</v>
      </c>
      <c r="L70" s="31">
        <f t="shared" si="16"/>
        <v>12700</v>
      </c>
      <c r="M70" s="31">
        <f t="shared" si="16"/>
        <v>13000</v>
      </c>
      <c r="N70" s="31">
        <f t="shared" si="16"/>
        <v>14800</v>
      </c>
      <c r="O70" s="31">
        <f t="shared" si="16"/>
        <v>19200</v>
      </c>
      <c r="P70" s="32">
        <f t="shared" si="16"/>
        <v>208786.14730000001</v>
      </c>
    </row>
    <row r="71" spans="2:16" ht="14.25" customHeight="1" x14ac:dyDescent="0.25">
      <c r="B71" s="35" t="s">
        <v>9</v>
      </c>
      <c r="C71" s="55">
        <v>172737.90100000001</v>
      </c>
      <c r="D71" s="78">
        <v>9522.5550000000003</v>
      </c>
      <c r="E71" s="79">
        <v>18626.147000000001</v>
      </c>
      <c r="F71" s="79">
        <v>22693.785</v>
      </c>
      <c r="G71" s="79">
        <v>17754</v>
      </c>
      <c r="H71" s="79">
        <v>14999</v>
      </c>
      <c r="I71" s="79">
        <v>13543</v>
      </c>
      <c r="J71" s="58">
        <v>8000</v>
      </c>
      <c r="K71" s="58"/>
      <c r="L71" s="58"/>
      <c r="M71" s="58"/>
      <c r="N71" s="58"/>
      <c r="O71" s="58"/>
      <c r="P71" s="59">
        <f t="shared" ref="P71:P72" si="17">SUM(D71:O71)</f>
        <v>105138.48699999999</v>
      </c>
    </row>
    <row r="72" spans="2:16" ht="14.25" customHeight="1" x14ac:dyDescent="0.25">
      <c r="B72" s="35" t="s">
        <v>10</v>
      </c>
      <c r="C72" s="55">
        <v>6329.9886000000006</v>
      </c>
      <c r="D72" s="78">
        <v>-11.305</v>
      </c>
      <c r="E72" s="79">
        <v>0.72</v>
      </c>
      <c r="F72" s="79">
        <v>0</v>
      </c>
      <c r="G72" s="79">
        <v>0</v>
      </c>
      <c r="H72" s="79">
        <v>0</v>
      </c>
      <c r="I72" s="79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9">
        <f t="shared" si="17"/>
        <v>-10.584999999999999</v>
      </c>
    </row>
    <row r="73" spans="2:16" ht="14.25" customHeight="1" x14ac:dyDescent="0.25">
      <c r="B73" s="35" t="s">
        <v>11</v>
      </c>
      <c r="C73" s="55">
        <v>19362.325100000002</v>
      </c>
      <c r="D73" s="78">
        <v>2366.6749</v>
      </c>
      <c r="E73" s="79">
        <v>2926.3793999999998</v>
      </c>
      <c r="F73" s="79">
        <v>6397.6270000000004</v>
      </c>
      <c r="G73" s="79">
        <v>4200</v>
      </c>
      <c r="H73" s="79">
        <v>3684</v>
      </c>
      <c r="I73" s="79">
        <v>1464</v>
      </c>
      <c r="J73" s="57">
        <v>4000</v>
      </c>
      <c r="K73" s="57">
        <v>4500</v>
      </c>
      <c r="L73" s="57">
        <v>5500</v>
      </c>
      <c r="M73" s="57">
        <v>4800</v>
      </c>
      <c r="N73" s="57">
        <v>5500</v>
      </c>
      <c r="O73" s="57">
        <v>7000</v>
      </c>
      <c r="P73" s="59">
        <f>SUM(D73:O73)</f>
        <v>52338.681299999997</v>
      </c>
    </row>
    <row r="74" spans="2:16" ht="14.25" customHeight="1" x14ac:dyDescent="0.25">
      <c r="B74" s="35" t="s">
        <v>12</v>
      </c>
      <c r="C74" s="55"/>
      <c r="D74" s="78"/>
      <c r="E74" s="79"/>
      <c r="F74" s="79"/>
      <c r="G74" s="79"/>
      <c r="H74" s="79"/>
      <c r="I74" s="79"/>
      <c r="J74" s="57"/>
      <c r="K74" s="57">
        <v>500</v>
      </c>
      <c r="L74" s="57">
        <v>2000</v>
      </c>
      <c r="M74" s="57">
        <v>2200</v>
      </c>
      <c r="N74" s="57">
        <v>2500</v>
      </c>
      <c r="O74" s="57">
        <v>3500</v>
      </c>
      <c r="P74" s="59">
        <f t="shared" ref="P74:P82" si="18">SUM(D74:O74)</f>
        <v>10700</v>
      </c>
    </row>
    <row r="75" spans="2:16" ht="14.25" customHeight="1" x14ac:dyDescent="0.25">
      <c r="B75" s="35" t="s">
        <v>38</v>
      </c>
      <c r="C75" s="55"/>
      <c r="D75" s="78">
        <v>69.918000000000006</v>
      </c>
      <c r="E75" s="79">
        <v>211.965</v>
      </c>
      <c r="F75" s="79">
        <v>329.24400000000003</v>
      </c>
      <c r="G75" s="79">
        <v>320</v>
      </c>
      <c r="H75" s="79">
        <v>341</v>
      </c>
      <c r="I75" s="79">
        <v>91</v>
      </c>
      <c r="J75" s="57">
        <v>550</v>
      </c>
      <c r="K75" s="57">
        <v>600</v>
      </c>
      <c r="L75" s="57">
        <v>700</v>
      </c>
      <c r="M75" s="57">
        <v>800</v>
      </c>
      <c r="N75" s="57">
        <v>900</v>
      </c>
      <c r="O75" s="57">
        <v>1000</v>
      </c>
      <c r="P75" s="59">
        <f t="shared" si="18"/>
        <v>5913.1270000000004</v>
      </c>
    </row>
    <row r="76" spans="2:16" ht="14.25" customHeight="1" x14ac:dyDescent="0.25">
      <c r="B76" s="35" t="s">
        <v>39</v>
      </c>
      <c r="C76" s="55"/>
      <c r="D76" s="78">
        <v>0</v>
      </c>
      <c r="E76" s="79">
        <v>0</v>
      </c>
      <c r="F76" s="79">
        <v>727.28599999999994</v>
      </c>
      <c r="G76" s="79">
        <v>845</v>
      </c>
      <c r="H76" s="79">
        <v>902</v>
      </c>
      <c r="I76" s="79">
        <v>1371</v>
      </c>
      <c r="J76" s="57">
        <v>1200</v>
      </c>
      <c r="K76" s="57">
        <v>1500</v>
      </c>
      <c r="L76" s="57">
        <v>1800</v>
      </c>
      <c r="M76" s="57">
        <v>2000</v>
      </c>
      <c r="N76" s="57">
        <v>2200</v>
      </c>
      <c r="O76" s="57">
        <v>3000</v>
      </c>
      <c r="P76" s="59">
        <f t="shared" si="18"/>
        <v>15545.286</v>
      </c>
    </row>
    <row r="77" spans="2:16" ht="14.25" customHeight="1" x14ac:dyDescent="0.25">
      <c r="B77" s="35" t="s">
        <v>40</v>
      </c>
      <c r="C77" s="55"/>
      <c r="D77" s="78"/>
      <c r="E77" s="79"/>
      <c r="F77" s="79"/>
      <c r="G77" s="79"/>
      <c r="H77" s="79">
        <v>76</v>
      </c>
      <c r="I77" s="79">
        <v>117</v>
      </c>
      <c r="J77" s="57">
        <v>1500</v>
      </c>
      <c r="K77" s="57">
        <v>1800</v>
      </c>
      <c r="L77" s="57">
        <v>2000</v>
      </c>
      <c r="M77" s="57">
        <v>2500</v>
      </c>
      <c r="N77" s="57">
        <v>3000</v>
      </c>
      <c r="O77" s="57">
        <v>4000</v>
      </c>
      <c r="P77" s="59">
        <f t="shared" si="18"/>
        <v>14993</v>
      </c>
    </row>
    <row r="78" spans="2:16" ht="14.25" customHeight="1" x14ac:dyDescent="0.25">
      <c r="B78" s="35" t="s">
        <v>41</v>
      </c>
      <c r="C78" s="55">
        <v>3272.6074999999996</v>
      </c>
      <c r="D78" s="78">
        <v>-59.146000000000001</v>
      </c>
      <c r="E78" s="79">
        <v>51.337000000000003</v>
      </c>
      <c r="F78" s="79">
        <v>-8.0399999999999991</v>
      </c>
      <c r="G78" s="79">
        <f>-17+27</f>
        <v>10</v>
      </c>
      <c r="H78" s="79">
        <v>-26</v>
      </c>
      <c r="I78" s="79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9">
        <f t="shared" si="18"/>
        <v>-31.848999999999997</v>
      </c>
    </row>
    <row r="79" spans="2:16" ht="14.25" customHeight="1" x14ac:dyDescent="0.25">
      <c r="B79" s="35" t="s">
        <v>13</v>
      </c>
      <c r="C79" s="55"/>
      <c r="D79" s="78"/>
      <c r="E79" s="79"/>
      <c r="F79" s="79"/>
      <c r="G79" s="79"/>
      <c r="H79" s="79"/>
      <c r="I79" s="79"/>
      <c r="J79" s="57"/>
      <c r="K79" s="57"/>
      <c r="L79" s="57"/>
      <c r="M79" s="57"/>
      <c r="N79" s="57"/>
      <c r="O79" s="57"/>
      <c r="P79" s="59">
        <f t="shared" si="18"/>
        <v>0</v>
      </c>
    </row>
    <row r="80" spans="2:16" ht="14.25" customHeight="1" x14ac:dyDescent="0.25">
      <c r="B80" s="35" t="s">
        <v>14</v>
      </c>
      <c r="C80" s="55"/>
      <c r="D80" s="78"/>
      <c r="E80" s="79"/>
      <c r="F80" s="79"/>
      <c r="G80" s="79"/>
      <c r="H80" s="79"/>
      <c r="I80" s="79"/>
      <c r="J80" s="58"/>
      <c r="K80" s="58"/>
      <c r="L80" s="58"/>
      <c r="M80" s="58"/>
      <c r="N80" s="58"/>
      <c r="O80" s="58"/>
      <c r="P80" s="59">
        <f t="shared" si="18"/>
        <v>0</v>
      </c>
    </row>
    <row r="81" spans="2:16" ht="14.25" customHeight="1" x14ac:dyDescent="0.25">
      <c r="B81" s="35" t="s">
        <v>15</v>
      </c>
      <c r="C81" s="55"/>
      <c r="D81" s="78"/>
      <c r="E81" s="79"/>
      <c r="F81" s="79"/>
      <c r="G81" s="79"/>
      <c r="H81" s="79"/>
      <c r="I81" s="79"/>
      <c r="J81" s="80">
        <v>700</v>
      </c>
      <c r="K81" s="80">
        <v>700</v>
      </c>
      <c r="L81" s="80">
        <v>700</v>
      </c>
      <c r="M81" s="80">
        <v>700</v>
      </c>
      <c r="N81" s="80">
        <v>700</v>
      </c>
      <c r="O81" s="80">
        <v>700</v>
      </c>
      <c r="P81" s="59">
        <f t="shared" si="18"/>
        <v>4200</v>
      </c>
    </row>
    <row r="82" spans="2:16" ht="14.25" customHeight="1" x14ac:dyDescent="0.25">
      <c r="B82" s="28" t="s">
        <v>16</v>
      </c>
      <c r="C82" s="51">
        <v>15050.805171420017</v>
      </c>
      <c r="D82" s="76">
        <v>4288.3494771300011</v>
      </c>
      <c r="E82" s="77">
        <v>628.38667748000012</v>
      </c>
      <c r="F82" s="77">
        <v>2385.35951561</v>
      </c>
      <c r="G82" s="77">
        <v>3321</v>
      </c>
      <c r="H82" s="77">
        <v>1181</v>
      </c>
      <c r="I82" s="77">
        <v>1182</v>
      </c>
      <c r="J82" s="31">
        <v>3000</v>
      </c>
      <c r="K82" s="31">
        <v>500</v>
      </c>
      <c r="L82" s="31">
        <v>500</v>
      </c>
      <c r="M82" s="31">
        <v>800</v>
      </c>
      <c r="N82" s="31">
        <v>500</v>
      </c>
      <c r="O82" s="31">
        <v>500</v>
      </c>
      <c r="P82" s="32">
        <f t="shared" si="18"/>
        <v>18786.095670220002</v>
      </c>
    </row>
    <row r="83" spans="2:16" ht="14.25" customHeight="1" x14ac:dyDescent="0.25">
      <c r="B83" s="41" t="s">
        <v>17</v>
      </c>
      <c r="C83" s="60">
        <f t="shared" ref="C83:P83" si="19">C82+C68+C69+C70</f>
        <v>738581.66113142006</v>
      </c>
      <c r="D83" s="81">
        <f t="shared" si="19"/>
        <v>47383.595117129997</v>
      </c>
      <c r="E83" s="82">
        <f t="shared" si="19"/>
        <v>68127.350077480005</v>
      </c>
      <c r="F83" s="82">
        <f t="shared" si="19"/>
        <v>94974.753515609991</v>
      </c>
      <c r="G83" s="82">
        <f t="shared" si="19"/>
        <v>84214</v>
      </c>
      <c r="H83" s="82">
        <f t="shared" si="19"/>
        <v>77717</v>
      </c>
      <c r="I83" s="82">
        <f t="shared" si="19"/>
        <v>78776</v>
      </c>
      <c r="J83" s="63">
        <f t="shared" si="19"/>
        <v>77950</v>
      </c>
      <c r="K83" s="63">
        <f t="shared" si="19"/>
        <v>76100</v>
      </c>
      <c r="L83" s="63">
        <f t="shared" si="19"/>
        <v>89200</v>
      </c>
      <c r="M83" s="63">
        <f t="shared" si="19"/>
        <v>83800</v>
      </c>
      <c r="N83" s="63">
        <f t="shared" si="19"/>
        <v>95300</v>
      </c>
      <c r="O83" s="63">
        <f t="shared" si="19"/>
        <v>109700</v>
      </c>
      <c r="P83" s="45">
        <f t="shared" si="19"/>
        <v>983242.69871021993</v>
      </c>
    </row>
    <row r="84" spans="2:16" x14ac:dyDescent="0.25">
      <c r="G84" s="31"/>
      <c r="H84" s="31">
        <f>V77/1000</f>
        <v>0</v>
      </c>
      <c r="P84" s="83">
        <f>P83/P20</f>
        <v>0.9601217311805581</v>
      </c>
    </row>
    <row r="85" spans="2:16" x14ac:dyDescent="0.25">
      <c r="G85" s="48"/>
    </row>
  </sheetData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assumption 18-20</vt:lpstr>
      <vt:lpstr>2017 Forecast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 (FAI)</dc:creator>
  <cp:lastModifiedBy>Diem Huynh</cp:lastModifiedBy>
  <dcterms:created xsi:type="dcterms:W3CDTF">2017-07-10T04:18:00Z</dcterms:created>
  <dcterms:modified xsi:type="dcterms:W3CDTF">2017-07-13T02:32:38Z</dcterms:modified>
</cp:coreProperties>
</file>