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theme/themeOverride9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heme/themeOverride10.xml" ContentType="application/vnd.openxmlformats-officedocument.themeOverride+xml"/>
  <Override PartName="/xl/charts/chart16.xml" ContentType="application/vnd.openxmlformats-officedocument.drawingml.chart+xml"/>
  <Override PartName="/xl/theme/themeOverride11.xml" ContentType="application/vnd.openxmlformats-officedocument.themeOverride+xml"/>
  <Override PartName="/xl/charts/chart17.xml" ContentType="application/vnd.openxmlformats-officedocument.drawingml.chart+xml"/>
  <Override PartName="/xl/theme/themeOverride12.xml" ContentType="application/vnd.openxmlformats-officedocument.themeOverride+xml"/>
  <Override PartName="/xl/charts/chart18.xml" ContentType="application/vnd.openxmlformats-officedocument.drawingml.chart+xml"/>
  <Override PartName="/xl/theme/themeOverride13.xml" ContentType="application/vnd.openxmlformats-officedocument.themeOverrid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2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2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2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2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3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3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3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3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3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3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3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16215" windowHeight="7755" tabRatio="911" activeTab="8"/>
  </bookViews>
  <sheets>
    <sheet name="Cover" sheetId="1" r:id="rId1"/>
    <sheet name="1.0 Overrall (Tied Agency)" sheetId="2" r:id="rId2"/>
    <sheet name="1.1 Overrall (Territory)" sheetId="4" r:id="rId3"/>
    <sheet name="2.0 Manpower" sheetId="6" r:id="rId4"/>
    <sheet name="3.0 Rookies" sheetId="7" r:id="rId5"/>
    <sheet name="4.0 Segmentation" sheetId="8" r:id="rId6"/>
    <sheet name="5.0 Product MIx" sheetId="9" r:id="rId7"/>
    <sheet name="6.0 GA Performance" sheetId="10" r:id="rId8"/>
    <sheet name="Data" sheetId="3" r:id="rId9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4" l="1"/>
  <c r="U21" i="4"/>
  <c r="T21" i="4"/>
  <c r="S21" i="4"/>
  <c r="R21" i="4"/>
  <c r="Q21" i="4"/>
  <c r="P21" i="4"/>
  <c r="O21" i="4"/>
  <c r="V20" i="4"/>
  <c r="U20" i="4"/>
  <c r="T20" i="4"/>
  <c r="S20" i="4"/>
  <c r="R20" i="4"/>
  <c r="Q20" i="4"/>
  <c r="P20" i="4"/>
  <c r="O20" i="4"/>
  <c r="V19" i="4"/>
  <c r="U19" i="4"/>
  <c r="T19" i="4"/>
  <c r="S19" i="4"/>
  <c r="R19" i="4"/>
  <c r="Q19" i="4"/>
  <c r="P19" i="4"/>
  <c r="O19" i="4"/>
  <c r="V18" i="4"/>
  <c r="U18" i="4"/>
  <c r="T18" i="4"/>
  <c r="S18" i="4"/>
  <c r="R18" i="4"/>
  <c r="Q18" i="4"/>
  <c r="O18" i="4"/>
  <c r="J21" i="4"/>
  <c r="I21" i="4"/>
  <c r="H21" i="4"/>
  <c r="G21" i="4"/>
  <c r="J20" i="4"/>
  <c r="I20" i="4"/>
  <c r="H20" i="4"/>
  <c r="G20" i="4"/>
  <c r="J19" i="4"/>
  <c r="I19" i="4"/>
  <c r="H19" i="4"/>
  <c r="G19" i="4"/>
  <c r="F21" i="4"/>
  <c r="D21" i="4"/>
  <c r="C21" i="4"/>
  <c r="F20" i="4"/>
  <c r="D20" i="4"/>
  <c r="C20" i="4"/>
  <c r="F19" i="4"/>
  <c r="E19" i="4"/>
  <c r="E20" i="4"/>
  <c r="E21" i="4"/>
  <c r="D19" i="4"/>
  <c r="C19" i="4"/>
  <c r="J18" i="4"/>
  <c r="I18" i="4"/>
  <c r="H18" i="4"/>
  <c r="G18" i="4"/>
  <c r="F18" i="4"/>
  <c r="E18" i="4"/>
  <c r="C18" i="4"/>
  <c r="U10" i="2"/>
  <c r="U9" i="2"/>
  <c r="S10" i="2"/>
  <c r="R10" i="2"/>
  <c r="T9" i="2"/>
  <c r="T10" i="2"/>
  <c r="S9" i="2"/>
  <c r="R9" i="2"/>
  <c r="O135" i="3"/>
  <c r="O136" i="3"/>
  <c r="O126" i="3"/>
  <c r="O127" i="3"/>
  <c r="O118" i="3"/>
  <c r="O117" i="3"/>
  <c r="U8" i="2"/>
  <c r="T8" i="2"/>
  <c r="S8" i="2"/>
  <c r="R8" i="2"/>
  <c r="U7" i="2"/>
  <c r="T7" i="2"/>
  <c r="S7" i="2"/>
  <c r="R7" i="2"/>
  <c r="Q10" i="2"/>
  <c r="P10" i="2"/>
  <c r="O10" i="2"/>
  <c r="Q9" i="2"/>
  <c r="P9" i="2"/>
  <c r="O9" i="2"/>
  <c r="O162" i="3"/>
  <c r="O175" i="3"/>
  <c r="O149" i="3"/>
  <c r="O146" i="3"/>
  <c r="O148" i="3"/>
  <c r="Q8" i="2"/>
  <c r="N8" i="2"/>
  <c r="O8" i="2"/>
  <c r="P8" i="2"/>
  <c r="O174" i="3"/>
  <c r="O161" i="3"/>
  <c r="Q7" i="2"/>
  <c r="N7" i="2"/>
  <c r="O7" i="2"/>
  <c r="P7" i="2"/>
  <c r="O165" i="3"/>
  <c r="O167" i="3"/>
  <c r="V15" i="4"/>
  <c r="S15" i="4"/>
  <c r="O166" i="3"/>
  <c r="T15" i="4"/>
  <c r="U15" i="4"/>
  <c r="O152" i="3"/>
  <c r="O154" i="3"/>
  <c r="J15" i="4"/>
  <c r="G15" i="4"/>
  <c r="O153" i="3"/>
  <c r="H15" i="4"/>
  <c r="I15" i="4"/>
  <c r="O168" i="3"/>
  <c r="O170" i="3"/>
  <c r="V14" i="4"/>
  <c r="S14" i="4"/>
  <c r="O169" i="3"/>
  <c r="T14" i="4"/>
  <c r="U14" i="4"/>
  <c r="O155" i="3"/>
  <c r="O157" i="3"/>
  <c r="J14" i="4"/>
  <c r="O156" i="3"/>
  <c r="H14" i="4"/>
  <c r="G14" i="4"/>
  <c r="I14" i="4"/>
  <c r="O171" i="3"/>
  <c r="O173" i="3"/>
  <c r="V13" i="4"/>
  <c r="S13" i="4"/>
  <c r="O172" i="3"/>
  <c r="T13" i="4"/>
  <c r="U13" i="4"/>
  <c r="O158" i="3"/>
  <c r="O160" i="3"/>
  <c r="J13" i="4"/>
  <c r="G13" i="4"/>
  <c r="O159" i="3"/>
  <c r="H13" i="4"/>
  <c r="I13" i="4"/>
  <c r="O73" i="3"/>
  <c r="O74" i="3"/>
  <c r="V12" i="4"/>
  <c r="S12" i="4"/>
  <c r="O72" i="3"/>
  <c r="T12" i="4"/>
  <c r="U12" i="4"/>
  <c r="O45" i="3"/>
  <c r="O46" i="3"/>
  <c r="J12" i="4"/>
  <c r="G12" i="4"/>
  <c r="O44" i="3"/>
  <c r="H12" i="4"/>
  <c r="I12" i="4"/>
  <c r="R15" i="4"/>
  <c r="R14" i="4"/>
  <c r="O14" i="4"/>
  <c r="P14" i="4"/>
  <c r="Q14" i="4"/>
  <c r="O15" i="4"/>
  <c r="P15" i="4"/>
  <c r="Q15" i="4"/>
  <c r="F15" i="4"/>
  <c r="F14" i="4"/>
  <c r="C14" i="4"/>
  <c r="D14" i="4"/>
  <c r="E14" i="4"/>
  <c r="O13" i="4"/>
  <c r="P13" i="4"/>
  <c r="Q13" i="4"/>
  <c r="O12" i="4"/>
  <c r="P12" i="4"/>
  <c r="Q12" i="4"/>
  <c r="O11" i="4"/>
  <c r="P11" i="4"/>
  <c r="Q11" i="4"/>
  <c r="R13" i="4"/>
  <c r="F12" i="4"/>
  <c r="R12" i="4"/>
  <c r="F13" i="4"/>
  <c r="C15" i="4"/>
  <c r="D15" i="4"/>
  <c r="E15" i="4"/>
  <c r="C13" i="4"/>
  <c r="D13" i="4"/>
  <c r="E13" i="4"/>
  <c r="C12" i="4"/>
  <c r="D12" i="4"/>
  <c r="E12" i="4"/>
  <c r="C11" i="4"/>
  <c r="D11" i="4"/>
  <c r="E11" i="4"/>
  <c r="P18" i="4"/>
  <c r="D18" i="4"/>
  <c r="N10" i="2"/>
  <c r="N9" i="2"/>
  <c r="O145" i="3"/>
  <c r="O147" i="3"/>
  <c r="J9" i="2"/>
  <c r="G9" i="2"/>
  <c r="H9" i="2"/>
  <c r="I9" i="2"/>
  <c r="O144" i="3"/>
  <c r="F9" i="2"/>
  <c r="C9" i="2"/>
  <c r="D9" i="2"/>
  <c r="E9" i="2"/>
  <c r="O139" i="3"/>
  <c r="O141" i="3"/>
  <c r="J11" i="2"/>
  <c r="G11" i="2"/>
  <c r="O140" i="3"/>
  <c r="H11" i="2"/>
  <c r="I11" i="2"/>
  <c r="O142" i="3"/>
  <c r="F11" i="2"/>
  <c r="C11" i="2"/>
  <c r="D11" i="2"/>
  <c r="E11" i="2"/>
  <c r="J10" i="2"/>
  <c r="G10" i="2"/>
  <c r="O143" i="3"/>
  <c r="H10" i="2"/>
  <c r="I10" i="2"/>
  <c r="F10" i="2"/>
  <c r="C10" i="2"/>
  <c r="D10" i="2"/>
  <c r="E10" i="2"/>
  <c r="M30" i="6"/>
  <c r="J7" i="2"/>
  <c r="G7" i="2"/>
  <c r="O88" i="3"/>
  <c r="H7" i="2"/>
  <c r="I7" i="2"/>
  <c r="F7" i="2"/>
  <c r="C7" i="2"/>
  <c r="D7" i="2"/>
  <c r="E7" i="2"/>
  <c r="O19" i="3"/>
  <c r="O20" i="3"/>
  <c r="J8" i="2"/>
  <c r="G8" i="2"/>
  <c r="O18" i="3"/>
  <c r="H8" i="2"/>
  <c r="I8" i="2"/>
  <c r="F8" i="2"/>
  <c r="C8" i="2"/>
  <c r="D8" i="2"/>
  <c r="E8" i="2"/>
  <c r="V11" i="4"/>
  <c r="S11" i="4"/>
  <c r="O96" i="3"/>
  <c r="T11" i="4"/>
  <c r="U11" i="4"/>
  <c r="J11" i="4"/>
  <c r="G11" i="4"/>
  <c r="O92" i="3"/>
  <c r="H11" i="4"/>
  <c r="I11" i="4"/>
  <c r="F11" i="4"/>
  <c r="R11" i="4"/>
  <c r="C79" i="3"/>
  <c r="C78" i="3"/>
  <c r="O77" i="3"/>
  <c r="J77" i="3"/>
  <c r="I77" i="3"/>
  <c r="G77" i="3"/>
  <c r="F77" i="3"/>
  <c r="E77" i="3"/>
  <c r="D77" i="3"/>
  <c r="C77" i="3"/>
  <c r="F62" i="3"/>
  <c r="F76" i="3"/>
  <c r="E62" i="3"/>
  <c r="E76" i="3"/>
  <c r="D62" i="3"/>
  <c r="D76" i="3"/>
  <c r="O79" i="3"/>
  <c r="K79" i="3"/>
  <c r="L79" i="3"/>
  <c r="M79" i="3"/>
  <c r="N79" i="3"/>
  <c r="D79" i="3"/>
  <c r="E79" i="3"/>
  <c r="F79" i="3"/>
  <c r="G79" i="3"/>
  <c r="H79" i="3"/>
  <c r="I79" i="3"/>
  <c r="J79" i="3"/>
  <c r="C51" i="3"/>
  <c r="O78" i="3"/>
  <c r="J78" i="3"/>
  <c r="I78" i="3"/>
  <c r="H78" i="3"/>
  <c r="G78" i="3"/>
  <c r="F78" i="3"/>
  <c r="E78" i="3"/>
  <c r="D78" i="3"/>
  <c r="H77" i="3"/>
  <c r="O62" i="3"/>
  <c r="O76" i="3"/>
  <c r="J62" i="3"/>
  <c r="J76" i="3"/>
  <c r="I62" i="3"/>
  <c r="I76" i="3"/>
  <c r="H62" i="3"/>
  <c r="H76" i="3"/>
  <c r="G62" i="3"/>
  <c r="G76" i="3"/>
  <c r="C62" i="3"/>
  <c r="C76" i="3"/>
  <c r="N62" i="3"/>
  <c r="M62" i="3"/>
  <c r="L62" i="3"/>
  <c r="K62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O49" i="3"/>
  <c r="D34" i="3"/>
  <c r="D48" i="3"/>
  <c r="C34" i="3"/>
  <c r="C48" i="3"/>
  <c r="O34" i="3"/>
  <c r="O33" i="3"/>
  <c r="J51" i="3"/>
  <c r="O51" i="3"/>
  <c r="D51" i="3"/>
  <c r="E51" i="3"/>
  <c r="F51" i="3"/>
  <c r="G51" i="3"/>
  <c r="H51" i="3"/>
  <c r="I51" i="3"/>
  <c r="O50" i="3"/>
  <c r="J50" i="3"/>
  <c r="I50" i="3"/>
  <c r="H50" i="3"/>
  <c r="G50" i="3"/>
  <c r="F50" i="3"/>
  <c r="E50" i="3"/>
  <c r="D50" i="3"/>
  <c r="C50" i="3"/>
  <c r="J49" i="3"/>
  <c r="I49" i="3"/>
  <c r="H49" i="3"/>
  <c r="G49" i="3"/>
  <c r="F49" i="3"/>
  <c r="E49" i="3"/>
  <c r="D49" i="3"/>
  <c r="C49" i="3"/>
  <c r="O48" i="3"/>
  <c r="J34" i="3"/>
  <c r="J48" i="3"/>
  <c r="I34" i="3"/>
  <c r="I48" i="3"/>
  <c r="H34" i="3"/>
  <c r="H48" i="3"/>
  <c r="G34" i="3"/>
  <c r="G48" i="3"/>
  <c r="F34" i="3"/>
  <c r="F48" i="3"/>
  <c r="E34" i="3"/>
  <c r="E48" i="3"/>
  <c r="N34" i="3"/>
  <c r="M34" i="3"/>
  <c r="L34" i="3"/>
  <c r="K34" i="3"/>
  <c r="N33" i="3"/>
  <c r="M33" i="3"/>
  <c r="L33" i="3"/>
  <c r="K33" i="3"/>
  <c r="J33" i="3"/>
  <c r="I33" i="3"/>
  <c r="H33" i="3"/>
  <c r="G33" i="3"/>
  <c r="F33" i="3"/>
  <c r="E33" i="3"/>
  <c r="D33" i="3"/>
  <c r="C33" i="3"/>
  <c r="C2" i="10"/>
  <c r="B1" i="10"/>
  <c r="O26" i="3"/>
  <c r="D26" i="3"/>
  <c r="E26" i="3"/>
  <c r="F26" i="3"/>
  <c r="G26" i="3"/>
  <c r="H26" i="3"/>
  <c r="I26" i="3"/>
  <c r="J26" i="3"/>
  <c r="C26" i="3"/>
  <c r="C25" i="3"/>
  <c r="O25" i="3"/>
  <c r="D25" i="3"/>
  <c r="E25" i="3"/>
  <c r="F25" i="3"/>
  <c r="G25" i="3"/>
  <c r="H25" i="3"/>
  <c r="I25" i="3"/>
  <c r="J25" i="3"/>
  <c r="O24" i="3"/>
  <c r="D24" i="3"/>
  <c r="E24" i="3"/>
  <c r="F24" i="3"/>
  <c r="G24" i="3"/>
  <c r="H24" i="3"/>
  <c r="I24" i="3"/>
  <c r="J24" i="3"/>
  <c r="C24" i="3"/>
  <c r="O4" i="3"/>
  <c r="O5" i="3"/>
  <c r="O8" i="3"/>
  <c r="O23" i="3"/>
  <c r="O6" i="3"/>
  <c r="O7" i="3"/>
  <c r="N7" i="3"/>
  <c r="D8" i="3"/>
  <c r="D23" i="3"/>
  <c r="E8" i="3"/>
  <c r="E23" i="3"/>
  <c r="F8" i="3"/>
  <c r="F23" i="3"/>
  <c r="G8" i="3"/>
  <c r="G23" i="3"/>
  <c r="H8" i="3"/>
  <c r="H23" i="3"/>
  <c r="I8" i="3"/>
  <c r="I23" i="3"/>
  <c r="J8" i="3"/>
  <c r="J23" i="3"/>
  <c r="K8" i="3"/>
  <c r="L8" i="3"/>
  <c r="M8" i="3"/>
  <c r="N8" i="3"/>
  <c r="C8" i="3"/>
  <c r="C23" i="3"/>
  <c r="D7" i="3"/>
  <c r="C7" i="3"/>
  <c r="M7" i="3"/>
  <c r="L7" i="3"/>
  <c r="K7" i="3"/>
  <c r="J7" i="3"/>
  <c r="I7" i="3"/>
  <c r="H7" i="3"/>
  <c r="G7" i="3"/>
  <c r="F7" i="3"/>
  <c r="E7" i="3"/>
  <c r="AC49" i="10"/>
  <c r="AB49" i="10"/>
  <c r="V49" i="10"/>
  <c r="R49" i="10"/>
  <c r="Q49" i="10"/>
  <c r="P49" i="10"/>
  <c r="O49" i="10"/>
  <c r="N49" i="10"/>
  <c r="M49" i="10"/>
  <c r="L49" i="10"/>
  <c r="K49" i="10"/>
  <c r="J49" i="10"/>
  <c r="AB8" i="10"/>
  <c r="AB27" i="9"/>
  <c r="C3" i="9"/>
  <c r="B2" i="9"/>
  <c r="J39" i="8"/>
  <c r="H39" i="8"/>
  <c r="F39" i="8"/>
  <c r="J38" i="8"/>
  <c r="H38" i="8"/>
  <c r="F38" i="8"/>
  <c r="J37" i="8"/>
  <c r="H37" i="8"/>
  <c r="F37" i="8"/>
  <c r="J36" i="8"/>
  <c r="H36" i="8"/>
  <c r="F36" i="8"/>
  <c r="J35" i="8"/>
  <c r="H35" i="8"/>
  <c r="F35" i="8"/>
  <c r="J34" i="8"/>
  <c r="H34" i="8"/>
  <c r="F34" i="8"/>
  <c r="J33" i="8"/>
  <c r="H33" i="8"/>
  <c r="F33" i="8"/>
  <c r="J32" i="8"/>
  <c r="H32" i="8"/>
  <c r="F32" i="8"/>
  <c r="J27" i="8"/>
  <c r="H27" i="8"/>
  <c r="F27" i="8"/>
  <c r="J26" i="8"/>
  <c r="H26" i="8"/>
  <c r="F26" i="8"/>
  <c r="J25" i="8"/>
  <c r="H25" i="8"/>
  <c r="F25" i="8"/>
  <c r="J24" i="8"/>
  <c r="H24" i="8"/>
  <c r="F24" i="8"/>
  <c r="J23" i="8"/>
  <c r="H23" i="8"/>
  <c r="F23" i="8"/>
  <c r="J22" i="8"/>
  <c r="H22" i="8"/>
  <c r="F22" i="8"/>
  <c r="J21" i="8"/>
  <c r="H21" i="8"/>
  <c r="F21" i="8"/>
  <c r="J20" i="8"/>
  <c r="H20" i="8"/>
  <c r="F20" i="8"/>
  <c r="L15" i="8"/>
  <c r="J15" i="8"/>
  <c r="I15" i="8"/>
  <c r="H15" i="8"/>
  <c r="G15" i="8"/>
  <c r="F15" i="8"/>
  <c r="E15" i="8"/>
  <c r="L14" i="8"/>
  <c r="J14" i="8"/>
  <c r="I14" i="8"/>
  <c r="H14" i="8"/>
  <c r="G14" i="8"/>
  <c r="F14" i="8"/>
  <c r="E14" i="8"/>
  <c r="L13" i="8"/>
  <c r="J13" i="8"/>
  <c r="I13" i="8"/>
  <c r="H13" i="8"/>
  <c r="G13" i="8"/>
  <c r="F13" i="8"/>
  <c r="E13" i="8"/>
  <c r="L12" i="8"/>
  <c r="J12" i="8"/>
  <c r="I12" i="8"/>
  <c r="H12" i="8"/>
  <c r="G12" i="8"/>
  <c r="F12" i="8"/>
  <c r="E12" i="8"/>
  <c r="L11" i="8"/>
  <c r="J11" i="8"/>
  <c r="I11" i="8"/>
  <c r="H11" i="8"/>
  <c r="G11" i="8"/>
  <c r="F11" i="8"/>
  <c r="E11" i="8"/>
  <c r="L10" i="8"/>
  <c r="J10" i="8"/>
  <c r="I10" i="8"/>
  <c r="H10" i="8"/>
  <c r="G10" i="8"/>
  <c r="F10" i="8"/>
  <c r="E10" i="8"/>
  <c r="L9" i="8"/>
  <c r="J9" i="8"/>
  <c r="I9" i="8"/>
  <c r="H9" i="8"/>
  <c r="G9" i="8"/>
  <c r="F9" i="8"/>
  <c r="E9" i="8"/>
  <c r="L8" i="8"/>
  <c r="J8" i="8"/>
  <c r="I8" i="8"/>
  <c r="H8" i="8"/>
  <c r="G8" i="8"/>
  <c r="F8" i="8"/>
  <c r="E8" i="8"/>
  <c r="E5" i="8"/>
  <c r="C2" i="8"/>
  <c r="B1" i="8"/>
  <c r="C2" i="7"/>
  <c r="B1" i="7"/>
  <c r="M107" i="6"/>
  <c r="L107" i="6"/>
  <c r="K107" i="6"/>
  <c r="J107" i="6"/>
  <c r="I107" i="6"/>
  <c r="H107" i="6"/>
  <c r="G107" i="6"/>
  <c r="F107" i="6"/>
  <c r="D107" i="6"/>
  <c r="Q102" i="6"/>
  <c r="P102" i="6"/>
  <c r="D102" i="6"/>
  <c r="M100" i="6"/>
  <c r="L100" i="6"/>
  <c r="K100" i="6"/>
  <c r="J100" i="6"/>
  <c r="I100" i="6"/>
  <c r="H100" i="6"/>
  <c r="G100" i="6"/>
  <c r="F100" i="6"/>
  <c r="D100" i="6"/>
  <c r="D99" i="6"/>
  <c r="D97" i="6"/>
  <c r="D96" i="6"/>
  <c r="D95" i="6"/>
  <c r="D94" i="6"/>
  <c r="D93" i="6"/>
  <c r="D92" i="6"/>
  <c r="Q90" i="6"/>
  <c r="P90" i="6"/>
  <c r="D90" i="6"/>
  <c r="M88" i="6"/>
  <c r="L88" i="6"/>
  <c r="K88" i="6"/>
  <c r="J88" i="6"/>
  <c r="I88" i="6"/>
  <c r="H88" i="6"/>
  <c r="G88" i="6"/>
  <c r="F88" i="6"/>
  <c r="M72" i="6"/>
  <c r="L72" i="6"/>
  <c r="K72" i="6"/>
  <c r="J72" i="6"/>
  <c r="I72" i="6"/>
  <c r="H72" i="6"/>
  <c r="G72" i="6"/>
  <c r="F72" i="6"/>
  <c r="D72" i="6"/>
  <c r="Q67" i="6"/>
  <c r="P67" i="6"/>
  <c r="D67" i="6"/>
  <c r="M65" i="6"/>
  <c r="L65" i="6"/>
  <c r="K65" i="6"/>
  <c r="J65" i="6"/>
  <c r="I65" i="6"/>
  <c r="H65" i="6"/>
  <c r="G65" i="6"/>
  <c r="F65" i="6"/>
  <c r="D65" i="6"/>
  <c r="D64" i="6"/>
  <c r="D62" i="6"/>
  <c r="D61" i="6"/>
  <c r="D60" i="6"/>
  <c r="D59" i="6"/>
  <c r="D58" i="6"/>
  <c r="D57" i="6"/>
  <c r="Q55" i="6"/>
  <c r="P55" i="6"/>
  <c r="D55" i="6"/>
  <c r="M53" i="6"/>
  <c r="L53" i="6"/>
  <c r="K53" i="6"/>
  <c r="J53" i="6"/>
  <c r="I53" i="6"/>
  <c r="H53" i="6"/>
  <c r="G53" i="6"/>
  <c r="F53" i="6"/>
  <c r="M37" i="6"/>
  <c r="L37" i="6"/>
  <c r="K37" i="6"/>
  <c r="J37" i="6"/>
  <c r="I37" i="6"/>
  <c r="H37" i="6"/>
  <c r="G37" i="6"/>
  <c r="F37" i="6"/>
  <c r="D37" i="6"/>
  <c r="Q32" i="6"/>
  <c r="P32" i="6"/>
  <c r="D32" i="6"/>
  <c r="L30" i="6"/>
  <c r="K30" i="6"/>
  <c r="J30" i="6"/>
  <c r="I30" i="6"/>
  <c r="H30" i="6"/>
  <c r="G30" i="6"/>
  <c r="F30" i="6"/>
  <c r="D30" i="6"/>
  <c r="Q20" i="6"/>
  <c r="P20" i="6"/>
  <c r="D20" i="6"/>
  <c r="M18" i="6"/>
  <c r="L18" i="6"/>
  <c r="K18" i="6"/>
  <c r="J18" i="6"/>
  <c r="I18" i="6"/>
  <c r="H18" i="6"/>
  <c r="G18" i="6"/>
  <c r="F18" i="6"/>
  <c r="C2" i="6"/>
  <c r="B1" i="6"/>
  <c r="S8" i="4"/>
  <c r="O8" i="4"/>
  <c r="G8" i="4"/>
  <c r="C8" i="4"/>
  <c r="C3" i="4"/>
  <c r="B2" i="4"/>
  <c r="O1" i="4"/>
  <c r="C1" i="4"/>
  <c r="R5" i="2"/>
  <c r="N5" i="2"/>
  <c r="G5" i="2"/>
  <c r="C5" i="2"/>
  <c r="C2" i="2"/>
  <c r="B1" i="2"/>
</calcChain>
</file>

<file path=xl/sharedStrings.xml><?xml version="1.0" encoding="utf-8"?>
<sst xmlns="http://schemas.openxmlformats.org/spreadsheetml/2006/main" count="1636" uniqueCount="484">
  <si>
    <t>Generali Life Vietnam</t>
  </si>
  <si>
    <t>MONTHLY AGENCY PERFORMANCE REPORT</t>
  </si>
  <si>
    <t xml:space="preserve">Reporting period: </t>
  </si>
  <si>
    <t>Content:</t>
  </si>
  <si>
    <t>1.0</t>
  </si>
  <si>
    <t>1.1</t>
  </si>
  <si>
    <t>2.0</t>
  </si>
  <si>
    <t>3.0</t>
  </si>
  <si>
    <t>4.0</t>
  </si>
  <si>
    <t>5.0</t>
  </si>
  <si>
    <t>6.0</t>
  </si>
  <si>
    <t>Agency Product mix</t>
  </si>
  <si>
    <t>As at</t>
  </si>
  <si>
    <t>Actual</t>
  </si>
  <si>
    <t>Target</t>
  </si>
  <si>
    <t>% vs Target</t>
  </si>
  <si>
    <t>% vs Last year</t>
  </si>
  <si>
    <t>Production</t>
  </si>
  <si>
    <t>APE</t>
  </si>
  <si>
    <t>Productivity</t>
  </si>
  <si>
    <t>Active Ratio</t>
  </si>
  <si>
    <t>Case per Active</t>
  </si>
  <si>
    <t>APE per Active</t>
  </si>
  <si>
    <t>Total</t>
  </si>
  <si>
    <t>SBM</t>
  </si>
  <si>
    <t>BM</t>
  </si>
  <si>
    <t>SUM</t>
  </si>
  <si>
    <t>UM</t>
  </si>
  <si>
    <t>US</t>
  </si>
  <si>
    <t>AG</t>
  </si>
  <si>
    <t>SA</t>
  </si>
  <si>
    <t>Case</t>
  </si>
  <si>
    <t>Case size</t>
  </si>
  <si>
    <r>
      <t>APE</t>
    </r>
    <r>
      <rPr>
        <i/>
        <sz val="8"/>
        <color theme="1"/>
        <rFont val="Arial"/>
        <family val="2"/>
      </rPr>
      <t xml:space="preserve"> (+10% Top up)</t>
    </r>
  </si>
  <si>
    <t>APE-2017</t>
  </si>
  <si>
    <t>APE-Target</t>
  </si>
  <si>
    <t>APE-2016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</si>
  <si>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</si>
  <si>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</si>
  <si>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</si>
  <si>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</si>
  <si>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</si>
  <si>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</si>
  <si>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</si>
  <si>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</si>
  <si>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</si>
  <si>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</si>
  <si>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</si>
  <si>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</si>
  <si>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AR-2017</t>
  </si>
  <si>
    <t>AR-2016</t>
  </si>
  <si>
    <t>CaseSize-2017</t>
  </si>
  <si>
    <t>CaseSize-2016</t>
  </si>
  <si>
    <r>
      <rPr>
        <sz val="10"/>
        <color theme="1"/>
        <rFont val="Arial"/>
        <family val="2"/>
      </rPr>
      <t>FYP</t>
    </r>
    <r>
      <rPr>
        <i/>
        <sz val="8"/>
        <color theme="1"/>
        <rFont val="Arial"/>
        <family val="2"/>
      </rPr>
      <t xml:space="preserve"> (+10% Top up)</t>
    </r>
  </si>
  <si>
    <t>NORTH</t>
  </si>
  <si>
    <t>SOUTH</t>
  </si>
  <si>
    <t>North</t>
  </si>
  <si>
    <t>South</t>
  </si>
  <si>
    <t>Manpower</t>
  </si>
  <si>
    <t>Agency Manpower</t>
  </si>
  <si>
    <t>Ending Manpower</t>
  </si>
  <si>
    <t>YTD'17</t>
  </si>
  <si>
    <t>June</t>
  </si>
  <si>
    <t>July</t>
  </si>
  <si>
    <t>% MP achievement</t>
  </si>
  <si>
    <t>Agent Recruitment</t>
  </si>
  <si>
    <t>No. of ending Als (incl US)</t>
  </si>
  <si>
    <t>#active leader</t>
  </si>
  <si>
    <t>% active in recruitment</t>
  </si>
  <si>
    <t>avg recruits per leader</t>
  </si>
  <si>
    <t>TIED AGENCY</t>
  </si>
  <si>
    <t>Total Manpower (excl SA)</t>
  </si>
  <si>
    <t>Total Manpower (All)</t>
  </si>
  <si>
    <t>Recruitment</t>
  </si>
  <si>
    <t>% New recruits achievement</t>
  </si>
  <si>
    <t>Total New recruits</t>
  </si>
  <si>
    <t>Rookies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</si>
  <si>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</si>
  <si>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</si>
  <si>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</si>
  <si>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</si>
  <si>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</si>
  <si>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</si>
  <si>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</si>
  <si>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</si>
  <si>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</si>
  <si>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Segmentation</t>
  </si>
  <si>
    <t>Rookie in month</t>
  </si>
  <si>
    <t>Rookie last month</t>
  </si>
  <si>
    <t>2-3 months</t>
  </si>
  <si>
    <t>4 - 6 mths</t>
  </si>
  <si>
    <t>7-12mth</t>
  </si>
  <si>
    <t>13+mth</t>
  </si>
  <si>
    <t>MDRT / GenLion</t>
  </si>
  <si>
    <t>Cases</t>
  </si>
  <si>
    <t>Case / Active</t>
  </si>
  <si>
    <t>Product Name</t>
  </si>
  <si>
    <t>New Recruit</t>
  </si>
  <si>
    <t>GA Perfomance</t>
  </si>
  <si>
    <t>ManPower</t>
  </si>
  <si>
    <t>Overral Perfomance (Tied Agency)</t>
  </si>
  <si>
    <t>Overral Perfomance (by Territory)</t>
  </si>
  <si>
    <t>CaseperActive-2016</t>
  </si>
  <si>
    <t>CaseperActive-2017</t>
  </si>
  <si>
    <t>APEperActive-2016</t>
  </si>
  <si>
    <t>APEperActive-2017</t>
  </si>
  <si>
    <t>MP</t>
  </si>
  <si>
    <t>MP-2017</t>
  </si>
  <si>
    <t>MP-Target</t>
  </si>
  <si>
    <t>MP-2016</t>
  </si>
  <si>
    <t>NewRecruit-2017</t>
  </si>
  <si>
    <t>NewRecruit-Target</t>
  </si>
  <si>
    <t>NewRecruit-2016</t>
  </si>
  <si>
    <t>AR</t>
  </si>
  <si>
    <t>CaseSize</t>
  </si>
  <si>
    <t>Case/Active</t>
  </si>
  <si>
    <t>Sort by APE Jun '17</t>
  </si>
  <si>
    <t>Manpower &amp; Activity</t>
  </si>
  <si>
    <t>Persistency</t>
  </si>
  <si>
    <t>Region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</si>
  <si>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</si>
  <si>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</si>
  <si>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</si>
  <si>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</si>
  <si>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</si>
  <si>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</si>
  <si>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</si>
  <si>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</si>
  <si>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</si>
  <si>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</si>
  <si>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</si>
  <si>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</si>
  <si>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</si>
  <si>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Jan APE</t>
  </si>
  <si>
    <t>Feb APE</t>
  </si>
  <si>
    <t>Mar APE</t>
  </si>
  <si>
    <t>Apr APE</t>
  </si>
  <si>
    <t>May APE</t>
  </si>
  <si>
    <t>Jun APE</t>
  </si>
  <si>
    <t>Jul APE</t>
  </si>
  <si>
    <t>YTD APE</t>
  </si>
  <si>
    <t>K2</t>
  </si>
  <si>
    <t>2K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</si>
  <si>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</si>
  <si>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</si>
  <si>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</si>
  <si>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</si>
  <si>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</si>
  <si>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</si>
  <si>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(please click the report link for details)</t>
  </si>
  <si>
    <t>Back to cover</t>
  </si>
  <si>
    <t>APE_total_GENLION_rookie_10%sp</t>
  </si>
  <si>
    <t>FYP_by_rookie_GENLION:Total</t>
  </si>
  <si>
    <t># Case_by_rookie_GENLION:Total</t>
  </si>
  <si>
    <t>GA_Name</t>
  </si>
  <si>
    <t>GAD_Name</t>
  </si>
  <si>
    <t>Add</t>
  </si>
  <si>
    <t>Actv</t>
  </si>
  <si>
    <t>Ratio</t>
  </si>
  <si>
    <t>201701_APE</t>
  </si>
  <si>
    <t>201702_APE</t>
  </si>
  <si>
    <t>201703_APE</t>
  </si>
  <si>
    <t>201704_APE</t>
  </si>
  <si>
    <t>201705_APE</t>
  </si>
  <si>
    <t>201706_APE</t>
  </si>
  <si>
    <t>201707_APE</t>
  </si>
  <si>
    <t>201708_APE</t>
  </si>
  <si>
    <t>201709_APE</t>
  </si>
  <si>
    <t>201710_APE</t>
  </si>
  <si>
    <t>201711_APE</t>
  </si>
  <si>
    <t>201712_APE</t>
  </si>
  <si>
    <t>CASE_MTD</t>
  </si>
  <si>
    <t>2017_APE_YTD</t>
  </si>
  <si>
    <t>PERSISTENCY_Y2</t>
  </si>
  <si>
    <t>PERSISTENCY2Y</t>
  </si>
  <si>
    <t>Aug APE</t>
  </si>
  <si>
    <t>Sep APE</t>
  </si>
  <si>
    <t>Oct APE</t>
  </si>
  <si>
    <t>Nov APE</t>
  </si>
  <si>
    <t>Dec APE</t>
  </si>
  <si>
    <t>Sort by Total mix</t>
  </si>
  <si>
    <t>Product</t>
  </si>
  <si>
    <t>product_code</t>
  </si>
  <si>
    <t>product_name</t>
  </si>
  <si>
    <t>CIB1</t>
  </si>
  <si>
    <t>CIB2</t>
  </si>
  <si>
    <t>ULP2</t>
  </si>
  <si>
    <t>YCB1</t>
  </si>
  <si>
    <t>WLP1</t>
  </si>
  <si>
    <t>EDU3</t>
  </si>
  <si>
    <t>EDU4</t>
  </si>
  <si>
    <t>ULP1</t>
  </si>
  <si>
    <t>YCB2</t>
  </si>
  <si>
    <t>END1</t>
  </si>
  <si>
    <t>YCB3</t>
  </si>
  <si>
    <t>YCB4</t>
  </si>
  <si>
    <t>TLB1</t>
  </si>
  <si>
    <t>EDU1</t>
  </si>
  <si>
    <t>CI Endowment</t>
  </si>
  <si>
    <t>Enhanced critial illness</t>
  </si>
  <si>
    <t>Universal Life</t>
  </si>
  <si>
    <t>Yearly Cash Back Basic Regular</t>
  </si>
  <si>
    <t/>
  </si>
  <si>
    <t>Education Endowment Enhancement</t>
  </si>
  <si>
    <t>Yearly Cash Back Basic Limited</t>
  </si>
  <si>
    <t>Years Term Endowment</t>
  </si>
  <si>
    <t>BAO AN DANG KHOA Regular</t>
  </si>
  <si>
    <t>BAO AN DANG KHOA Limited</t>
  </si>
  <si>
    <t>Level Term Basic</t>
  </si>
  <si>
    <t>Education Endowment</t>
  </si>
  <si>
    <t>Basic Total</t>
  </si>
  <si>
    <t>RIDER</t>
  </si>
  <si>
    <t>SME</t>
  </si>
  <si>
    <t>Grand Total</t>
  </si>
  <si>
    <t>APE (bil)</t>
  </si>
  <si>
    <t>HỒ CHÍ MINH</t>
  </si>
  <si>
    <t>MIỀN TRUNG</t>
  </si>
  <si>
    <t>ĐÔNG NAM</t>
  </si>
  <si>
    <t>BẮC TRUNG 2</t>
  </si>
  <si>
    <t>BẮC TRUNG 1</t>
  </si>
  <si>
    <t>DUYÊN HẢI</t>
  </si>
  <si>
    <t>TÂY NAM</t>
  </si>
  <si>
    <t>HÀ NỘI</t>
  </si>
  <si>
    <t>ĐÔNG BẮC</t>
  </si>
  <si>
    <t>TÂY BẮC</t>
  </si>
  <si>
    <t>CÔNG TY TNHH MỘT THÀNH VIÊN VIỆT Ý TIỀN GIANG</t>
  </si>
  <si>
    <t>CÔNG TY TNHH TỔNG ĐẠI LÝ KHANG LỘC</t>
  </si>
  <si>
    <t>CÔNG TY TNHH MTV ĐẠI LÝ BHNT THIÊN HƯNG</t>
  </si>
  <si>
    <t>CÔNG TY TNHH KIM LONG NGƯ</t>
  </si>
  <si>
    <t>CÔNG TY TNHH GENCASA NGHỆ AN</t>
  </si>
  <si>
    <t>CÔNG TY TNHH MTV GIA ĐẠI HƯNG</t>
  </si>
  <si>
    <t>CÔNG TY TNHH MỘT THÀNH VIÊN GREEN P&amp;G</t>
  </si>
  <si>
    <t>CÔNG TY TNHH MTV ĐẠI LÝ BẢO HIỂM THUẬN PHÁT</t>
  </si>
  <si>
    <t>CÔNG TY TNHH MTV BẢO MINH KHOA</t>
  </si>
  <si>
    <t>CÔNG TY TNHH MỘT THÀNH VIÊN BẢO AN GIA VIỆT</t>
  </si>
  <si>
    <t>CÔNG TY TNHH MTV ĐẠI LÝ BẢO HIỂM THÁI BÌNH</t>
  </si>
  <si>
    <t>CÔNG TY TNHH MTK HÀ NỘI</t>
  </si>
  <si>
    <t>CÔNG TY TNHH GENCASA VŨNG TÀU</t>
  </si>
  <si>
    <t>CÔNG TY TNHH THÁI TƯỜNG NGÂN</t>
  </si>
  <si>
    <t>CÔNG TY TNHH CƯỜNG MINH BẮC NINH</t>
  </si>
  <si>
    <t>CÔNG TY TNHH MỘT THÀNH VIÊN HUYỀN ANH LẠNG SƠN</t>
  </si>
  <si>
    <t>CÔNG TY TNHH BẢO AN TOÀN PHÁT</t>
  </si>
  <si>
    <t>CÔNG TY TNHH GEN HỒNG MINH</t>
  </si>
  <si>
    <t>CÔNG TY TNHH ĐẠI VIỆT Ý</t>
  </si>
  <si>
    <t>CÔNG TY TNHH GEN NGỌC TRANG</t>
  </si>
  <si>
    <t>CÔNG TY TNHH MTV NGOAN ĐOÀN LONG BIÊN</t>
  </si>
  <si>
    <t>CTY TNHH MTV PHẠM PHƯƠNG THANH BẢO</t>
  </si>
  <si>
    <t>CÔNG TY TNHH MỘT THÀNH VIÊN THIÊN TRƯỜNG HẠNH PHÚC</t>
  </si>
  <si>
    <t>CÔNG TY TNHH MỘT THÀNH VIÊN GENCASA NAM ĐỊNH</t>
  </si>
  <si>
    <t>CÔNG TY TNHH MTV TÀI CHÍNH BẢO AN VIỆT</t>
  </si>
  <si>
    <t>CÔNG TY TNHH MTV HOÀNG GIA BẢO TH</t>
  </si>
  <si>
    <t>CÔNG TY TNHH TỔNG ĐẠI LÝ KIM NHẬT</t>
  </si>
  <si>
    <t>CTY TNHH MTV VĨNH LINH CHÂU ĐỐC</t>
  </si>
  <si>
    <t>CÔNG TY TNHH BẢO AN PHÁT YÊN BÁI</t>
  </si>
  <si>
    <t>CÔNG TY TNHH MTV KHA GIA LONG</t>
  </si>
  <si>
    <t>CÔNG TY TNHH BẢO AN BÌNH</t>
  </si>
  <si>
    <t>CÔNG TY TNHH GENCASA THANH XUÂN</t>
  </si>
  <si>
    <t>CÔNG TY TNHH MTV TÂM PHÚC HÀ ĐÔNG</t>
  </si>
  <si>
    <t>CÔNG TY TNHH MDRT TRÀNG AN</t>
  </si>
  <si>
    <t>CÔNG TY TNHH GIANG MINH HUY</t>
  </si>
  <si>
    <t>CÔNG TY TNHH MỘT THÀNH VIÊN TRỊNH XUÂN QUANG</t>
  </si>
  <si>
    <t>AG015629</t>
  </si>
  <si>
    <t>AG004412</t>
  </si>
  <si>
    <t>AG011599</t>
  </si>
  <si>
    <t>AG017653</t>
  </si>
  <si>
    <t>AG017309</t>
  </si>
  <si>
    <t>AG015967</t>
  </si>
  <si>
    <t>AG020350</t>
  </si>
  <si>
    <t>AG005391</t>
  </si>
  <si>
    <t>AG007574</t>
  </si>
  <si>
    <t>AG012344</t>
  </si>
  <si>
    <t>AG015537</t>
  </si>
  <si>
    <t>AG000698</t>
  </si>
  <si>
    <t>AG008864</t>
  </si>
  <si>
    <t>AG009553</t>
  </si>
  <si>
    <t>AG007815</t>
  </si>
  <si>
    <t>AG016511</t>
  </si>
  <si>
    <t>AG023677</t>
  </si>
  <si>
    <t>AG006640</t>
  </si>
  <si>
    <t>AG022170</t>
  </si>
  <si>
    <t>AG003132</t>
  </si>
  <si>
    <t>AG010997</t>
  </si>
  <si>
    <t>AG002040</t>
  </si>
  <si>
    <t>AG008253</t>
  </si>
  <si>
    <t>AG012233</t>
  </si>
  <si>
    <t>AG019466</t>
  </si>
  <si>
    <t>AG017662</t>
  </si>
  <si>
    <t>AG002921</t>
  </si>
  <si>
    <t>AG017832</t>
  </si>
  <si>
    <t>AG018066</t>
  </si>
  <si>
    <t>AG017312</t>
  </si>
  <si>
    <t>AG011259</t>
  </si>
  <si>
    <t>AG006939</t>
  </si>
  <si>
    <t>AG015409</t>
  </si>
  <si>
    <t>AG004172</t>
  </si>
  <si>
    <t>AG017307</t>
  </si>
  <si>
    <t>AG020141</t>
  </si>
  <si>
    <t>ĐẶNG PHONG LƯU</t>
  </si>
  <si>
    <t>PHAN THỊ TIỀN TUYẾN</t>
  </si>
  <si>
    <t>ĐỖ VĂN BIÊN</t>
  </si>
  <si>
    <t>NGUYỄN THỊ THANH THÚY</t>
  </si>
  <si>
    <t>BẠCH THỊ HẢI YẾN</t>
  </si>
  <si>
    <t>HÀ THỊ ĐÀO</t>
  </si>
  <si>
    <t>VŨ THỊ LỆ HẰNG</t>
  </si>
  <si>
    <t>TRƯƠNG LỆ HẰNG</t>
  </si>
  <si>
    <t>NGUYỄN ĐĂNG HUY</t>
  </si>
  <si>
    <t>NGUYỄN HẢI HOÀNG</t>
  </si>
  <si>
    <t>VŨ VĂN VĨNH</t>
  </si>
  <si>
    <t>TẠ THỊ THANH PHONG</t>
  </si>
  <si>
    <t>TRẦN THỊ BÍCH NGỌC</t>
  </si>
  <si>
    <t>ĐINH THỊ HIỀN</t>
  </si>
  <si>
    <t>PHẠM VĂN CƯỜNG</t>
  </si>
  <si>
    <t>BÙI THỊ HUYỀN</t>
  </si>
  <si>
    <t>NGUYỄN VĂN TUẤN</t>
  </si>
  <si>
    <t>LÊ THỊ HỒNG MINH</t>
  </si>
  <si>
    <t>NGUYỄN VĂN THỐNG</t>
  </si>
  <si>
    <t>TRẦN THỊ TOÀN</t>
  </si>
  <si>
    <t>ĐOÀN THỊ NGOAN</t>
  </si>
  <si>
    <t>PHẠM THỊ KIM HƯƠNG</t>
  </si>
  <si>
    <t>ĐOÀN NGỌC QUỲNH</t>
  </si>
  <si>
    <t>HOÀNG THỊ ĐÀO</t>
  </si>
  <si>
    <t>HOÀNG THỊ HỰU</t>
  </si>
  <si>
    <t>HOÀNG HỮU HẢI</t>
  </si>
  <si>
    <t>TRƯƠNG THỊ THU TRANG</t>
  </si>
  <si>
    <t>NGUYỄN VĨNH LINH</t>
  </si>
  <si>
    <t>PHAN THU HIÊN</t>
  </si>
  <si>
    <t>VŨ THỊ LY KHA</t>
  </si>
  <si>
    <t>HOÀNG VĂN MINH</t>
  </si>
  <si>
    <t>ĐỖ KIM DUNG</t>
  </si>
  <si>
    <t>NGUYỄN THỊ HỘI</t>
  </si>
  <si>
    <t>TRẦN THỊ KIỀU HOA</t>
  </si>
  <si>
    <t>ĐÀO GIANG HẢI</t>
  </si>
  <si>
    <t>TRỊNH XUÂN QUANG</t>
  </si>
  <si>
    <t>2016-10-14</t>
  </si>
  <si>
    <t>2016-07-12</t>
  </si>
  <si>
    <t>2016-12-07</t>
  </si>
  <si>
    <t>2016-10-21</t>
  </si>
  <si>
    <t>2016-11-15</t>
  </si>
  <si>
    <t>2016-12-05</t>
  </si>
  <si>
    <t>2017-03-13</t>
  </si>
  <si>
    <t>2016-12-15</t>
  </si>
  <si>
    <t>2016-12-08</t>
  </si>
  <si>
    <t>2016-07-15</t>
  </si>
  <si>
    <t>2016-07-26</t>
  </si>
  <si>
    <t>2017-03-03</t>
  </si>
  <si>
    <t>2017-06-08</t>
  </si>
  <si>
    <t>2017-05-31</t>
  </si>
  <si>
    <t>2016-09-01</t>
  </si>
  <si>
    <t>2017-06-06</t>
  </si>
  <si>
    <t>2017-06-20</t>
  </si>
  <si>
    <t>2017-06-02</t>
  </si>
  <si>
    <t>2017-08-04</t>
  </si>
  <si>
    <t>2016-10-27</t>
  </si>
  <si>
    <t>2016-06-22</t>
  </si>
  <si>
    <t>2016-10-17</t>
  </si>
  <si>
    <t>2016-12-19</t>
  </si>
  <si>
    <t>2016-12-02</t>
  </si>
  <si>
    <t>2017-07-19</t>
  </si>
  <si>
    <t>2016-11-03</t>
  </si>
  <si>
    <t>2016-09-19</t>
  </si>
  <si>
    <t>2016-10-28</t>
  </si>
  <si>
    <t>2017-07-14</t>
  </si>
  <si>
    <t>2017-07-27</t>
  </si>
  <si>
    <t>2016-11-14</t>
  </si>
  <si>
    <t>2016-12-26</t>
  </si>
  <si>
    <t>2016-11-21</t>
  </si>
  <si>
    <t>2016-11-24</t>
  </si>
  <si>
    <t>2016-12-16</t>
  </si>
  <si>
    <t>2017-04-20</t>
  </si>
  <si>
    <t>2016-12-29</t>
  </si>
  <si>
    <t>2016-10-19</t>
  </si>
  <si>
    <t>2016-09-23</t>
  </si>
  <si>
    <t>2017-03-27</t>
  </si>
  <si>
    <t>2017-07-06</t>
  </si>
  <si>
    <t>2017-06-13</t>
  </si>
  <si>
    <t>2017-04-07</t>
  </si>
  <si>
    <t>2017-06-30</t>
  </si>
  <si>
    <t>2017-07-24</t>
  </si>
  <si>
    <t>2017-06-23</t>
  </si>
  <si>
    <t>2017-08-16</t>
  </si>
  <si>
    <t>2016-07-05</t>
  </si>
  <si>
    <t>2017-08-17</t>
  </si>
  <si>
    <t>2016-11-25</t>
  </si>
  <si>
    <t>2017-05-19</t>
  </si>
  <si>
    <t>2016-12-23</t>
  </si>
  <si>
    <t>2017-08-02</t>
  </si>
  <si>
    <t>2016-11-29</t>
  </si>
  <si>
    <t>2017-08-23</t>
  </si>
  <si>
    <t>2016-09-30</t>
  </si>
  <si>
    <t>2017-08-14</t>
  </si>
  <si>
    <t>2017-08-21</t>
  </si>
  <si>
    <t>2016-09-28</t>
  </si>
  <si>
    <t>2016-11-22</t>
  </si>
  <si>
    <t>2016-12-13</t>
  </si>
  <si>
    <t>2016-12-21</t>
  </si>
  <si>
    <t>2017-04-27</t>
  </si>
  <si>
    <t>2016-12-31</t>
  </si>
  <si>
    <t>2016-10-22</t>
  </si>
  <si>
    <t>2016-09-24</t>
  </si>
  <si>
    <t>2017-04-13</t>
  </si>
  <si>
    <t>2017-07-18</t>
  </si>
  <si>
    <t>2017-06-22</t>
  </si>
  <si>
    <t>2017-04-21</t>
  </si>
  <si>
    <t>2017-07-13</t>
  </si>
  <si>
    <t>2017-08-15</t>
  </si>
  <si>
    <t>2017-07-11</t>
  </si>
  <si>
    <t>2016-07-22</t>
  </si>
  <si>
    <t>2017-05-30</t>
  </si>
  <si>
    <t>2016-12-14</t>
  </si>
  <si>
    <t>2017-08-25</t>
  </si>
  <si>
    <t>2016-11-30</t>
  </si>
  <si>
    <t>2016-12-28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</si>
  <si>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</si>
  <si>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</si>
  <si>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</si>
  <si>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</si>
  <si>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</si>
  <si>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</si>
  <si>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</si>
  <si>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</si>
  <si>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</si>
  <si>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</si>
  <si>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</si>
  <si>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</si>
  <si>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Country</t>
  </si>
  <si>
    <t>Ending manpower</t>
  </si>
  <si>
    <t>Plan</t>
  </si>
  <si>
    <t>New agents</t>
  </si>
  <si>
    <t>#Actv ag</t>
  </si>
  <si>
    <t>MOM-2016</t>
  </si>
  <si>
    <t>MOM-2017</t>
  </si>
  <si>
    <t>Key Growth Drivers</t>
  </si>
  <si>
    <t># Active Growth</t>
  </si>
  <si>
    <t>Casesize Growth</t>
  </si>
  <si>
    <t>Case/Active Growth</t>
  </si>
  <si>
    <t>APE Growth</t>
  </si>
  <si>
    <t>YTD</t>
  </si>
  <si>
    <t>YTD-17</t>
  </si>
  <si>
    <t>FYP</t>
  </si>
  <si>
    <t>2017-target</t>
  </si>
  <si>
    <t>Case 2017</t>
  </si>
  <si>
    <t>Case Target</t>
  </si>
  <si>
    <t>Case 2016</t>
  </si>
  <si>
    <t>Activity Ratio target 17</t>
  </si>
  <si>
    <t>Case size target</t>
  </si>
  <si>
    <t>case/active target 17</t>
  </si>
  <si>
    <t>Active AGENT target</t>
  </si>
  <si>
    <t>GA TIỀN GIANG 1</t>
  </si>
  <si>
    <t>GA HCM 2</t>
  </si>
  <si>
    <t>GA HUẾ 1</t>
  </si>
  <si>
    <t>GA BÀ RỊA - VŨNG TÀU 1</t>
  </si>
  <si>
    <t>GA NGHỆ AN 2</t>
  </si>
  <si>
    <t>GA THANH HÓA 1</t>
  </si>
  <si>
    <t>GA QUẢNG NINH 1</t>
  </si>
  <si>
    <t>GA BẾN TRE 1</t>
  </si>
  <si>
    <t>GA ĐÀ NẴNG 1</t>
  </si>
  <si>
    <t>GA NGHỆ AN 1</t>
  </si>
  <si>
    <t>GA THÁI BÌNH 1</t>
  </si>
  <si>
    <t>GA HÀ NỘI 4</t>
  </si>
  <si>
    <t>GA BÀ RỊA - VŨNG TÀU 2</t>
  </si>
  <si>
    <t>GA HCM 4</t>
  </si>
  <si>
    <t>GA BẮC NINH 1</t>
  </si>
  <si>
    <t>GA LẠNG SƠN 1</t>
  </si>
  <si>
    <t>GA THANH HÓA 3</t>
  </si>
  <si>
    <t>GA HÀ NỘI 5</t>
  </si>
  <si>
    <t>GA HÀ TĨNH 1</t>
  </si>
  <si>
    <t>GA HẢI PHÒNG 1</t>
  </si>
  <si>
    <t>GA HÀ NỘI 1</t>
  </si>
  <si>
    <t>GA HCM 1</t>
  </si>
  <si>
    <t>GA LÀO CAI 1</t>
  </si>
  <si>
    <t>GA NAM ĐỊNH 1</t>
  </si>
  <si>
    <t>GA HẢI DƯƠNG 1</t>
  </si>
  <si>
    <t>GA THANH HÓA 2</t>
  </si>
  <si>
    <t>GA HCM 3</t>
  </si>
  <si>
    <t>GA AN GIANG 1</t>
  </si>
  <si>
    <t>GA YÊN BÁI 1</t>
  </si>
  <si>
    <t>GA ĐÀ NẴNG 2</t>
  </si>
  <si>
    <t>GA HƯNG YÊN 1</t>
  </si>
  <si>
    <t>GA HÀ NỘI 6</t>
  </si>
  <si>
    <t>GA HÀ NỘI 2</t>
  </si>
  <si>
    <t>GA HÀ NỘI 3</t>
  </si>
  <si>
    <t>GA HƯNG YÊN 2</t>
  </si>
  <si>
    <t>GA TUYÊN QUANG 1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</si>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</sst>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-* #,##0.00\ _₫_-;\-* #,##0.00\ _₫_-;_-* &quot;-&quot;??\ _₫_-;_-@_-"/>
    <numFmt numFmtId="165" formatCode="B1mmm\-yy"/>
    <numFmt numFmtId="166" formatCode="_-* #,##0.0\ _₫_-;\-* #,##0.0\ _₫_-;_-* &quot;-&quot;??\ _₫_-;_-@_-"/>
    <numFmt numFmtId="167" formatCode="_-* #,##0\ _₫_-;\-* #,##0\ _₫_-;_-* &quot;-&quot;??\ _₫_-;_-@_-"/>
    <numFmt numFmtId="168" formatCode="#,##0;;&quot;&quot;"/>
    <numFmt numFmtId="169" formatCode="#,##0.0"/>
    <numFmt numFmtId="170" formatCode="0.0%"/>
    <numFmt numFmtId="171" formatCode="0.0"/>
    <numFmt numFmtId="172" formatCode="_-[$€]* #,##0.00_-;\-[$€]* #,##0.00_-;_-[$€]* &quot;-&quot;??_-;_-@_-"/>
    <numFmt numFmtId="173" formatCode="_(* #,##0_);_(* \(#,##0\);_(* &quot;-&quot;??_);_(@_)"/>
    <numFmt numFmtId="174" formatCode="0.0;\-0.0;&quot;-&quot;"/>
    <numFmt numFmtId="175" formatCode="mmm"/>
    <numFmt numFmtId="181" formatCode="_(* #,##0.0_);_(* \(#,##0.0\);_(* &quot;-&quot;?_);_(@_)"/>
    <numFmt numFmtId="190" formatCode="0%__\ ;_(@_)"/>
  </numFmts>
  <fonts count="6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i/>
      <sz val="10"/>
      <color rgb="FF0070C0"/>
      <name val="Arial"/>
      <family val="2"/>
    </font>
    <font>
      <b/>
      <u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70C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rgb="FFC00000"/>
      <name val="Arial"/>
      <family val="2"/>
    </font>
    <font>
      <i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8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b/>
      <i/>
      <sz val="10"/>
      <color theme="1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10"/>
      <color rgb="FFFFFF00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charset val="163"/>
      <scheme val="minor"/>
    </font>
    <font>
      <sz val="14"/>
      <name val="Arial"/>
      <family val="2"/>
    </font>
    <font>
      <i/>
      <sz val="11"/>
      <name val="Arial"/>
      <family val="2"/>
    </font>
    <font>
      <u/>
      <sz val="11"/>
      <color theme="1"/>
      <name val="Arial"/>
      <family val="2"/>
    </font>
    <font>
      <i/>
      <u/>
      <sz val="11"/>
      <color rgb="FFFF0000"/>
      <name val="Arial"/>
      <family val="2"/>
    </font>
    <font>
      <i/>
      <u/>
      <sz val="11"/>
      <color rgb="FF0070C0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Lucida Console"/>
      <family val="3"/>
    </font>
    <font>
      <b/>
      <sz val="10"/>
      <color theme="4" tint="-0.499984740745262"/>
      <name val="Arial"/>
      <family val="2"/>
    </font>
    <font>
      <i/>
      <sz val="12"/>
      <color theme="1"/>
      <name val="Arial"/>
      <family val="2"/>
    </font>
    <font>
      <i/>
      <u/>
      <sz val="12"/>
      <color rgb="FF0070C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charset val="163"/>
      <scheme val="minor"/>
    </font>
    <font>
      <b/>
      <sz val="9"/>
      <name val="Arial"/>
      <family val="2"/>
    </font>
    <font>
      <sz val="11"/>
      <name val="Calibri"/>
      <family val="2"/>
    </font>
    <font>
      <sz val="10"/>
      <color rgb="FFFF0000"/>
      <name val="Arial"/>
      <family val="2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  <font>
      <i/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1"/>
      <color theme="0"/>
      <name val="Calibri"/>
      <family val="2"/>
      <charset val="163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11B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5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172" fontId="33" fillId="0" borderId="22">
      <alignment horizontal="left" vertical="center"/>
    </xf>
    <xf numFmtId="0" fontId="36" fillId="0" borderId="0" applyNumberForma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9" fillId="0" borderId="0"/>
    <xf numFmtId="0" fontId="2" fillId="18" borderId="0" applyNumberFormat="0" applyBorder="0" applyAlignment="0" applyProtection="0"/>
    <xf numFmtId="0" fontId="52" fillId="0" borderId="56" applyNumberFormat="0" applyFill="0" applyAlignment="0" applyProtection="0"/>
    <xf numFmtId="0" fontId="1" fillId="0" borderId="0"/>
    <xf numFmtId="0" fontId="21" fillId="0" borderId="0"/>
    <xf numFmtId="0" fontId="21" fillId="0" borderId="0"/>
  </cellStyleXfs>
  <cellXfs count="817">
    <xf numFmtId="0" fontId="0" fillId="0" borderId="0" xfId="0"/>
    <xf numFmtId="0" fontId="4" fillId="0" borderId="0" xfId="0" applyFont="1"/>
    <xf numFmtId="0" fontId="9" fillId="0" borderId="0" xfId="0" applyFont="1"/>
    <xf numFmtId="0" fontId="11" fillId="0" borderId="0" xfId="0" applyFont="1"/>
    <xf numFmtId="0" fontId="8" fillId="0" borderId="0" xfId="0" applyFont="1"/>
    <xf numFmtId="14" fontId="12" fillId="0" borderId="0" xfId="0" applyNumberFormat="1" applyFont="1"/>
    <xf numFmtId="0" fontId="13" fillId="0" borderId="0" xfId="0" applyFont="1"/>
    <xf numFmtId="167" fontId="9" fillId="0" borderId="0" xfId="0" applyNumberFormat="1" applyFont="1"/>
    <xf numFmtId="0" fontId="9" fillId="0" borderId="0" xfId="0" applyFont="1" applyBorder="1"/>
    <xf numFmtId="0" fontId="16" fillId="0" borderId="0" xfId="0" applyFont="1"/>
    <xf numFmtId="0" fontId="17" fillId="0" borderId="0" xfId="0" applyFont="1"/>
    <xf numFmtId="167" fontId="16" fillId="0" borderId="0" xfId="1" applyNumberFormat="1" applyFont="1"/>
    <xf numFmtId="9" fontId="16" fillId="0" borderId="0" xfId="2" applyFont="1"/>
    <xf numFmtId="166" fontId="16" fillId="0" borderId="0" xfId="1" applyNumberFormat="1" applyFont="1"/>
    <xf numFmtId="0" fontId="13" fillId="0" borderId="0" xfId="0" applyFont="1" applyBorder="1"/>
    <xf numFmtId="0" fontId="19" fillId="0" borderId="0" xfId="0" applyFont="1"/>
    <xf numFmtId="9" fontId="14" fillId="0" borderId="0" xfId="2" applyFont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 wrapText="1"/>
    </xf>
    <xf numFmtId="0" fontId="12" fillId="3" borderId="2" xfId="0" applyNumberFormat="1" applyFont="1" applyFill="1" applyBorder="1"/>
    <xf numFmtId="0" fontId="20" fillId="3" borderId="3" xfId="0" applyNumberFormat="1" applyFont="1" applyFill="1" applyBorder="1" applyAlignment="1">
      <alignment horizontal="center" vertical="center"/>
    </xf>
    <xf numFmtId="168" fontId="20" fillId="3" borderId="0" xfId="0" applyNumberFormat="1" applyFont="1" applyFill="1" applyBorder="1" applyAlignment="1">
      <alignment horizontal="center" vertical="center"/>
    </xf>
    <xf numFmtId="0" fontId="13" fillId="3" borderId="4" xfId="0" applyNumberFormat="1" applyFont="1" applyFill="1" applyBorder="1" applyAlignment="1"/>
    <xf numFmtId="168" fontId="13" fillId="3" borderId="0" xfId="0" applyNumberFormat="1" applyFont="1" applyFill="1" applyBorder="1" applyAlignment="1">
      <alignment horizontal="center"/>
    </xf>
    <xf numFmtId="168" fontId="21" fillId="3" borderId="0" xfId="0" applyNumberFormat="1" applyFont="1" applyFill="1" applyBorder="1" applyAlignment="1">
      <alignment horizontal="center"/>
    </xf>
    <xf numFmtId="0" fontId="22" fillId="3" borderId="4" xfId="0" applyNumberFormat="1" applyFont="1" applyFill="1" applyBorder="1" applyAlignment="1">
      <alignment vertical="center"/>
    </xf>
    <xf numFmtId="0" fontId="22" fillId="3" borderId="0" xfId="0" applyNumberFormat="1" applyFont="1" applyFill="1" applyBorder="1" applyAlignment="1">
      <alignment horizontal="center" vertical="center"/>
    </xf>
    <xf numFmtId="9" fontId="23" fillId="3" borderId="0" xfId="2" applyFont="1" applyFill="1" applyBorder="1" applyAlignment="1">
      <alignment horizontal="center" vertical="center"/>
    </xf>
    <xf numFmtId="0" fontId="24" fillId="3" borderId="0" xfId="0" applyNumberFormat="1" applyFont="1" applyFill="1" applyBorder="1" applyAlignment="1">
      <alignment horizontal="center" vertical="center"/>
    </xf>
    <xf numFmtId="9" fontId="22" fillId="3" borderId="4" xfId="2" applyFont="1" applyFill="1" applyBorder="1" applyAlignment="1">
      <alignment vertical="center"/>
    </xf>
    <xf numFmtId="0" fontId="20" fillId="3" borderId="0" xfId="0" applyNumberFormat="1" applyFont="1" applyFill="1" applyBorder="1" applyAlignment="1">
      <alignment horizontal="center" vertical="center"/>
    </xf>
    <xf numFmtId="0" fontId="20" fillId="3" borderId="10" xfId="0" applyNumberFormat="1" applyFont="1" applyFill="1" applyBorder="1" applyAlignment="1">
      <alignment horizontal="center" vertical="center"/>
    </xf>
    <xf numFmtId="168" fontId="20" fillId="3" borderId="7" xfId="0" applyNumberFormat="1" applyFont="1" applyFill="1" applyBorder="1" applyAlignment="1">
      <alignment horizontal="center" vertical="center"/>
    </xf>
    <xf numFmtId="168" fontId="21" fillId="3" borderId="7" xfId="0" applyNumberFormat="1" applyFont="1" applyFill="1" applyBorder="1" applyAlignment="1">
      <alignment horizontal="center"/>
    </xf>
    <xf numFmtId="9" fontId="23" fillId="3" borderId="7" xfId="2" applyFont="1" applyFill="1" applyBorder="1" applyAlignment="1">
      <alignment horizontal="center" vertical="center"/>
    </xf>
    <xf numFmtId="0" fontId="24" fillId="3" borderId="7" xfId="0" applyNumberFormat="1" applyFont="1" applyFill="1" applyBorder="1" applyAlignment="1">
      <alignment horizontal="center" vertical="center"/>
    </xf>
    <xf numFmtId="0" fontId="20" fillId="3" borderId="7" xfId="0" applyNumberFormat="1" applyFont="1" applyFill="1" applyBorder="1" applyAlignment="1">
      <alignment horizontal="center" vertical="center"/>
    </xf>
    <xf numFmtId="3" fontId="20" fillId="3" borderId="7" xfId="0" applyNumberFormat="1" applyFont="1" applyFill="1" applyBorder="1" applyAlignment="1">
      <alignment horizontal="center" vertical="center"/>
    </xf>
    <xf numFmtId="9" fontId="20" fillId="3" borderId="7" xfId="2" applyNumberFormat="1" applyFont="1" applyFill="1" applyBorder="1" applyAlignment="1">
      <alignment horizontal="center" vertical="center"/>
    </xf>
    <xf numFmtId="169" fontId="20" fillId="3" borderId="7" xfId="0" applyNumberFormat="1" applyFont="1" applyFill="1" applyBorder="1" applyAlignment="1">
      <alignment horizontal="center" vertical="center"/>
    </xf>
    <xf numFmtId="0" fontId="20" fillId="3" borderId="12" xfId="0" applyNumberFormat="1" applyFont="1" applyFill="1" applyBorder="1" applyAlignment="1">
      <alignment horizontal="center" vertical="center"/>
    </xf>
    <xf numFmtId="168" fontId="20" fillId="4" borderId="13" xfId="0" applyNumberFormat="1" applyFont="1" applyFill="1" applyBorder="1" applyAlignment="1">
      <alignment horizontal="center" vertical="center"/>
    </xf>
    <xf numFmtId="0" fontId="26" fillId="0" borderId="0" xfId="0" applyFont="1"/>
    <xf numFmtId="0" fontId="12" fillId="3" borderId="14" xfId="0" applyNumberFormat="1" applyFont="1" applyFill="1" applyBorder="1" applyAlignment="1">
      <alignment vertical="center"/>
    </xf>
    <xf numFmtId="14" fontId="12" fillId="0" borderId="0" xfId="0" applyNumberFormat="1" applyFont="1" applyAlignment="1"/>
    <xf numFmtId="0" fontId="13" fillId="3" borderId="14" xfId="0" applyFont="1" applyFill="1" applyBorder="1"/>
    <xf numFmtId="0" fontId="13" fillId="3" borderId="17" xfId="0" applyFont="1" applyFill="1" applyBorder="1"/>
    <xf numFmtId="0" fontId="15" fillId="3" borderId="17" xfId="0" applyFont="1" applyFill="1" applyBorder="1" applyAlignment="1">
      <alignment vertical="center"/>
    </xf>
    <xf numFmtId="0" fontId="9" fillId="3" borderId="17" xfId="0" applyFont="1" applyFill="1" applyBorder="1"/>
    <xf numFmtId="0" fontId="9" fillId="3" borderId="0" xfId="0" applyFont="1" applyFill="1" applyBorder="1"/>
    <xf numFmtId="0" fontId="9" fillId="3" borderId="7" xfId="0" applyFont="1" applyFill="1" applyBorder="1"/>
    <xf numFmtId="0" fontId="9" fillId="3" borderId="18" xfId="0" applyFont="1" applyFill="1" applyBorder="1"/>
    <xf numFmtId="0" fontId="9" fillId="3" borderId="6" xfId="0" applyFont="1" applyFill="1" applyBorder="1"/>
    <xf numFmtId="0" fontId="9" fillId="3" borderId="5" xfId="0" applyFont="1" applyFill="1" applyBorder="1"/>
    <xf numFmtId="0" fontId="13" fillId="3" borderId="0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9" fontId="14" fillId="3" borderId="7" xfId="2" applyFont="1" applyFill="1" applyBorder="1"/>
    <xf numFmtId="0" fontId="7" fillId="3" borderId="17" xfId="0" applyFont="1" applyFill="1" applyBorder="1"/>
    <xf numFmtId="0" fontId="13" fillId="3" borderId="16" xfId="0" applyFont="1" applyFill="1" applyBorder="1" applyAlignment="1">
      <alignment horizontal="center"/>
    </xf>
    <xf numFmtId="166" fontId="9" fillId="3" borderId="6" xfId="0" applyNumberFormat="1" applyFont="1" applyFill="1" applyBorder="1"/>
    <xf numFmtId="166" fontId="9" fillId="3" borderId="6" xfId="1" applyNumberFormat="1" applyFont="1" applyFill="1" applyBorder="1"/>
    <xf numFmtId="167" fontId="9" fillId="0" borderId="13" xfId="0" applyNumberFormat="1" applyFont="1" applyFill="1" applyBorder="1"/>
    <xf numFmtId="9" fontId="14" fillId="0" borderId="13" xfId="2" applyFont="1" applyFill="1" applyBorder="1"/>
    <xf numFmtId="167" fontId="9" fillId="0" borderId="13" xfId="1" applyNumberFormat="1" applyFont="1" applyFill="1" applyBorder="1"/>
    <xf numFmtId="9" fontId="9" fillId="0" borderId="13" xfId="2" applyFont="1" applyFill="1" applyBorder="1"/>
    <xf numFmtId="166" fontId="9" fillId="0" borderId="13" xfId="0" applyNumberFormat="1" applyFont="1" applyFill="1" applyBorder="1"/>
    <xf numFmtId="166" fontId="9" fillId="0" borderId="13" xfId="1" applyNumberFormat="1" applyFont="1" applyFill="1" applyBorder="1"/>
    <xf numFmtId="166" fontId="9" fillId="0" borderId="13" xfId="0" applyNumberFormat="1" applyFont="1" applyBorder="1"/>
    <xf numFmtId="166" fontId="9" fillId="0" borderId="13" xfId="1" applyNumberFormat="1" applyFont="1" applyBorder="1"/>
    <xf numFmtId="0" fontId="15" fillId="3" borderId="17" xfId="0" applyFont="1" applyFill="1" applyBorder="1"/>
    <xf numFmtId="167" fontId="9" fillId="4" borderId="13" xfId="0" applyNumberFormat="1" applyFont="1" applyFill="1" applyBorder="1"/>
    <xf numFmtId="9" fontId="14" fillId="4" borderId="13" xfId="2" applyFont="1" applyFill="1" applyBorder="1"/>
    <xf numFmtId="167" fontId="9" fillId="4" borderId="13" xfId="1" applyNumberFormat="1" applyFont="1" applyFill="1" applyBorder="1"/>
    <xf numFmtId="166" fontId="9" fillId="4" borderId="13" xfId="0" applyNumberFormat="1" applyFont="1" applyFill="1" applyBorder="1"/>
    <xf numFmtId="166" fontId="9" fillId="4" borderId="13" xfId="1" applyNumberFormat="1" applyFont="1" applyFill="1" applyBorder="1"/>
    <xf numFmtId="0" fontId="10" fillId="2" borderId="0" xfId="0" applyFont="1" applyFill="1"/>
    <xf numFmtId="0" fontId="4" fillId="2" borderId="0" xfId="0" applyFont="1" applyFill="1"/>
    <xf numFmtId="0" fontId="27" fillId="2" borderId="0" xfId="0" applyFont="1" applyFill="1"/>
    <xf numFmtId="14" fontId="25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left" indent="1"/>
    </xf>
    <xf numFmtId="0" fontId="28" fillId="2" borderId="0" xfId="0" applyFont="1" applyFill="1"/>
    <xf numFmtId="0" fontId="6" fillId="2" borderId="0" xfId="0" applyFont="1" applyFill="1"/>
    <xf numFmtId="0" fontId="30" fillId="3" borderId="18" xfId="0" applyFont="1" applyFill="1" applyBorder="1"/>
    <xf numFmtId="166" fontId="9" fillId="3" borderId="0" xfId="0" applyNumberFormat="1" applyFont="1" applyFill="1" applyBorder="1"/>
    <xf numFmtId="166" fontId="9" fillId="3" borderId="0" xfId="1" applyNumberFormat="1" applyFont="1" applyFill="1" applyBorder="1"/>
    <xf numFmtId="9" fontId="14" fillId="0" borderId="19" xfId="2" applyFont="1" applyFill="1" applyBorder="1"/>
    <xf numFmtId="167" fontId="9" fillId="0" borderId="23" xfId="0" applyNumberFormat="1" applyFont="1" applyFill="1" applyBorder="1"/>
    <xf numFmtId="0" fontId="13" fillId="3" borderId="24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166" fontId="9" fillId="0" borderId="23" xfId="0" applyNumberFormat="1" applyFont="1" applyFill="1" applyBorder="1"/>
    <xf numFmtId="166" fontId="9" fillId="0" borderId="23" xfId="0" applyNumberFormat="1" applyFont="1" applyBorder="1"/>
    <xf numFmtId="9" fontId="14" fillId="4" borderId="19" xfId="2" applyFont="1" applyFill="1" applyBorder="1"/>
    <xf numFmtId="167" fontId="9" fillId="4" borderId="23" xfId="0" applyNumberFormat="1" applyFont="1" applyFill="1" applyBorder="1"/>
    <xf numFmtId="166" fontId="9" fillId="4" borderId="23" xfId="0" applyNumberFormat="1" applyFont="1" applyFill="1" applyBorder="1"/>
    <xf numFmtId="0" fontId="9" fillId="3" borderId="3" xfId="0" applyNumberFormat="1" applyFont="1" applyFill="1" applyBorder="1"/>
    <xf numFmtId="0" fontId="9" fillId="3" borderId="3" xfId="0" applyNumberFormat="1" applyFont="1" applyFill="1" applyBorder="1" applyAlignment="1">
      <alignment horizontal="center" vertical="center"/>
    </xf>
    <xf numFmtId="0" fontId="9" fillId="3" borderId="11" xfId="0" applyNumberFormat="1" applyFont="1" applyFill="1" applyBorder="1" applyAlignment="1">
      <alignment horizontal="center" vertical="center"/>
    </xf>
    <xf numFmtId="0" fontId="9" fillId="3" borderId="4" xfId="0" applyNumberFormat="1" applyFont="1" applyFill="1" applyBorder="1"/>
    <xf numFmtId="0" fontId="21" fillId="3" borderId="5" xfId="0" applyNumberFormat="1" applyFont="1" applyFill="1" applyBorder="1" applyAlignment="1">
      <alignment horizontal="right" indent="1"/>
    </xf>
    <xf numFmtId="0" fontId="31" fillId="3" borderId="6" xfId="0" applyNumberFormat="1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/>
    </xf>
    <xf numFmtId="0" fontId="8" fillId="3" borderId="6" xfId="0" applyNumberFormat="1" applyFont="1" applyFill="1" applyBorder="1" applyAlignment="1">
      <alignment horizontal="center"/>
    </xf>
    <xf numFmtId="0" fontId="5" fillId="3" borderId="6" xfId="0" applyNumberFormat="1" applyFont="1" applyFill="1" applyBorder="1" applyAlignment="1">
      <alignment horizontal="center"/>
    </xf>
    <xf numFmtId="0" fontId="5" fillId="3" borderId="7" xfId="0" applyNumberFormat="1" applyFont="1" applyFill="1" applyBorder="1" applyAlignment="1">
      <alignment horizontal="center"/>
    </xf>
    <xf numFmtId="0" fontId="21" fillId="3" borderId="7" xfId="0" applyNumberFormat="1" applyFont="1" applyFill="1" applyBorder="1" applyAlignment="1">
      <alignment horizontal="right" indent="1"/>
    </xf>
    <xf numFmtId="0" fontId="31" fillId="3" borderId="0" xfId="0" applyNumberFormat="1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9" fillId="3" borderId="4" xfId="0" applyNumberFormat="1" applyFont="1" applyFill="1" applyBorder="1" applyAlignment="1">
      <alignment vertical="center"/>
    </xf>
    <xf numFmtId="0" fontId="20" fillId="3" borderId="7" xfId="0" applyNumberFormat="1" applyFont="1" applyFill="1" applyBorder="1" applyAlignment="1">
      <alignment horizontal="right" vertical="center" indent="1"/>
    </xf>
    <xf numFmtId="168" fontId="9" fillId="3" borderId="0" xfId="0" applyNumberFormat="1" applyFont="1" applyFill="1" applyBorder="1" applyAlignment="1">
      <alignment horizontal="center" vertical="center"/>
    </xf>
    <xf numFmtId="168" fontId="9" fillId="4" borderId="13" xfId="0" applyNumberFormat="1" applyFont="1" applyFill="1" applyBorder="1" applyAlignment="1">
      <alignment horizontal="center" vertical="center"/>
    </xf>
    <xf numFmtId="0" fontId="32" fillId="3" borderId="7" xfId="0" applyNumberFormat="1" applyFont="1" applyFill="1" applyBorder="1" applyAlignment="1">
      <alignment horizontal="right" indent="1"/>
    </xf>
    <xf numFmtId="0" fontId="5" fillId="3" borderId="7" xfId="0" applyNumberFormat="1" applyFont="1" applyFill="1" applyBorder="1" applyAlignment="1">
      <alignment horizontal="right" vertical="center" indent="1"/>
    </xf>
    <xf numFmtId="0" fontId="20" fillId="3" borderId="0" xfId="0" applyNumberFormat="1" applyFont="1" applyFill="1" applyBorder="1" applyAlignment="1">
      <alignment vertical="center"/>
    </xf>
    <xf numFmtId="0" fontId="21" fillId="3" borderId="8" xfId="0" applyNumberFormat="1" applyFont="1" applyFill="1" applyBorder="1" applyAlignment="1">
      <alignment horizontal="right" vertical="center" indent="1"/>
    </xf>
    <xf numFmtId="0" fontId="31" fillId="3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center"/>
    </xf>
    <xf numFmtId="0" fontId="21" fillId="3" borderId="7" xfId="0" applyNumberFormat="1" applyFont="1" applyFill="1" applyBorder="1" applyAlignment="1">
      <alignment horizontal="right" vertical="center" indent="1"/>
    </xf>
    <xf numFmtId="0" fontId="5" fillId="3" borderId="0" xfId="0" applyNumberFormat="1" applyFont="1" applyFill="1" applyBorder="1" applyAlignment="1">
      <alignment horizontal="center" vertical="center"/>
    </xf>
    <xf numFmtId="0" fontId="9" fillId="3" borderId="0" xfId="0" applyNumberFormat="1" applyFont="1" applyFill="1" applyBorder="1" applyAlignment="1">
      <alignment vertical="center"/>
    </xf>
    <xf numFmtId="0" fontId="9" fillId="3" borderId="0" xfId="0" applyNumberFormat="1" applyFont="1" applyFill="1" applyBorder="1" applyAlignment="1">
      <alignment horizontal="center" vertical="center"/>
    </xf>
    <xf numFmtId="0" fontId="13" fillId="3" borderId="8" xfId="0" applyNumberFormat="1" applyFont="1" applyFill="1" applyBorder="1" applyAlignment="1">
      <alignment horizontal="right" vertical="center" indent="1"/>
    </xf>
    <xf numFmtId="9" fontId="31" fillId="3" borderId="1" xfId="0" applyNumberFormat="1" applyFont="1" applyFill="1" applyBorder="1" applyAlignment="1">
      <alignment horizontal="center" vertical="center"/>
    </xf>
    <xf numFmtId="0" fontId="13" fillId="3" borderId="7" xfId="0" applyNumberFormat="1" applyFont="1" applyFill="1" applyBorder="1" applyAlignment="1">
      <alignment horizontal="right" vertical="center" indent="1"/>
    </xf>
    <xf numFmtId="9" fontId="31" fillId="3" borderId="0" xfId="0" applyNumberFormat="1" applyFont="1" applyFill="1" applyBorder="1" applyAlignment="1">
      <alignment horizontal="center" vertical="center"/>
    </xf>
    <xf numFmtId="0" fontId="9" fillId="3" borderId="7" xfId="0" applyNumberFormat="1" applyFont="1" applyFill="1" applyBorder="1" applyAlignment="1">
      <alignment horizontal="right" vertical="center" indent="1"/>
    </xf>
    <xf numFmtId="4" fontId="20" fillId="3" borderId="7" xfId="0" applyNumberFormat="1" applyFont="1" applyFill="1" applyBorder="1" applyAlignment="1">
      <alignment horizontal="right" indent="1"/>
    </xf>
    <xf numFmtId="0" fontId="9" fillId="3" borderId="9" xfId="0" applyNumberFormat="1" applyFont="1" applyFill="1" applyBorder="1"/>
    <xf numFmtId="0" fontId="9" fillId="3" borderId="10" xfId="0" applyNumberFormat="1" applyFont="1" applyFill="1" applyBorder="1"/>
    <xf numFmtId="0" fontId="9" fillId="3" borderId="10" xfId="0" applyNumberFormat="1" applyFont="1" applyFill="1" applyBorder="1" applyAlignment="1">
      <alignment horizontal="center" vertical="center"/>
    </xf>
    <xf numFmtId="0" fontId="20" fillId="3" borderId="0" xfId="0" applyNumberFormat="1" applyFont="1" applyFill="1" applyBorder="1" applyAlignment="1">
      <alignment horizontal="right" vertical="center" indent="1"/>
    </xf>
    <xf numFmtId="0" fontId="5" fillId="3" borderId="7" xfId="0" applyNumberFormat="1" applyFont="1" applyFill="1" applyBorder="1" applyAlignment="1">
      <alignment horizontal="right" indent="1"/>
    </xf>
    <xf numFmtId="0" fontId="9" fillId="3" borderId="15" xfId="0" applyFont="1" applyFill="1" applyBorder="1"/>
    <xf numFmtId="0" fontId="9" fillId="3" borderId="16" xfId="0" applyFont="1" applyFill="1" applyBorder="1"/>
    <xf numFmtId="0" fontId="9" fillId="3" borderId="0" xfId="0" applyFont="1" applyFill="1" applyBorder="1" applyAlignment="1">
      <alignment horizontal="right"/>
    </xf>
    <xf numFmtId="167" fontId="9" fillId="0" borderId="19" xfId="1" applyNumberFormat="1" applyFont="1" applyFill="1" applyBorder="1"/>
    <xf numFmtId="170" fontId="14" fillId="0" borderId="21" xfId="2" applyNumberFormat="1" applyFont="1" applyFill="1" applyBorder="1"/>
    <xf numFmtId="167" fontId="9" fillId="0" borderId="20" xfId="1" applyNumberFormat="1" applyFont="1" applyFill="1" applyBorder="1"/>
    <xf numFmtId="0" fontId="9" fillId="0" borderId="20" xfId="0" applyFont="1" applyFill="1" applyBorder="1"/>
    <xf numFmtId="170" fontId="14" fillId="0" borderId="20" xfId="2" applyNumberFormat="1" applyFont="1" applyFill="1" applyBorder="1"/>
    <xf numFmtId="171" fontId="9" fillId="0" borderId="21" xfId="0" applyNumberFormat="1" applyFont="1" applyFill="1" applyBorder="1"/>
    <xf numFmtId="0" fontId="13" fillId="3" borderId="15" xfId="0" applyFont="1" applyFill="1" applyBorder="1" applyAlignment="1">
      <alignment horizontal="center" vertical="center" wrapText="1"/>
    </xf>
    <xf numFmtId="0" fontId="31" fillId="0" borderId="0" xfId="0" applyFont="1"/>
    <xf numFmtId="0" fontId="17" fillId="6" borderId="0" xfId="0" applyFont="1" applyFill="1"/>
    <xf numFmtId="3" fontId="13" fillId="7" borderId="54" xfId="0" applyNumberFormat="1" applyFont="1" applyFill="1" applyBorder="1"/>
    <xf numFmtId="0" fontId="34" fillId="9" borderId="0" xfId="0" applyFont="1" applyFill="1"/>
    <xf numFmtId="0" fontId="35" fillId="0" borderId="0" xfId="0" quotePrefix="1" applyFont="1"/>
    <xf numFmtId="14" fontId="12" fillId="0" borderId="0" xfId="0" applyNumberFormat="1" applyFont="1" applyAlignment="1">
      <alignment horizontal="left"/>
    </xf>
    <xf numFmtId="0" fontId="9" fillId="0" borderId="0" xfId="0" quotePrefix="1" applyFont="1"/>
    <xf numFmtId="14" fontId="16" fillId="0" borderId="0" xfId="0" applyNumberFormat="1" applyFont="1"/>
    <xf numFmtId="0" fontId="37" fillId="2" borderId="0" xfId="0" applyFont="1" applyFill="1"/>
    <xf numFmtId="0" fontId="38" fillId="2" borderId="0" xfId="0" applyFont="1" applyFill="1"/>
    <xf numFmtId="0" fontId="39" fillId="2" borderId="0" xfId="0" applyFont="1" applyFill="1" applyAlignment="1">
      <alignment horizontal="left"/>
    </xf>
    <xf numFmtId="0" fontId="39" fillId="2" borderId="0" xfId="0" quotePrefix="1" applyFont="1" applyFill="1" applyAlignment="1">
      <alignment horizontal="left"/>
    </xf>
    <xf numFmtId="0" fontId="18" fillId="2" borderId="0" xfId="0" applyFont="1" applyFill="1" applyAlignment="1">
      <alignment horizontal="right"/>
    </xf>
    <xf numFmtId="0" fontId="18" fillId="2" borderId="0" xfId="0" quotePrefix="1" applyFont="1" applyFill="1" applyAlignment="1">
      <alignment horizontal="right"/>
    </xf>
    <xf numFmtId="0" fontId="40" fillId="0" borderId="0" xfId="6" applyFont="1"/>
    <xf numFmtId="0" fontId="41" fillId="0" borderId="0" xfId="6" applyFont="1"/>
    <xf numFmtId="0" fontId="42" fillId="0" borderId="0" xfId="0" applyFont="1"/>
    <xf numFmtId="0" fontId="43" fillId="0" borderId="0" xfId="0" applyFont="1" applyAlignment="1">
      <alignment vertical="center"/>
    </xf>
    <xf numFmtId="0" fontId="13" fillId="10" borderId="25" xfId="0" applyFont="1" applyFill="1" applyBorder="1" applyAlignment="1">
      <alignment horizontal="centerContinuous"/>
    </xf>
    <xf numFmtId="0" fontId="13" fillId="10" borderId="26" xfId="0" applyFont="1" applyFill="1" applyBorder="1" applyAlignment="1">
      <alignment horizontal="centerContinuous"/>
    </xf>
    <xf numFmtId="0" fontId="21" fillId="5" borderId="26" xfId="0" applyFont="1" applyFill="1" applyBorder="1" applyAlignment="1">
      <alignment horizontal="centerContinuous"/>
    </xf>
    <xf numFmtId="0" fontId="13" fillId="11" borderId="26" xfId="0" applyFont="1" applyFill="1" applyBorder="1" applyAlignment="1">
      <alignment horizontal="centerContinuous"/>
    </xf>
    <xf numFmtId="0" fontId="13" fillId="11" borderId="27" xfId="0" applyFont="1" applyFill="1" applyBorder="1" applyAlignment="1">
      <alignment horizontal="centerContinuous"/>
    </xf>
    <xf numFmtId="172" fontId="33" fillId="0" borderId="25" xfId="5" applyBorder="1" applyAlignment="1">
      <alignment horizontal="center" vertical="center" wrapText="1"/>
    </xf>
    <xf numFmtId="172" fontId="33" fillId="0" borderId="26" xfId="5" applyBorder="1" applyAlignment="1">
      <alignment horizontal="center" vertical="center" wrapText="1"/>
    </xf>
    <xf numFmtId="172" fontId="33" fillId="12" borderId="28" xfId="5" applyFill="1" applyBorder="1" applyAlignment="1">
      <alignment horizontal="center" vertical="center" wrapText="1"/>
    </xf>
    <xf numFmtId="172" fontId="33" fillId="13" borderId="28" xfId="5" applyFill="1" applyBorder="1" applyAlignment="1">
      <alignment horizontal="center" vertical="center" wrapText="1"/>
    </xf>
    <xf numFmtId="172" fontId="33" fillId="5" borderId="28" xfId="5" applyFill="1" applyBorder="1" applyAlignment="1">
      <alignment horizontal="center" vertical="center" wrapText="1"/>
    </xf>
    <xf numFmtId="172" fontId="33" fillId="7" borderId="29" xfId="5" applyFill="1" applyBorder="1" applyAlignment="1">
      <alignment horizontal="center" vertic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5" fontId="0" fillId="0" borderId="33" xfId="0" applyNumberFormat="1" applyBorder="1"/>
    <xf numFmtId="14" fontId="0" fillId="0" borderId="33" xfId="0" applyNumberFormat="1" applyBorder="1"/>
    <xf numFmtId="14" fontId="0" fillId="0" borderId="34" xfId="0" applyNumberFormat="1" applyBorder="1"/>
    <xf numFmtId="0" fontId="0" fillId="12" borderId="35" xfId="0" applyNumberFormat="1" applyFill="1" applyBorder="1"/>
    <xf numFmtId="0" fontId="0" fillId="12" borderId="36" xfId="0" applyNumberFormat="1" applyFill="1" applyBorder="1"/>
    <xf numFmtId="9" fontId="0" fillId="12" borderId="36" xfId="7" applyNumberFormat="1" applyFont="1" applyFill="1" applyBorder="1"/>
    <xf numFmtId="173" fontId="0" fillId="13" borderId="36" xfId="8" applyNumberFormat="1" applyFont="1" applyFill="1" applyBorder="1"/>
    <xf numFmtId="173" fontId="13" fillId="5" borderId="36" xfId="8" applyNumberFormat="1" applyFont="1" applyFill="1" applyBorder="1"/>
    <xf numFmtId="0" fontId="0" fillId="5" borderId="36" xfId="0" applyNumberFormat="1" applyFill="1" applyBorder="1"/>
    <xf numFmtId="173" fontId="0" fillId="7" borderId="36" xfId="8" applyNumberFormat="1" applyFont="1" applyFill="1" applyBorder="1"/>
    <xf numFmtId="9" fontId="0" fillId="0" borderId="36" xfId="0" applyNumberFormat="1" applyBorder="1"/>
    <xf numFmtId="9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5" fontId="0" fillId="0" borderId="40" xfId="0" applyNumberFormat="1" applyBorder="1"/>
    <xf numFmtId="14" fontId="0" fillId="0" borderId="40" xfId="0" applyNumberFormat="1" applyBorder="1"/>
    <xf numFmtId="14" fontId="0" fillId="0" borderId="41" xfId="0" applyNumberFormat="1" applyBorder="1"/>
    <xf numFmtId="0" fontId="0" fillId="12" borderId="42" xfId="0" applyNumberFormat="1" applyFill="1" applyBorder="1"/>
    <xf numFmtId="0" fontId="0" fillId="12" borderId="43" xfId="0" applyNumberFormat="1" applyFill="1" applyBorder="1"/>
    <xf numFmtId="9" fontId="0" fillId="12" borderId="43" xfId="7" applyNumberFormat="1" applyFont="1" applyFill="1" applyBorder="1"/>
    <xf numFmtId="173" fontId="0" fillId="13" borderId="43" xfId="8" applyNumberFormat="1" applyFont="1" applyFill="1" applyBorder="1"/>
    <xf numFmtId="173" fontId="13" fillId="5" borderId="43" xfId="8" applyNumberFormat="1" applyFont="1" applyFill="1" applyBorder="1"/>
    <xf numFmtId="0" fontId="0" fillId="5" borderId="43" xfId="0" applyNumberFormat="1" applyFill="1" applyBorder="1"/>
    <xf numFmtId="173" fontId="0" fillId="7" borderId="43" xfId="8" applyNumberFormat="1" applyFont="1" applyFill="1" applyBorder="1"/>
    <xf numFmtId="9" fontId="0" fillId="0" borderId="43" xfId="0" applyNumberFormat="1" applyBorder="1"/>
    <xf numFmtId="9" fontId="0" fillId="0" borderId="38" xfId="0" applyNumberForma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15" fontId="0" fillId="0" borderId="47" xfId="0" applyNumberFormat="1" applyBorder="1"/>
    <xf numFmtId="0" fontId="0" fillId="12" borderId="48" xfId="0" applyNumberFormat="1" applyFill="1" applyBorder="1"/>
    <xf numFmtId="0" fontId="0" fillId="12" borderId="49" xfId="0" applyNumberFormat="1" applyFill="1" applyBorder="1"/>
    <xf numFmtId="9" fontId="0" fillId="12" borderId="49" xfId="7" applyNumberFormat="1" applyFont="1" applyFill="1" applyBorder="1"/>
    <xf numFmtId="173" fontId="0" fillId="13" borderId="49" xfId="8" applyNumberFormat="1" applyFont="1" applyFill="1" applyBorder="1"/>
    <xf numFmtId="173" fontId="13" fillId="5" borderId="49" xfId="8" applyNumberFormat="1" applyFont="1" applyFill="1" applyBorder="1"/>
    <xf numFmtId="0" fontId="0" fillId="5" borderId="49" xfId="0" applyNumberFormat="1" applyFill="1" applyBorder="1"/>
    <xf numFmtId="173" fontId="0" fillId="7" borderId="49" xfId="8" applyNumberFormat="1" applyFont="1" applyFill="1" applyBorder="1"/>
    <xf numFmtId="9" fontId="0" fillId="0" borderId="49" xfId="0" applyNumberFormat="1" applyBorder="1"/>
    <xf numFmtId="9" fontId="0" fillId="0" borderId="45" xfId="0" applyNumberFormat="1" applyBorder="1"/>
    <xf numFmtId="0" fontId="0" fillId="0" borderId="50" xfId="0" applyBorder="1"/>
    <xf numFmtId="0" fontId="44" fillId="0" borderId="51" xfId="0" applyFont="1" applyBorder="1"/>
    <xf numFmtId="0" fontId="0" fillId="0" borderId="52" xfId="0" applyBorder="1"/>
    <xf numFmtId="3" fontId="13" fillId="12" borderId="53" xfId="0" applyNumberFormat="1" applyFont="1" applyFill="1" applyBorder="1"/>
    <xf numFmtId="3" fontId="13" fillId="12" borderId="54" xfId="0" applyNumberFormat="1" applyFont="1" applyFill="1" applyBorder="1"/>
    <xf numFmtId="9" fontId="13" fillId="12" borderId="54" xfId="0" applyNumberFormat="1" applyFont="1" applyFill="1" applyBorder="1"/>
    <xf numFmtId="3" fontId="13" fillId="13" borderId="54" xfId="0" applyNumberFormat="1" applyFont="1" applyFill="1" applyBorder="1"/>
    <xf numFmtId="3" fontId="13" fillId="5" borderId="54" xfId="0" applyNumberFormat="1" applyFont="1" applyFill="1" applyBorder="1"/>
    <xf numFmtId="3" fontId="13" fillId="0" borderId="54" xfId="0" applyNumberFormat="1" applyFont="1" applyFill="1" applyBorder="1"/>
    <xf numFmtId="3" fontId="13" fillId="0" borderId="51" xfId="0" applyNumberFormat="1" applyFont="1" applyFill="1" applyBorder="1"/>
    <xf numFmtId="0" fontId="0" fillId="0" borderId="0" xfId="0" quotePrefix="1"/>
    <xf numFmtId="0" fontId="0" fillId="8" borderId="0" xfId="0" applyFill="1"/>
    <xf numFmtId="0" fontId="0" fillId="6" borderId="0" xfId="0" applyFill="1"/>
    <xf numFmtId="0" fontId="45" fillId="0" borderId="0" xfId="0" applyFont="1"/>
    <xf numFmtId="14" fontId="26" fillId="0" borderId="0" xfId="0" applyNumberFormat="1" applyFont="1" applyAlignment="1">
      <alignment horizontal="left"/>
    </xf>
    <xf numFmtId="0" fontId="46" fillId="0" borderId="0" xfId="6" applyFont="1"/>
    <xf numFmtId="0" fontId="47" fillId="0" borderId="0" xfId="0" applyFont="1"/>
    <xf numFmtId="0" fontId="48" fillId="0" borderId="0" xfId="0" applyFont="1"/>
    <xf numFmtId="172" fontId="8" fillId="0" borderId="0" xfId="9" applyFont="1"/>
    <xf numFmtId="172" fontId="9" fillId="0" borderId="0" xfId="9"/>
    <xf numFmtId="172" fontId="18" fillId="3" borderId="6" xfId="9" applyFont="1" applyFill="1" applyBorder="1"/>
    <xf numFmtId="165" fontId="49" fillId="3" borderId="6" xfId="9" applyNumberFormat="1" applyFont="1" applyFill="1" applyBorder="1" applyAlignment="1">
      <alignment horizontal="center"/>
    </xf>
    <xf numFmtId="170" fontId="9" fillId="0" borderId="0" xfId="9" applyNumberFormat="1" applyFont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0" fontId="0" fillId="0" borderId="0" xfId="0"/>
    <xf numFmtId="3" fontId="0" fillId="17" borderId="0" xfId="0" applyNumberFormat="1" applyFill="1"/>
    <xf numFmtId="170" fontId="9" fillId="4" borderId="13" xfId="0" applyNumberFormat="1" applyFont="1" applyFill="1" applyBorder="1" applyAlignment="1">
      <alignment horizontal="center" vertical="center"/>
    </xf>
    <xf numFmtId="170" fontId="20" fillId="3" borderId="0" xfId="0" applyNumberFormat="1" applyFont="1" applyFill="1" applyBorder="1" applyAlignment="1">
      <alignment horizontal="center" vertical="center"/>
    </xf>
    <xf numFmtId="170" fontId="5" fillId="3" borderId="0" xfId="2" applyNumberFormat="1" applyFont="1" applyFill="1" applyBorder="1" applyAlignment="1">
      <alignment horizontal="center" vertical="center"/>
    </xf>
    <xf numFmtId="0" fontId="2" fillId="18" borderId="55" xfId="10" applyBorder="1" applyAlignment="1">
      <alignment horizontal="right" wrapText="1"/>
    </xf>
    <xf numFmtId="49" fontId="2" fillId="18" borderId="55" xfId="10" applyNumberFormat="1" applyBorder="1" applyAlignment="1">
      <alignment horizontal="right" wrapText="1"/>
    </xf>
    <xf numFmtId="9" fontId="0" fillId="0" borderId="0" xfId="0" applyNumberFormat="1"/>
    <xf numFmtId="0" fontId="50" fillId="0" borderId="0" xfId="0" applyFont="1" applyBorder="1" applyAlignment="1">
      <alignment horizontal="right" wrapText="1"/>
    </xf>
    <xf numFmtId="0" fontId="17" fillId="19" borderId="0" xfId="0" applyFont="1" applyFill="1"/>
    <xf numFmtId="0" fontId="17" fillId="20" borderId="0" xfId="0" applyFont="1" applyFill="1"/>
    <xf numFmtId="168" fontId="9" fillId="3" borderId="0" xfId="0" applyNumberFormat="1" applyFont="1" applyFill="1" applyBorder="1" applyAlignment="1">
      <alignment horizontal="right" vertical="center"/>
    </xf>
    <xf numFmtId="168" fontId="9" fillId="4" borderId="13" xfId="0" applyNumberFormat="1" applyFont="1" applyFill="1" applyBorder="1" applyAlignment="1">
      <alignment horizontal="right" vertical="center"/>
    </xf>
    <xf numFmtId="168" fontId="20" fillId="4" borderId="13" xfId="0" applyNumberFormat="1" applyFont="1" applyFill="1" applyBorder="1" applyAlignment="1">
      <alignment horizontal="right" vertical="center"/>
    </xf>
    <xf numFmtId="168" fontId="20" fillId="3" borderId="0" xfId="0" applyNumberFormat="1" applyFont="1" applyFill="1" applyBorder="1" applyAlignment="1">
      <alignment horizontal="right" vertical="center"/>
    </xf>
    <xf numFmtId="168" fontId="13" fillId="3" borderId="0" xfId="0" applyNumberFormat="1" applyFont="1" applyFill="1" applyBorder="1" applyAlignment="1">
      <alignment horizontal="right"/>
    </xf>
    <xf numFmtId="9" fontId="22" fillId="3" borderId="0" xfId="2" applyFont="1" applyFill="1" applyBorder="1" applyAlignment="1">
      <alignment horizontal="right" vertical="center"/>
    </xf>
    <xf numFmtId="0" fontId="22" fillId="3" borderId="0" xfId="0" applyNumberFormat="1" applyFont="1" applyFill="1" applyBorder="1" applyAlignment="1">
      <alignment horizontal="right" vertical="center"/>
    </xf>
    <xf numFmtId="9" fontId="23" fillId="3" borderId="0" xfId="2" applyFont="1" applyFill="1" applyBorder="1" applyAlignment="1">
      <alignment horizontal="right" vertical="center"/>
    </xf>
    <xf numFmtId="0" fontId="24" fillId="3" borderId="0" xfId="0" applyNumberFormat="1" applyFont="1" applyFill="1" applyBorder="1" applyAlignment="1">
      <alignment horizontal="right" vertical="center"/>
    </xf>
    <xf numFmtId="168" fontId="21" fillId="3" borderId="0" xfId="0" applyNumberFormat="1" applyFont="1" applyFill="1" applyBorder="1" applyAlignment="1">
      <alignment horizontal="right"/>
    </xf>
    <xf numFmtId="3" fontId="9" fillId="3" borderId="0" xfId="0" applyNumberFormat="1" applyFont="1" applyFill="1" applyBorder="1" applyAlignment="1">
      <alignment horizontal="right" vertical="center"/>
    </xf>
    <xf numFmtId="9" fontId="9" fillId="3" borderId="0" xfId="0" applyNumberFormat="1" applyFont="1" applyFill="1" applyBorder="1" applyAlignment="1">
      <alignment horizontal="right" vertical="center"/>
    </xf>
    <xf numFmtId="169" fontId="9" fillId="3" borderId="0" xfId="0" applyNumberFormat="1" applyFont="1" applyFill="1" applyBorder="1" applyAlignment="1">
      <alignment horizontal="right" vertical="center"/>
    </xf>
    <xf numFmtId="170" fontId="9" fillId="3" borderId="0" xfId="0" applyNumberFormat="1" applyFont="1" applyFill="1" applyBorder="1" applyAlignment="1">
      <alignment horizontal="right" vertical="center"/>
    </xf>
    <xf numFmtId="170" fontId="9" fillId="4" borderId="13" xfId="0" applyNumberFormat="1" applyFont="1" applyFill="1" applyBorder="1" applyAlignment="1">
      <alignment horizontal="right" vertical="center"/>
    </xf>
    <xf numFmtId="0" fontId="0" fillId="22" borderId="0" xfId="0" applyNumberFormat="1" applyFill="1"/>
    <xf numFmtId="169" fontId="9" fillId="4" borderId="13" xfId="0" applyNumberFormat="1" applyFont="1" applyFill="1" applyBorder="1" applyAlignment="1">
      <alignment horizontal="right" vertical="center"/>
    </xf>
    <xf numFmtId="0" fontId="0" fillId="23" borderId="0" xfId="0" applyNumberFormat="1" applyFill="1"/>
    <xf numFmtId="0" fontId="16" fillId="6" borderId="0" xfId="0" applyFont="1" applyFill="1"/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167" fontId="16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73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174" fontId="0" fillId="0" borderId="0" xfId="0" applyNumberFormat="1" applyAlignment="1">
      <alignment horizontal="right"/>
    </xf>
    <xf numFmtId="169" fontId="16" fillId="0" borderId="0" xfId="0" applyNumberFormat="1" applyFont="1" applyAlignment="1">
      <alignment horizontal="right"/>
    </xf>
    <xf numFmtId="3" fontId="20" fillId="21" borderId="0" xfId="0" applyNumberFormat="1" applyFont="1" applyFill="1" applyAlignment="1">
      <alignment horizontal="right"/>
    </xf>
    <xf numFmtId="173" fontId="20" fillId="4" borderId="0" xfId="1" applyNumberFormat="1" applyFont="1" applyFill="1" applyAlignment="1">
      <alignment horizontal="right"/>
    </xf>
    <xf numFmtId="3" fontId="51" fillId="4" borderId="15" xfId="1" applyNumberFormat="1" applyFont="1" applyFill="1" applyBorder="1" applyAlignment="1">
      <alignment horizontal="right"/>
    </xf>
    <xf numFmtId="3" fontId="16" fillId="0" borderId="0" xfId="1" applyNumberFormat="1" applyFont="1" applyAlignment="1">
      <alignment horizontal="right"/>
    </xf>
    <xf numFmtId="0" fontId="16" fillId="19" borderId="0" xfId="0" applyFont="1" applyFill="1"/>
    <xf numFmtId="3" fontId="16" fillId="19" borderId="0" xfId="1" applyNumberFormat="1" applyFont="1" applyFill="1" applyAlignment="1">
      <alignment horizontal="right"/>
    </xf>
    <xf numFmtId="0" fontId="16" fillId="20" borderId="0" xfId="0" applyFont="1" applyFill="1"/>
    <xf numFmtId="3" fontId="16" fillId="20" borderId="0" xfId="1" applyNumberFormat="1" applyFont="1" applyFill="1" applyAlignment="1">
      <alignment horizontal="right"/>
    </xf>
    <xf numFmtId="3" fontId="16" fillId="6" borderId="0" xfId="1" applyNumberFormat="1" applyFont="1" applyFill="1" applyAlignment="1">
      <alignment horizontal="right"/>
    </xf>
    <xf numFmtId="0" fontId="17" fillId="19" borderId="0" xfId="0" applyFont="1" applyFill="1" applyAlignment="1">
      <alignment horizontal="right"/>
    </xf>
    <xf numFmtId="0" fontId="17" fillId="6" borderId="0" xfId="0" applyFont="1" applyFill="1" applyAlignment="1">
      <alignment horizontal="right"/>
    </xf>
    <xf numFmtId="0" fontId="17" fillId="20" borderId="0" xfId="0" applyFont="1" applyFill="1" applyAlignment="1">
      <alignment horizontal="right"/>
    </xf>
    <xf numFmtId="0" fontId="16" fillId="6" borderId="0" xfId="0" applyFont="1" applyFill="1" applyAlignment="1">
      <alignment horizontal="right"/>
    </xf>
    <xf numFmtId="9" fontId="16" fillId="6" borderId="0" xfId="2" applyFont="1" applyFill="1" applyAlignment="1">
      <alignment horizontal="right"/>
    </xf>
    <xf numFmtId="0" fontId="17" fillId="24" borderId="0" xfId="0" applyFont="1" applyFill="1"/>
    <xf numFmtId="0" fontId="16" fillId="24" borderId="0" xfId="0" applyFont="1" applyFill="1"/>
    <xf numFmtId="170" fontId="16" fillId="6" borderId="0" xfId="2" applyNumberFormat="1" applyFont="1" applyFill="1" applyAlignment="1">
      <alignment horizontal="right"/>
    </xf>
    <xf numFmtId="170" fontId="16" fillId="6" borderId="0" xfId="1" applyNumberFormat="1" applyFont="1" applyFill="1" applyAlignment="1">
      <alignment horizontal="right"/>
    </xf>
    <xf numFmtId="169" fontId="16" fillId="6" borderId="0" xfId="1" applyNumberFormat="1" applyFont="1" applyFill="1" applyAlignment="1">
      <alignment horizontal="right"/>
    </xf>
    <xf numFmtId="169" fontId="16" fillId="6" borderId="0" xfId="0" applyNumberFormat="1" applyFont="1" applyFill="1" applyAlignment="1">
      <alignment horizontal="right"/>
    </xf>
    <xf numFmtId="169" fontId="16" fillId="19" borderId="0" xfId="1" applyNumberFormat="1" applyFont="1" applyFill="1" applyAlignment="1">
      <alignment horizontal="right"/>
    </xf>
    <xf numFmtId="169" fontId="16" fillId="20" borderId="0" xfId="0" applyNumberFormat="1" applyFont="1" applyFill="1" applyAlignment="1">
      <alignment horizontal="right"/>
    </xf>
    <xf numFmtId="170" fontId="16" fillId="19" borderId="0" xfId="1" applyNumberFormat="1" applyFont="1" applyFill="1" applyAlignment="1">
      <alignment horizontal="right"/>
    </xf>
    <xf numFmtId="170" fontId="16" fillId="20" borderId="0" xfId="0" applyNumberFormat="1" applyFont="1" applyFill="1"/>
    <xf numFmtId="170" fontId="16" fillId="20" borderId="0" xfId="1" applyNumberFormat="1" applyFont="1" applyFill="1" applyAlignment="1">
      <alignment horizontal="right"/>
    </xf>
    <xf numFmtId="171" fontId="16" fillId="20" borderId="0" xfId="0" applyNumberFormat="1" applyFont="1" applyFill="1"/>
    <xf numFmtId="169" fontId="16" fillId="20" borderId="0" xfId="1" applyNumberFormat="1" applyFont="1" applyFill="1" applyAlignment="1">
      <alignment horizontal="right"/>
    </xf>
    <xf numFmtId="175" fontId="53" fillId="6" borderId="6" xfId="12" applyNumberFormat="1" applyFont="1" applyFill="1" applyBorder="1"/>
    <xf numFmtId="175" fontId="53" fillId="6" borderId="6" xfId="12" applyNumberFormat="1" applyFont="1" applyFill="1" applyBorder="1" applyAlignment="1">
      <alignment horizontal="right"/>
    </xf>
    <xf numFmtId="175" fontId="53" fillId="6" borderId="0" xfId="12" applyNumberFormat="1" applyFont="1" applyFill="1" applyBorder="1"/>
    <xf numFmtId="0" fontId="0" fillId="6" borderId="0" xfId="0" applyFill="1" applyAlignment="1">
      <alignment horizontal="right"/>
    </xf>
    <xf numFmtId="9" fontId="0" fillId="6" borderId="0" xfId="0" applyNumberFormat="1" applyFill="1"/>
    <xf numFmtId="171" fontId="0" fillId="6" borderId="0" xfId="0" applyNumberFormat="1" applyFill="1"/>
    <xf numFmtId="0" fontId="21" fillId="6" borderId="0" xfId="14" applyFill="1" applyAlignment="1">
      <alignment horizontal="right"/>
    </xf>
    <xf numFmtId="170" fontId="0" fillId="6" borderId="0" xfId="0" applyNumberFormat="1" applyFill="1"/>
    <xf numFmtId="0" fontId="21" fillId="6" borderId="0" xfId="14" applyFont="1" applyFill="1" applyAlignment="1">
      <alignment horizontal="right"/>
    </xf>
    <xf numFmtId="9" fontId="16" fillId="6" borderId="0" xfId="0" applyNumberFormat="1" applyFont="1" applyFill="1" applyAlignment="1">
      <alignment horizontal="right"/>
    </xf>
    <xf numFmtId="175" fontId="53" fillId="19" borderId="6" xfId="12" applyNumberFormat="1" applyFont="1" applyFill="1" applyBorder="1"/>
    <xf numFmtId="175" fontId="53" fillId="19" borderId="6" xfId="12" applyNumberFormat="1" applyFont="1" applyFill="1" applyBorder="1" applyAlignment="1">
      <alignment horizontal="right"/>
    </xf>
    <xf numFmtId="175" fontId="53" fillId="19" borderId="0" xfId="12" applyNumberFormat="1" applyFont="1" applyFill="1" applyBorder="1"/>
    <xf numFmtId="0" fontId="0" fillId="19" borderId="0" xfId="0" applyFill="1"/>
    <xf numFmtId="0" fontId="16" fillId="19" borderId="0" xfId="0" applyFont="1" applyFill="1" applyAlignment="1">
      <alignment horizontal="right"/>
    </xf>
    <xf numFmtId="0" fontId="0" fillId="19" borderId="0" xfId="0" applyFill="1" applyAlignment="1">
      <alignment horizontal="right"/>
    </xf>
    <xf numFmtId="9" fontId="0" fillId="19" borderId="0" xfId="0" applyNumberFormat="1" applyFill="1"/>
    <xf numFmtId="171" fontId="0" fillId="19" borderId="0" xfId="0" applyNumberFormat="1" applyFill="1"/>
    <xf numFmtId="0" fontId="21" fillId="19" borderId="0" xfId="14" applyFill="1" applyAlignment="1">
      <alignment horizontal="right"/>
    </xf>
    <xf numFmtId="170" fontId="0" fillId="19" borderId="0" xfId="0" applyNumberFormat="1" applyFill="1"/>
    <xf numFmtId="0" fontId="21" fillId="19" borderId="0" xfId="14" applyFont="1" applyFill="1" applyAlignment="1">
      <alignment horizontal="right"/>
    </xf>
    <xf numFmtId="3" fontId="16" fillId="6" borderId="0" xfId="0" applyNumberFormat="1" applyFont="1" applyFill="1" applyAlignment="1">
      <alignment horizontal="right"/>
    </xf>
    <xf numFmtId="0" fontId="17" fillId="24" borderId="0" xfId="0" applyFont="1" applyFill="1" applyAlignment="1">
      <alignment horizontal="right"/>
    </xf>
    <xf numFmtId="175" fontId="53" fillId="24" borderId="6" xfId="12" applyNumberFormat="1" applyFont="1" applyFill="1" applyBorder="1"/>
    <xf numFmtId="175" fontId="53" fillId="24" borderId="6" xfId="12" applyNumberFormat="1" applyFont="1" applyFill="1" applyBorder="1" applyAlignment="1">
      <alignment horizontal="right"/>
    </xf>
    <xf numFmtId="175" fontId="53" fillId="24" borderId="0" xfId="12" applyNumberFormat="1" applyFont="1" applyFill="1" applyBorder="1"/>
    <xf numFmtId="0" fontId="0" fillId="24" borderId="0" xfId="0" applyFill="1"/>
    <xf numFmtId="0" fontId="0" fillId="24" borderId="0" xfId="0" applyFill="1" applyAlignment="1">
      <alignment horizontal="right"/>
    </xf>
    <xf numFmtId="9" fontId="0" fillId="24" borderId="0" xfId="0" applyNumberFormat="1" applyFill="1"/>
    <xf numFmtId="171" fontId="0" fillId="24" borderId="0" xfId="0" applyNumberFormat="1" applyFill="1"/>
    <xf numFmtId="0" fontId="21" fillId="24" borderId="0" xfId="14" applyFill="1" applyAlignment="1">
      <alignment horizontal="right"/>
    </xf>
    <xf numFmtId="170" fontId="0" fillId="24" borderId="0" xfId="0" applyNumberFormat="1" applyFill="1"/>
    <xf numFmtId="0" fontId="21" fillId="24" borderId="0" xfId="14" applyFont="1" applyFill="1" applyAlignment="1">
      <alignment horizontal="right"/>
    </xf>
    <xf numFmtId="0" fontId="16" fillId="0" borderId="0" xfId="0" applyFont="1" applyFill="1"/>
    <xf numFmtId="0" fontId="17" fillId="0" borderId="0" xfId="0" applyFont="1" applyFill="1"/>
    <xf numFmtId="0" fontId="54" fillId="24" borderId="0" xfId="0" applyFont="1" applyFill="1"/>
    <xf numFmtId="0" fontId="55" fillId="24" borderId="0" xfId="0" applyFont="1" applyFill="1" applyAlignment="1">
      <alignment horizontal="right"/>
    </xf>
    <xf numFmtId="171" fontId="56" fillId="24" borderId="0" xfId="0" applyNumberFormat="1" applyFont="1" applyFill="1"/>
    <xf numFmtId="0" fontId="35" fillId="0" borderId="0" xfId="0" applyFont="1"/>
    <xf numFmtId="0" fontId="57" fillId="0" borderId="0" xfId="0" applyFont="1"/>
    <xf numFmtId="0" fontId="58" fillId="0" borderId="0" xfId="0" applyFont="1"/>
    <xf numFmtId="0" fontId="58" fillId="0" borderId="0" xfId="0" applyFont="1" applyBorder="1"/>
    <xf numFmtId="4" fontId="59" fillId="0" borderId="0" xfId="0" applyNumberFormat="1" applyFont="1" applyFill="1" applyBorder="1"/>
    <xf numFmtId="169" fontId="0" fillId="6" borderId="0" xfId="0" applyNumberFormat="1" applyFill="1"/>
    <xf numFmtId="169" fontId="0" fillId="19" borderId="0" xfId="0" applyNumberFormat="1" applyFill="1"/>
    <xf numFmtId="169" fontId="0" fillId="24" borderId="0" xfId="0" applyNumberFormat="1" applyFill="1"/>
    <xf numFmtId="170" fontId="16" fillId="0" borderId="0" xfId="1" applyNumberFormat="1" applyFont="1" applyAlignment="1">
      <alignment horizontal="right"/>
    </xf>
    <xf numFmtId="0" fontId="0" fillId="23" borderId="0" xfId="0" applyNumberFormat="1" applyFill="1" applyBorder="1"/>
    <xf numFmtId="0" fontId="52" fillId="6" borderId="56" xfId="11" applyFill="1"/>
    <xf numFmtId="0" fontId="52" fillId="0" borderId="56" xfId="11"/>
    <xf numFmtId="0" fontId="52" fillId="0" borderId="56" xfId="11" applyAlignment="1">
      <alignment horizontal="right"/>
    </xf>
    <xf numFmtId="0" fontId="52" fillId="6" borderId="56" xfId="11" applyFill="1" applyAlignment="1">
      <alignment horizontal="right"/>
    </xf>
    <xf numFmtId="167" fontId="52" fillId="0" borderId="56" xfId="11" applyNumberFormat="1" applyAlignment="1">
      <alignment horizontal="right"/>
    </xf>
    <xf numFmtId="167" fontId="52" fillId="0" borderId="56" xfId="11" applyNumberFormat="1"/>
    <xf numFmtId="0" fontId="52" fillId="19" borderId="56" xfId="11" applyFill="1"/>
    <xf numFmtId="0" fontId="52" fillId="20" borderId="56" xfId="11" applyFill="1"/>
    <xf numFmtId="1" fontId="52" fillId="0" borderId="56" xfId="11" applyNumberFormat="1" applyAlignment="1">
      <alignment horizontal="right"/>
    </xf>
    <xf numFmtId="9" fontId="14" fillId="0" borderId="13" xfId="2" applyNumberFormat="1" applyFont="1" applyFill="1" applyBorder="1"/>
    <xf numFmtId="43" fontId="52" fillId="0" borderId="56" xfId="11" applyNumberFormat="1"/>
    <xf numFmtId="169" fontId="16" fillId="0" borderId="0" xfId="1" applyNumberFormat="1" applyFont="1" applyAlignment="1">
      <alignment horizontal="right"/>
    </xf>
    <xf numFmtId="0" fontId="15" fillId="3" borderId="15" xfId="0" applyFont="1" applyFill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 vertical="center"/>
    </xf>
    <xf numFmtId="170" fontId="16" fillId="0" borderId="0" xfId="0" applyNumberFormat="1" applyFont="1"/>
    <xf numFmtId="181" fontId="52" fillId="0" borderId="56" xfId="11" applyNumberFormat="1"/>
    <xf numFmtId="171" fontId="16" fillId="0" borderId="0" xfId="0" applyNumberFormat="1" applyFont="1"/>
    <xf numFmtId="166" fontId="9" fillId="0" borderId="57" xfId="0" applyNumberFormat="1" applyFont="1" applyFill="1" applyBorder="1"/>
    <xf numFmtId="9" fontId="14" fillId="0" borderId="20" xfId="2" applyFont="1" applyFill="1" applyBorder="1"/>
    <xf numFmtId="166" fontId="9" fillId="0" borderId="58" xfId="0" applyNumberFormat="1" applyFont="1" applyFill="1" applyBorder="1"/>
    <xf numFmtId="190" fontId="9" fillId="4" borderId="13" xfId="2" applyNumberFormat="1" applyFont="1" applyFill="1" applyBorder="1"/>
    <xf numFmtId="190" fontId="9" fillId="4" borderId="23" xfId="2" applyNumberFormat="1" applyFont="1" applyFill="1" applyBorder="1"/>
  </cellXfs>
  <cellStyles count="15">
    <cellStyle name="20% - Accent2" xfId="10" builtinId="34"/>
    <cellStyle name="Comma" xfId="1" builtinId="3"/>
    <cellStyle name="Comma 6" xfId="8"/>
    <cellStyle name="Header2" xfId="5"/>
    <cellStyle name="Hyperlink" xfId="6" builtinId="8"/>
    <cellStyle name="Linked Cell" xfId="11" builtinId="24"/>
    <cellStyle name="Normal" xfId="0" builtinId="0"/>
    <cellStyle name="Normal 10" xfId="12"/>
    <cellStyle name="Normal 13" xfId="3"/>
    <cellStyle name="Normal 20" xfId="13"/>
    <cellStyle name="Normal 4" xfId="14"/>
    <cellStyle name="Normal 7" xfId="9"/>
    <cellStyle name="Percent" xfId="2" builtinId="5"/>
    <cellStyle name="Percent 6" xfId="7"/>
    <cellStyle name="Percent 7" xfId="4"/>
  </cellStyles>
  <dxfs count="43">
    <dxf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3" formatCode="_(* #,##0_);_(* \(#,##0\);_(* &quot;-&quot;??_);_(@_)"/>
      <fill>
        <patternFill patternType="solid">
          <fgColor indexed="64"/>
          <bgColor theme="6" tint="0.5999938962981048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(* #,##0_);_(* \(#,##0\);_(* &quot;-&quot;??_);_(@_)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(* #,##0_);_(* \(#,##0\);_(* &quot;-&quot;??_);_(@_)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(* #,##0_);_(* \(#,##0\);_(* &quot;-&quot;??_);_(@_)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(* #,##0_);_(* \(#,##0\);_(* &quot;-&quot;??_);_(@_)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(* #,##0_);_(* \(#,##0\);_(* &quot;-&quot;??_);_(@_)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(* #,##0_);_(* \(#,##0\);_(* &quot;-&quot;??_);_(@_)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(* #,##0_);_(* \(#,##0\);_(* &quot;-&quot;??_);_(@_)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diagonalUp="0" diagonalDown="0">
        <left style="thin">
          <color theme="0" tint="-0.34998626667073579"/>
        </left>
        <right style="medium">
          <color indexed="64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bottom style="thin">
          <color theme="0" tint="-0.34998626667073579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11BD8"/>
      <color rgb="FF4DA41C"/>
      <color rgb="FFFFFF00"/>
      <color rgb="FF15FF7F"/>
      <color rgb="FFFAAC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Data!$B$88</c:f>
              <c:strCache>
                <c:ptCount val="1"/>
                <c:pt idx="0">
                  <c:v>APE-Target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Data!$C$85:$N$86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Data!$C$88:$N$88</c:f>
              <c:numCache>
                <c:formatCode>#,##0</c:formatCode>
                <c:ptCount val="12"/>
                <c:pt idx="0">
                  <c:v>21159.465884169887</c:v>
                </c:pt>
                <c:pt idx="1">
                  <c:v>20867.642534235856</c:v>
                </c:pt>
                <c:pt idx="2">
                  <c:v>49678.550803872859</c:v>
                </c:pt>
                <c:pt idx="3">
                  <c:v>49306.357366960248</c:v>
                </c:pt>
                <c:pt idx="4">
                  <c:v>57719.167284380776</c:v>
                </c:pt>
                <c:pt idx="5">
                  <c:v>64986.347978287136</c:v>
                </c:pt>
                <c:pt idx="6">
                  <c:v>59891.902241751806</c:v>
                </c:pt>
                <c:pt idx="7">
                  <c:v>66554.351797741721</c:v>
                </c:pt>
                <c:pt idx="8">
                  <c:v>74354.220299720429</c:v>
                </c:pt>
                <c:pt idx="9">
                  <c:v>70348.989256097513</c:v>
                </c:pt>
                <c:pt idx="10">
                  <c:v>77982.43853511526</c:v>
                </c:pt>
                <c:pt idx="11">
                  <c:v>87307.252311144912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28440"/>
        <c:axId val="460633536"/>
      </c:areaChart>
      <c:barChart>
        <c:barDir val="col"/>
        <c:grouping val="clustered"/>
        <c:varyColors val="0"/>
        <c:ser>
          <c:idx val="0"/>
          <c:order val="0"/>
          <c:tx>
            <c:strRef>
              <c:f>Data!$B$87</c:f>
              <c:strCache>
                <c:ptCount val="1"/>
                <c:pt idx="0">
                  <c:v>APE-2017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Data!$C$85:$N$86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Data!$C$87:$N$87</c:f>
              <c:numCache>
                <c:formatCode>#,##0</c:formatCode>
                <c:ptCount val="12"/>
                <c:pt idx="0">
                  <c:v>26687.802739999999</c:v>
                </c:pt>
                <c:pt idx="1">
                  <c:v>41713.019300000036</c:v>
                </c:pt>
                <c:pt idx="2">
                  <c:v>58504.867000000006</c:v>
                </c:pt>
                <c:pt idx="3">
                  <c:v>51457.592300000048</c:v>
                </c:pt>
                <c:pt idx="4">
                  <c:v>54412.827999999994</c:v>
                </c:pt>
                <c:pt idx="5">
                  <c:v>59446.574000000001</c:v>
                </c:pt>
                <c:pt idx="6">
                  <c:v>45901.189299999998</c:v>
                </c:pt>
                <c:pt idx="7">
                  <c:v>51370.845000000001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28440"/>
        <c:axId val="460633536"/>
      </c:barChart>
      <c:lineChart>
        <c:grouping val="standard"/>
        <c:varyColors val="0"/>
        <c:ser>
          <c:idx val="2"/>
          <c:order val="2"/>
          <c:tx>
            <c:strRef>
              <c:f>Data!$B$89</c:f>
              <c:strCache>
                <c:ptCount val="1"/>
                <c:pt idx="0">
                  <c:v>APE-2016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Data!$C$85:$N$86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Data!$C$89:$N$89</c:f>
              <c:numCache>
                <c:formatCode>#,##0</c:formatCode>
                <c:ptCount val="12"/>
                <c:pt idx="0">
                  <c:v>13422.264399999998</c:v>
                </c:pt>
                <c:pt idx="1">
                  <c:v>13983.777799999969</c:v>
                </c:pt>
                <c:pt idx="2">
                  <c:v>34363.530299999991</c:v>
                </c:pt>
                <c:pt idx="3">
                  <c:v>31029.739200000011</c:v>
                </c:pt>
                <c:pt idx="4">
                  <c:v>29098.451900000004</c:v>
                </c:pt>
                <c:pt idx="5">
                  <c:v>42616.913540000067</c:v>
                </c:pt>
                <c:pt idx="6">
                  <c:v>30649.18507000001</c:v>
                </c:pt>
                <c:pt idx="7">
                  <c:v>32361.144800000031</c:v>
                </c:pt>
                <c:pt idx="8">
                  <c:v>49563.993800000069</c:v>
                </c:pt>
                <c:pt idx="9">
                  <c:v>40919.720650000017</c:v>
                </c:pt>
                <c:pt idx="10">
                  <c:v>52866.932160000091</c:v>
                </c:pt>
                <c:pt idx="11">
                  <c:v>97022.200140000321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28440"/>
        <c:axId val="460633536"/>
      </c:lineChart>
      <c:catAx>
        <c:axId val="46062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3536"/>
        <c:crosses val="autoZero"/>
        <c:auto val="1"/>
        <c:lblAlgn val="ctr"/>
        <c:lblOffset val="100"/>
        <c:noMultiLvlLbl val="0"/>
      </c:catAx>
      <c:valAx>
        <c:axId val="46063353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8440"/>
        <c:crosses val="autoZero"/>
        <c:crossBetween val="between"/>
        <c:majorUnit val="1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FF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Case/Active - APE/Active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Data!$B$135</c:f>
              <c:strCache>
                <c:ptCount val="1"/>
                <c:pt idx="0">
                  <c:v>APEperActive-2016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Data!$C$128:$N$128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Data!$C$135:$N$135</c:f>
              <c:numCache>
                <c:formatCode>#,##0.0</c:formatCode>
                <c:ptCount val="12"/>
                <c:pt idx="0">
                  <c:v>25.342624066390041</c:v>
                </c:pt>
                <c:pt idx="1">
                  <c:v>29.775201716738071</c:v>
                </c:pt>
                <c:pt idx="2">
                  <c:v>38.931382429501092</c:v>
                </c:pt>
                <c:pt idx="3">
                  <c:v>43.324373708920184</c:v>
                </c:pt>
                <c:pt idx="4">
                  <c:v>32.600300941176471</c:v>
                </c:pt>
                <c:pt idx="5">
                  <c:v>30.206767422680414</c:v>
                </c:pt>
                <c:pt idx="6">
                  <c:v>29.99344503131524</c:v>
                </c:pt>
                <c:pt idx="7">
                  <c:v>30.494364224137932</c:v>
                </c:pt>
                <c:pt idx="8">
                  <c:v>38.639670621468923</c:v>
                </c:pt>
                <c:pt idx="9">
                  <c:v>39.428537920168068</c:v>
                </c:pt>
                <c:pt idx="10">
                  <c:v>49.070957421602785</c:v>
                </c:pt>
                <c:pt idx="11">
                  <c:v>55.063078673966061</c:v>
                </c:pt>
              </c:numCache>
            </c:numRef>
          </c:val>
        </c:ser>
        <c:ser>
          <c:idx val="7"/>
          <c:order val="1"/>
          <c:tx>
            <c:strRef>
              <c:f>Data!$B$136</c:f>
              <c:strCache>
                <c:ptCount val="1"/>
                <c:pt idx="0">
                  <c:v>APEperActive-2017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Data!$C$128:$N$128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Data!$C$136:$N$136</c:f>
              <c:numCache>
                <c:formatCode>#,##0.0</c:formatCode>
                <c:ptCount val="12"/>
                <c:pt idx="0">
                  <c:v>36.821758055555556</c:v>
                </c:pt>
                <c:pt idx="1">
                  <c:v>38.799073960217001</c:v>
                </c:pt>
                <c:pt idx="2">
                  <c:v>39.845128571428575</c:v>
                </c:pt>
                <c:pt idx="3">
                  <c:v>39.575903225806456</c:v>
                </c:pt>
                <c:pt idx="4">
                  <c:v>50.248961661341852</c:v>
                </c:pt>
                <c:pt idx="5">
                  <c:v>46.153914327917285</c:v>
                </c:pt>
                <c:pt idx="6">
                  <c:v>41.850245357142853</c:v>
                </c:pt>
                <c:pt idx="7">
                  <c:v>39.066642450142446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282112"/>
        <c:axId val="651282504"/>
        <c:extLst/>
      </c:barChart>
      <c:lineChart>
        <c:grouping val="standard"/>
        <c:varyColors val="0"/>
        <c:ser>
          <c:idx val="4"/>
          <c:order val="2"/>
          <c:tx>
            <c:strRef>
              <c:f>Data!$B$133</c:f>
              <c:strCache>
                <c:ptCount val="1"/>
                <c:pt idx="0">
                  <c:v>CaseperActive-2016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Data!$C$128:$N$128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Data!$C$133:$N$133</c:f>
              <c:numCache>
                <c:formatCode>#,##0.0</c:formatCode>
                <c:ptCount val="12"/>
                <c:pt idx="0">
                  <c:v>1.44813278008299</c:v>
                </c:pt>
                <c:pt idx="1">
                  <c:v>1.4334763948497899</c:v>
                </c:pt>
                <c:pt idx="2">
                  <c:v>1.8980477223427299</c:v>
                </c:pt>
                <c:pt idx="3">
                  <c:v>1.89906103286385</c:v>
                </c:pt>
                <c:pt idx="4">
                  <c:v>1.5811764705882401</c:v>
                </c:pt>
                <c:pt idx="5">
                  <c:v>1.7663230240549801</c:v>
                </c:pt>
                <c:pt idx="6">
                  <c:v>1.6555323590814199</c:v>
                </c:pt>
                <c:pt idx="7">
                  <c:v>1.66163793103448</c:v>
                </c:pt>
                <c:pt idx="8">
                  <c:v>2.0998116760828598</c:v>
                </c:pt>
                <c:pt idx="9">
                  <c:v>1.77310924369748</c:v>
                </c:pt>
                <c:pt idx="10">
                  <c:v>2.23344947735192</c:v>
                </c:pt>
                <c:pt idx="11">
                  <c:v>2.30413625304136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Data!$B$134</c:f>
              <c:strCache>
                <c:ptCount val="1"/>
                <c:pt idx="0">
                  <c:v>CaseperActive-2017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Data!$C$128:$N$128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Data!$C$134:$N$134</c:f>
              <c:numCache>
                <c:formatCode>#,##0.0</c:formatCode>
                <c:ptCount val="12"/>
                <c:pt idx="0">
                  <c:v>1.9166666666666667</c:v>
                </c:pt>
                <c:pt idx="1">
                  <c:v>1.6600361663652801</c:v>
                </c:pt>
                <c:pt idx="2">
                  <c:v>2.04</c:v>
                </c:pt>
                <c:pt idx="3">
                  <c:v>2.0306449999999998</c:v>
                </c:pt>
                <c:pt idx="4">
                  <c:v>3.0591050000000002</c:v>
                </c:pt>
                <c:pt idx="5">
                  <c:v>2.4017729999999999</c:v>
                </c:pt>
                <c:pt idx="6">
                  <c:v>2.0910709999999999</c:v>
                </c:pt>
                <c:pt idx="7">
                  <c:v>1.935897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287600"/>
        <c:axId val="651283680"/>
        <c:extLst/>
      </c:lineChart>
      <c:catAx>
        <c:axId val="65128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2504"/>
        <c:crosses val="autoZero"/>
        <c:auto val="1"/>
        <c:lblAlgn val="ctr"/>
        <c:lblOffset val="100"/>
        <c:noMultiLvlLbl val="0"/>
      </c:catAx>
      <c:valAx>
        <c:axId val="65128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2112"/>
        <c:crosses val="autoZero"/>
        <c:crossBetween val="between"/>
      </c:valAx>
      <c:valAx>
        <c:axId val="651283680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7600"/>
        <c:crosses val="max"/>
        <c:crossBetween val="between"/>
      </c:valAx>
      <c:catAx>
        <c:axId val="65128760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3680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FF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Key Growth Drivers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759703406203585E-2"/>
          <c:y val="0.16786242336957607"/>
          <c:w val="0.89048059318759287"/>
          <c:h val="0.75414962135671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Data!$B$48</c:f>
              <c:strCache>
                <c:ptCount val="1"/>
                <c:pt idx="0">
                  <c:v># Active Growth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  <a:ln>
              <a:noFill/>
            </a:ln>
            <a:effectLst/>
          </c:spPr>
          <c:invertIfNegative val="0"/>
          <c:dLbls>
            <c:dLbl>
              <c:idx val="14"/>
              <c:layout>
                <c:manualLayout>
                  <c:x val="1.1330725957827753E-3"/>
                  <c:y val="-3.78363985409153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Data!$C$1:$O$1</c15:sqref>
                  </c15:fullRef>
                </c:ext>
              </c:extLst>
              <c:f>(Data!$C$1:$J$1,Data!$O$1)</c:f>
              <c:strCache>
                <c:ptCount val="9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YTD-17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Data!$C$48:$O$48</c15:sqref>
                  </c15:fullRef>
                </c:ext>
              </c:extLst>
              <c:f>(Data!$C$48:$J$48,Data!$O$48)</c:f>
              <c:numCache>
                <c:formatCode>0.0%</c:formatCode>
                <c:ptCount val="9"/>
                <c:pt idx="0">
                  <c:v>0.67766497461928932</c:v>
                </c:pt>
                <c:pt idx="1">
                  <c:v>1.5503875968992249</c:v>
                </c:pt>
                <c:pt idx="2">
                  <c:v>0.97099236641221376</c:v>
                </c:pt>
                <c:pt idx="3">
                  <c:v>1.1934900542495481</c:v>
                </c:pt>
                <c:pt idx="4">
                  <c:v>0.36953242835595779</c:v>
                </c:pt>
                <c:pt idx="5">
                  <c:v>0.19061032863849769</c:v>
                </c:pt>
                <c:pt idx="6">
                  <c:v>0.1107099879663056</c:v>
                </c:pt>
                <c:pt idx="7">
                  <c:v>4.9163179916317912E-2</c:v>
                </c:pt>
                <c:pt idx="8">
                  <c:v>0.49963662790697683</c:v>
                </c:pt>
              </c:numCache>
            </c:numRef>
          </c:val>
        </c:ser>
        <c:ser>
          <c:idx val="1"/>
          <c:order val="1"/>
          <c:tx>
            <c:strRef>
              <c:f>Data!$B$49</c:f>
              <c:strCache>
                <c:ptCount val="1"/>
                <c:pt idx="0">
                  <c:v>Casesize Growth</c:v>
                </c:pt>
              </c:strCache>
            </c:strRef>
          </c:tx>
          <c:spPr>
            <a:solidFill>
              <a:srgbClr val="E9573D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3.4582214176638328E-3"/>
                  <c:y val="7.076655784218838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7291107088319164E-3"/>
                  <c:y val="4.2459934705313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Data!$C$1:$O$1</c15:sqref>
                  </c15:fullRef>
                </c:ext>
              </c:extLst>
              <c:f>(Data!$C$1:$J$1,Data!$O$1)</c:f>
              <c:strCache>
                <c:ptCount val="9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YTD-17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Data!$C$49:$O$49</c15:sqref>
                  </c15:fullRef>
                </c:ext>
              </c:extLst>
              <c:f>(Data!$C$49:$J$49,Data!$O$49)</c:f>
              <c:numCache>
                <c:formatCode>0.0%</c:formatCode>
                <c:ptCount val="9"/>
                <c:pt idx="0">
                  <c:v>-5.7688093324618994E-2</c:v>
                </c:pt>
                <c:pt idx="1">
                  <c:v>-1.1682444245354362E-2</c:v>
                </c:pt>
                <c:pt idx="2">
                  <c:v>-3.9548182135858756E-2</c:v>
                </c:pt>
                <c:pt idx="3">
                  <c:v>-0.20524407255990285</c:v>
                </c:pt>
                <c:pt idx="4">
                  <c:v>-3.4644655806625235E-2</c:v>
                </c:pt>
                <c:pt idx="5">
                  <c:v>4.3920903764982366E-2</c:v>
                </c:pt>
                <c:pt idx="6">
                  <c:v>9.1923358683487777E-4</c:v>
                </c:pt>
                <c:pt idx="7">
                  <c:v>0.12133038067999902</c:v>
                </c:pt>
                <c:pt idx="8">
                  <c:v>-1.4052281992149029E-2</c:v>
                </c:pt>
              </c:numCache>
            </c:numRef>
          </c:val>
        </c:ser>
        <c:ser>
          <c:idx val="2"/>
          <c:order val="2"/>
          <c:tx>
            <c:strRef>
              <c:f>Data!$B$50</c:f>
              <c:strCache>
                <c:ptCount val="1"/>
                <c:pt idx="0">
                  <c:v>Case/Active Growth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4582214176638328E-3"/>
                  <c:y val="-1.7691639460547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6722311347163202E-17"/>
                  <c:y val="-9.78117345858826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4575974570318101E-3"/>
                  <c:y val="1.73748654663069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7291107088319164E-3"/>
                  <c:y val="-2.4768295244765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4575974570318632E-3"/>
                  <c:y val="-2.56467976781248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Data!$C$1:$O$1</c15:sqref>
                  </c15:fullRef>
                </c:ext>
              </c:extLst>
              <c:f>(Data!$C$1:$J$1,Data!$O$1)</c:f>
              <c:strCache>
                <c:ptCount val="9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YTD-17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Data!$C$50:$O$50</c15:sqref>
                  </c15:fullRef>
                </c:ext>
              </c:extLst>
              <c:f>(Data!$C$50:$J$50,Data!$O$50)</c:f>
              <c:numCache>
                <c:formatCode>0%</c:formatCode>
                <c:ptCount val="9"/>
                <c:pt idx="0">
                  <c:v>0.16156561542340531</c:v>
                </c:pt>
                <c:pt idx="1">
                  <c:v>0.14057278785704264</c:v>
                </c:pt>
                <c:pt idx="2">
                  <c:v>-1.4906076070953178E-2</c:v>
                </c:pt>
                <c:pt idx="3">
                  <c:v>0.22816373850574601</c:v>
                </c:pt>
                <c:pt idx="4">
                  <c:v>0.13913584012539149</c:v>
                </c:pt>
                <c:pt idx="5">
                  <c:v>-9.3761244318180115E-2</c:v>
                </c:pt>
                <c:pt idx="6">
                  <c:v>0.24105564917127387</c:v>
                </c:pt>
                <c:pt idx="7">
                  <c:v>0.11764939591218471</c:v>
                </c:pt>
                <c:pt idx="8">
                  <c:v>8.0941261445907742E-2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100"/>
        <c:axId val="651287208"/>
        <c:axId val="651287992"/>
      </c:barChart>
      <c:lineChart>
        <c:grouping val="stacked"/>
        <c:varyColors val="0"/>
        <c:ser>
          <c:idx val="3"/>
          <c:order val="3"/>
          <c:tx>
            <c:strRef>
              <c:f>Data!$B$51</c:f>
              <c:strCache>
                <c:ptCount val="1"/>
                <c:pt idx="0">
                  <c:v>APE Growth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Data!$C$1:$O$1</c15:sqref>
                  </c15:fullRef>
                </c:ext>
              </c:extLst>
              <c:f>(Data!$C$1:$J$1,Data!$O$1)</c:f>
              <c:strCache>
                <c:ptCount val="9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YTD-17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Data!$C$51:$O$51</c15:sqref>
                  </c15:fullRef>
                </c:ext>
              </c:extLst>
              <c:f>(Data!$C$51:$J$51,Data!$O$51)</c:f>
              <c:numCache>
                <c:formatCode>0%</c:formatCode>
                <c:ptCount val="9"/>
                <c:pt idx="0">
                  <c:v>0.83630012582894775</c:v>
                </c:pt>
                <c:pt idx="1">
                  <c:v>1.8749195980026436</c:v>
                </c:pt>
                <c:pt idx="2">
                  <c:v>0.86482535535252647</c:v>
                </c:pt>
                <c:pt idx="3">
                  <c:v>1.1410450631468136</c:v>
                </c:pt>
                <c:pt idx="4">
                  <c:v>0.5060350354030394</c:v>
                </c:pt>
                <c:pt idx="5">
                  <c:v>0.12636692968733043</c:v>
                </c:pt>
                <c:pt idx="6">
                  <c:v>0.37972015900505696</c:v>
                </c:pt>
                <c:pt idx="7">
                  <c:v>0.31486809967700102</c:v>
                </c:pt>
                <c:pt idx="8">
                  <c:v>0.59824009065603878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295440"/>
        <c:axId val="651288384"/>
      </c:lineChart>
      <c:catAx>
        <c:axId val="65128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7992"/>
        <c:crosses val="autoZero"/>
        <c:auto val="1"/>
        <c:lblAlgn val="ctr"/>
        <c:lblOffset val="100"/>
        <c:noMultiLvlLbl val="0"/>
      </c:catAx>
      <c:valAx>
        <c:axId val="651287992"/>
        <c:scaling>
          <c:orientation val="minMax"/>
          <c:min val="-0.3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7208"/>
        <c:crosses val="autoZero"/>
        <c:crossBetween val="between"/>
      </c:valAx>
      <c:valAx>
        <c:axId val="6512883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5440"/>
        <c:crosses val="max"/>
        <c:crossBetween val="between"/>
      </c:valAx>
      <c:catAx>
        <c:axId val="65129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5128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15202782969045E-2"/>
          <c:y val="0.92788926150127826"/>
          <c:w val="0.94875312341584361"/>
          <c:h val="7.1791354448683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ysClr val="window" lastClr="FFFFFF">
          <a:lumMod val="85000"/>
        </a:sys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FF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Key Growth Drivers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759703406203585E-2"/>
          <c:y val="0.16786242336957607"/>
          <c:w val="0.89048059318759287"/>
          <c:h val="0.75414962135671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Data!$B$76</c:f>
              <c:strCache>
                <c:ptCount val="1"/>
                <c:pt idx="0">
                  <c:v># Active Growth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  <a:ln>
              <a:noFill/>
            </a:ln>
            <a:effectLst/>
          </c:spPr>
          <c:invertIfNegative val="0"/>
          <c:dLbls>
            <c:dLbl>
              <c:idx val="14"/>
              <c:layout>
                <c:manualLayout>
                  <c:x val="1.1330725957827753E-3"/>
                  <c:y val="-3.78363985409153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Data!$C$1:$O$1</c15:sqref>
                  </c15:fullRef>
                </c:ext>
              </c:extLst>
              <c:f>(Data!$C$1:$J$1,Data!$O$1)</c:f>
              <c:strCache>
                <c:ptCount val="9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YTD-17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Data!$C$76:$O$76</c15:sqref>
                  </c15:fullRef>
                </c:ext>
              </c:extLst>
              <c:f>(Data!$C$76:$J$76,Data!$O$76)</c:f>
              <c:numCache>
                <c:formatCode>0.0%</c:formatCode>
                <c:ptCount val="9"/>
                <c:pt idx="0">
                  <c:v>0.49377593360995853</c:v>
                </c:pt>
                <c:pt idx="1">
                  <c:v>1.3733905579399144</c:v>
                </c:pt>
                <c:pt idx="2">
                  <c:v>0.51843817787418645</c:v>
                </c:pt>
                <c:pt idx="3">
                  <c:v>0.45539906103286376</c:v>
                </c:pt>
                <c:pt idx="4">
                  <c:v>0.4729411764705882</c:v>
                </c:pt>
                <c:pt idx="5">
                  <c:v>0.16323024054982826</c:v>
                </c:pt>
                <c:pt idx="6">
                  <c:v>0.16910229645093944</c:v>
                </c:pt>
                <c:pt idx="7">
                  <c:v>0.51293103448275867</c:v>
                </c:pt>
                <c:pt idx="8">
                  <c:v>0.44910903050437945</c:v>
                </c:pt>
              </c:numCache>
            </c:numRef>
          </c:val>
        </c:ser>
        <c:ser>
          <c:idx val="1"/>
          <c:order val="1"/>
          <c:tx>
            <c:strRef>
              <c:f>Data!$B$77</c:f>
              <c:strCache>
                <c:ptCount val="1"/>
                <c:pt idx="0">
                  <c:v>Casesize Growth</c:v>
                </c:pt>
              </c:strCache>
            </c:strRef>
          </c:tx>
          <c:spPr>
            <a:solidFill>
              <a:srgbClr val="E9573D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3.4582214176638328E-3"/>
                  <c:y val="7.076655784218838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7291107088319164E-3"/>
                  <c:y val="4.2459934705313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Data!$C$1:$O$1</c15:sqref>
                  </c15:fullRef>
                </c:ext>
              </c:extLst>
              <c:f>(Data!$C$1:$J$1,Data!$O$1)</c:f>
              <c:strCache>
                <c:ptCount val="9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YTD-17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Data!$C$77:$O$77</c15:sqref>
                  </c15:fullRef>
                </c:ext>
              </c:extLst>
              <c:f>(Data!$C$77:$J$77,Data!$O$77)</c:f>
              <c:numCache>
                <c:formatCode>0.0%</c:formatCode>
                <c:ptCount val="9"/>
                <c:pt idx="0">
                  <c:v>9.7778531142085567E-2</c:v>
                </c:pt>
                <c:pt idx="1">
                  <c:v>0.12522570222336604</c:v>
                </c:pt>
                <c:pt idx="2">
                  <c:v>-4.7746961248204545E-2</c:v>
                </c:pt>
                <c:pt idx="3">
                  <c:v>-0.14571373497475659</c:v>
                </c:pt>
                <c:pt idx="4">
                  <c:v>-0.20330630402695249</c:v>
                </c:pt>
                <c:pt idx="5">
                  <c:v>0.12367972626840751</c:v>
                </c:pt>
                <c:pt idx="6">
                  <c:v>0.1046901022871829</c:v>
                </c:pt>
                <c:pt idx="7">
                  <c:v>9.961475177993151E-2</c:v>
                </c:pt>
                <c:pt idx="8">
                  <c:v>-3.4254969429409199E-3</c:v>
                </c:pt>
              </c:numCache>
            </c:numRef>
          </c:val>
        </c:ser>
        <c:ser>
          <c:idx val="2"/>
          <c:order val="2"/>
          <c:tx>
            <c:strRef>
              <c:f>Data!$B$78</c:f>
              <c:strCache>
                <c:ptCount val="1"/>
                <c:pt idx="0">
                  <c:v>Case/Active Growth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4582214176638328E-3"/>
                  <c:y val="-1.7691639460547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6722311347163202E-17"/>
                  <c:y val="-9.78117345858826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4575974570318101E-3"/>
                  <c:y val="1.73748654663069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7291107088319164E-3"/>
                  <c:y val="-2.4768295244765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4575974570318632E-3"/>
                  <c:y val="-2.56467976781248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Data!$C$1:$O$1</c15:sqref>
                  </c15:fullRef>
                </c:ext>
              </c:extLst>
              <c:f>(Data!$C$1:$J$1,Data!$O$1)</c:f>
              <c:strCache>
                <c:ptCount val="9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YTD-17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Data!$C$78:$O$78</c15:sqref>
                  </c15:fullRef>
                </c:ext>
              </c:extLst>
              <c:f>(Data!$C$78:$J$78,Data!$O$78)</c:f>
              <c:numCache>
                <c:formatCode>0%</c:formatCode>
                <c:ptCount val="9"/>
                <c:pt idx="0">
                  <c:v>0.32354345749761015</c:v>
                </c:pt>
                <c:pt idx="1">
                  <c:v>0.15804918192547612</c:v>
                </c:pt>
                <c:pt idx="2">
                  <c:v>7.4788571428573203E-2</c:v>
                </c:pt>
                <c:pt idx="3">
                  <c:v>6.9288961681087446E-2</c:v>
                </c:pt>
                <c:pt idx="4">
                  <c:v>0.93470182291666104</c:v>
                </c:pt>
                <c:pt idx="5">
                  <c:v>0.35975864396887358</c:v>
                </c:pt>
                <c:pt idx="6">
                  <c:v>0.26308071752837292</c:v>
                </c:pt>
                <c:pt idx="7">
                  <c:v>0.16505344747081896</c:v>
                </c:pt>
                <c:pt idx="8">
                  <c:v>0.27035357551824291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100"/>
        <c:axId val="651294264"/>
        <c:axId val="651296616"/>
      </c:barChart>
      <c:lineChart>
        <c:grouping val="stacked"/>
        <c:varyColors val="0"/>
        <c:ser>
          <c:idx val="3"/>
          <c:order val="3"/>
          <c:tx>
            <c:strRef>
              <c:f>Data!$B$79</c:f>
              <c:strCache>
                <c:ptCount val="1"/>
                <c:pt idx="0">
                  <c:v>APE Growth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Data!$C$1:$O$1</c15:sqref>
                  </c15:fullRef>
                </c:ext>
              </c:extLst>
              <c:f>(Data!$C$1:$J$1,Data!$O$1)</c:f>
              <c:strCache>
                <c:ptCount val="9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YTD-17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Data!$C$79:$O$79</c15:sqref>
                  </c15:fullRef>
                </c:ext>
              </c:extLst>
              <c:f>(Data!$C$79:$J$79,Data!$O$79)</c:f>
              <c:numCache>
                <c:formatCode>0%</c:formatCode>
                <c:ptCount val="9"/>
                <c:pt idx="0">
                  <c:v>1.1703930844929489</c:v>
                </c:pt>
                <c:pt idx="1">
                  <c:v>2.0926862115001499</c:v>
                </c:pt>
                <c:pt idx="2">
                  <c:v>0.55407695924293021</c:v>
                </c:pt>
                <c:pt idx="3">
                  <c:v>0.32947640008254808</c:v>
                </c:pt>
                <c:pt idx="4">
                  <c:v>1.2703399223041454</c:v>
                </c:pt>
                <c:pt idx="5">
                  <c:v>0.77733777715216967</c:v>
                </c:pt>
                <c:pt idx="6">
                  <c:v>0.63126369455017817</c:v>
                </c:pt>
                <c:pt idx="7">
                  <c:v>0.93823144963544336</c:v>
                </c:pt>
                <c:pt idx="8">
                  <c:v>0.83457498642335937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294656"/>
        <c:axId val="651293872"/>
      </c:lineChart>
      <c:catAx>
        <c:axId val="65129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6616"/>
        <c:crosses val="autoZero"/>
        <c:auto val="1"/>
        <c:lblAlgn val="ctr"/>
        <c:lblOffset val="100"/>
        <c:noMultiLvlLbl val="0"/>
      </c:catAx>
      <c:valAx>
        <c:axId val="651296616"/>
        <c:scaling>
          <c:orientation val="minMax"/>
          <c:min val="-0.3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4264"/>
        <c:crosses val="autoZero"/>
        <c:crossBetween val="between"/>
      </c:valAx>
      <c:valAx>
        <c:axId val="6512938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4656"/>
        <c:crosses val="max"/>
        <c:crossBetween val="between"/>
      </c:valAx>
      <c:catAx>
        <c:axId val="65129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51293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15202782969045E-2"/>
          <c:y val="0.92788926150127826"/>
          <c:w val="0.94875312341584361"/>
          <c:h val="7.1791354448683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ysClr val="window" lastClr="FFFFFF">
          <a:lumMod val="85000"/>
        </a:sys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Man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Power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Data!$B$140</c:f>
              <c:strCache>
                <c:ptCount val="1"/>
                <c:pt idx="0">
                  <c:v>MP-Target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Data!$C$140:$N$140</c:f>
              <c:numCache>
                <c:formatCode>_-* #,##0\ _₫_-;\-* #,##0\ _₫_-;_-* "-"??\ _₫_-;_-@_-</c:formatCode>
                <c:ptCount val="12"/>
                <c:pt idx="0">
                  <c:v>9971.7775109676732</c:v>
                </c:pt>
                <c:pt idx="1">
                  <c:v>9764.5229665469487</c:v>
                </c:pt>
                <c:pt idx="2">
                  <c:v>10074.342287148558</c:v>
                </c:pt>
                <c:pt idx="3">
                  <c:v>10315.069279174604</c:v>
                </c:pt>
                <c:pt idx="4">
                  <c:v>10733.240152274808</c:v>
                </c:pt>
                <c:pt idx="5">
                  <c:v>11536.536904661592</c:v>
                </c:pt>
                <c:pt idx="6">
                  <c:v>11603.932911977012</c:v>
                </c:pt>
                <c:pt idx="7">
                  <c:v>12042.793382315393</c:v>
                </c:pt>
                <c:pt idx="8">
                  <c:v>12856.471758648277</c:v>
                </c:pt>
                <c:pt idx="9">
                  <c:v>13174.629317775247</c:v>
                </c:pt>
                <c:pt idx="10">
                  <c:v>13772.12079595208</c:v>
                </c:pt>
                <c:pt idx="11">
                  <c:v>14741.670769023571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499816"/>
        <c:axId val="766493152"/>
        <c:extLst/>
      </c:areaChart>
      <c:barChart>
        <c:barDir val="col"/>
        <c:grouping val="clustered"/>
        <c:varyColors val="0"/>
        <c:ser>
          <c:idx val="7"/>
          <c:order val="1"/>
          <c:tx>
            <c:strRef>
              <c:f>Data!$B$139</c:f>
              <c:strCache>
                <c:ptCount val="1"/>
                <c:pt idx="0">
                  <c:v>MP-2017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Data!$C$139:$N$139</c:f>
              <c:numCache>
                <c:formatCode>_-* #,##0\ _₫_-;\-* #,##0\ _₫_-;_-* "-"??\ _₫_-;_-@_-</c:formatCode>
                <c:ptCount val="12"/>
                <c:pt idx="0">
                  <c:v>10030</c:v>
                </c:pt>
                <c:pt idx="1">
                  <c:v>10030</c:v>
                </c:pt>
                <c:pt idx="2">
                  <c:v>10388</c:v>
                </c:pt>
                <c:pt idx="3">
                  <c:v>10553</c:v>
                </c:pt>
                <c:pt idx="4">
                  <c:v>11421</c:v>
                </c:pt>
                <c:pt idx="5">
                  <c:v>12864</c:v>
                </c:pt>
                <c:pt idx="6">
                  <c:v>13717</c:v>
                </c:pt>
                <c:pt idx="7">
                  <c:v>14710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99816"/>
        <c:axId val="766493152"/>
        <c:extLst/>
      </c:barChart>
      <c:lineChart>
        <c:grouping val="standard"/>
        <c:varyColors val="0"/>
        <c:ser>
          <c:idx val="8"/>
          <c:order val="2"/>
          <c:tx>
            <c:strRef>
              <c:f>Data!$B$141</c:f>
              <c:strCache>
                <c:ptCount val="1"/>
                <c:pt idx="0">
                  <c:v>MP-2016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Data!$C$141:$N$141</c:f>
              <c:numCache>
                <c:formatCode>_-* #,##0\ _₫_-;\-* #,##0\ _₫_-;_-* "-"??\ _₫_-;_-@_-</c:formatCode>
                <c:ptCount val="12"/>
                <c:pt idx="0">
                  <c:v>4158</c:v>
                </c:pt>
                <c:pt idx="1">
                  <c:v>4068</c:v>
                </c:pt>
                <c:pt idx="2">
                  <c:v>4327</c:v>
                </c:pt>
                <c:pt idx="3">
                  <c:v>4506</c:v>
                </c:pt>
                <c:pt idx="4">
                  <c:v>4930</c:v>
                </c:pt>
                <c:pt idx="5">
                  <c:v>5821</c:v>
                </c:pt>
                <c:pt idx="6">
                  <c:v>6335</c:v>
                </c:pt>
                <c:pt idx="7">
                  <c:v>6970</c:v>
                </c:pt>
                <c:pt idx="8">
                  <c:v>7706</c:v>
                </c:pt>
                <c:pt idx="9">
                  <c:v>8408</c:v>
                </c:pt>
                <c:pt idx="10">
                  <c:v>9051</c:v>
                </c:pt>
                <c:pt idx="11">
                  <c:v>9845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499816"/>
        <c:axId val="766493152"/>
        <c:extLst/>
      </c:lineChart>
      <c:catAx>
        <c:axId val="76649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93152"/>
        <c:crosses val="autoZero"/>
        <c:auto val="1"/>
        <c:lblAlgn val="ctr"/>
        <c:lblOffset val="100"/>
        <c:noMultiLvlLbl val="0"/>
      </c:catAx>
      <c:valAx>
        <c:axId val="7664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99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Recruit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Data!$B$143</c:f>
              <c:strCache>
                <c:ptCount val="1"/>
                <c:pt idx="0">
                  <c:v>NewRecruit-Target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8575" cap="rnd">
              <a:noFill/>
              <a:round/>
            </a:ln>
            <a:effectLst/>
          </c:spPr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Data!$C$143:$N$143</c:f>
              <c:numCache>
                <c:formatCode>_-* #,##0\ _₫_-;\-* #,##0\ _₫_-;_-* "-"??\ _₫_-;_-@_-</c:formatCode>
                <c:ptCount val="12"/>
                <c:pt idx="0">
                  <c:v>423.78313333889719</c:v>
                </c:pt>
                <c:pt idx="1">
                  <c:v>441.15685631665389</c:v>
                </c:pt>
                <c:pt idx="2">
                  <c:v>1140.7202601023207</c:v>
                </c:pt>
                <c:pt idx="3">
                  <c:v>1115.7614684765738</c:v>
                </c:pt>
                <c:pt idx="4">
                  <c:v>1355.9996124012082</c:v>
                </c:pt>
                <c:pt idx="5">
                  <c:v>1725.6740965621302</c:v>
                </c:pt>
                <c:pt idx="6">
                  <c:v>1215.8254547148047</c:v>
                </c:pt>
                <c:pt idx="7">
                  <c:v>1468.2698134488169</c:v>
                </c:pt>
                <c:pt idx="8">
                  <c:v>1721.9132116041837</c:v>
                </c:pt>
                <c:pt idx="9">
                  <c:v>1348.7400579646248</c:v>
                </c:pt>
                <c:pt idx="10">
                  <c:v>1584.0841279619865</c:v>
                </c:pt>
                <c:pt idx="11">
                  <c:v>1841.0022303166488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495504"/>
        <c:axId val="766495896"/>
        <c:extLst/>
      </c:areaChart>
      <c:barChart>
        <c:barDir val="col"/>
        <c:grouping val="clustered"/>
        <c:varyColors val="0"/>
        <c:ser>
          <c:idx val="7"/>
          <c:order val="1"/>
          <c:tx>
            <c:strRef>
              <c:f>Data!$B$142</c:f>
              <c:strCache>
                <c:ptCount val="1"/>
                <c:pt idx="0">
                  <c:v>NewRecruit-2017</c:v>
                </c:pt>
              </c:strCache>
            </c:strRef>
          </c:tx>
          <c:spPr>
            <a:solidFill>
              <a:srgbClr val="C00000"/>
            </a:solidFill>
            <a:ln w="28575" cap="rnd">
              <a:noFill/>
              <a:round/>
            </a:ln>
            <a:effectLst/>
          </c:spPr>
          <c:invertIfNegative val="0"/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Data!$C$142:$N$142</c:f>
              <c:numCache>
                <c:formatCode>_-* #,##0\ _₫_-;\-* #,##0\ _₫_-;_-* "-"??\ _₫_-;_-@_-</c:formatCode>
                <c:ptCount val="12"/>
                <c:pt idx="0">
                  <c:v>509</c:v>
                </c:pt>
                <c:pt idx="1">
                  <c:v>1052</c:v>
                </c:pt>
                <c:pt idx="2">
                  <c:v>1209</c:v>
                </c:pt>
                <c:pt idx="3">
                  <c:v>962</c:v>
                </c:pt>
                <c:pt idx="4">
                  <c:v>953</c:v>
                </c:pt>
                <c:pt idx="5">
                  <c:v>1739</c:v>
                </c:pt>
                <c:pt idx="6">
                  <c:v>1164</c:v>
                </c:pt>
                <c:pt idx="7">
                  <c:v>1329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95504"/>
        <c:axId val="766495896"/>
        <c:extLst/>
      </c:barChart>
      <c:lineChart>
        <c:grouping val="standard"/>
        <c:varyColors val="0"/>
        <c:ser>
          <c:idx val="8"/>
          <c:order val="2"/>
          <c:tx>
            <c:strRef>
              <c:f>Data!$B$144</c:f>
              <c:strCache>
                <c:ptCount val="1"/>
                <c:pt idx="0">
                  <c:v>NewRecruit-2016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Data!$C$144:$N$144</c:f>
              <c:numCache>
                <c:formatCode>_-* #,##0\ _₫_-;\-* #,##0\ _₫_-;_-* "-"??\ _₫_-;_-@_-</c:formatCode>
                <c:ptCount val="12"/>
                <c:pt idx="0">
                  <c:v>206</c:v>
                </c:pt>
                <c:pt idx="1">
                  <c:v>198</c:v>
                </c:pt>
                <c:pt idx="2">
                  <c:v>685</c:v>
                </c:pt>
                <c:pt idx="3">
                  <c:v>545</c:v>
                </c:pt>
                <c:pt idx="4">
                  <c:v>749</c:v>
                </c:pt>
                <c:pt idx="5">
                  <c:v>1300</c:v>
                </c:pt>
                <c:pt idx="6">
                  <c:v>929</c:v>
                </c:pt>
                <c:pt idx="7">
                  <c:v>1061</c:v>
                </c:pt>
                <c:pt idx="8">
                  <c:v>1275</c:v>
                </c:pt>
                <c:pt idx="9">
                  <c:v>1190</c:v>
                </c:pt>
                <c:pt idx="10">
                  <c:v>1319</c:v>
                </c:pt>
                <c:pt idx="11">
                  <c:v>1507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495504"/>
        <c:axId val="766495896"/>
        <c:extLst/>
      </c:lineChart>
      <c:catAx>
        <c:axId val="76649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95896"/>
        <c:crosses val="autoZero"/>
        <c:auto val="1"/>
        <c:lblAlgn val="ctr"/>
        <c:lblOffset val="100"/>
        <c:noMultiLvlLbl val="0"/>
      </c:catAx>
      <c:valAx>
        <c:axId val="7664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95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Man Power - North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Data!$B$153</c:f>
              <c:strCache>
                <c:ptCount val="1"/>
                <c:pt idx="0">
                  <c:v>MP-Target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Data!$C$153:$N$153</c:f>
              <c:numCache>
                <c:formatCode>_-* #,##0\ _₫_-;\-* #,##0\ _₫_-;_-* "-"??\ _₫_-;_-@_-</c:formatCode>
                <c:ptCount val="12"/>
                <c:pt idx="0">
                  <c:v>5882.7561214776642</c:v>
                </c:pt>
                <c:pt idx="1">
                  <c:v>5617.881177919051</c:v>
                </c:pt>
                <c:pt idx="2">
                  <c:v>5709.3361326776758</c:v>
                </c:pt>
                <c:pt idx="3">
                  <c:v>5835.5379900352627</c:v>
                </c:pt>
                <c:pt idx="4">
                  <c:v>6170.6554652311297</c:v>
                </c:pt>
                <c:pt idx="5">
                  <c:v>6719.4601148246065</c:v>
                </c:pt>
                <c:pt idx="6">
                  <c:v>6918.5275745881127</c:v>
                </c:pt>
                <c:pt idx="7">
                  <c:v>7311.1873216963513</c:v>
                </c:pt>
                <c:pt idx="8">
                  <c:v>7823.4348316439</c:v>
                </c:pt>
                <c:pt idx="9">
                  <c:v>8032.8151261654493</c:v>
                </c:pt>
                <c:pt idx="10">
                  <c:v>8395.2419564782085</c:v>
                </c:pt>
                <c:pt idx="11">
                  <c:v>8840.2762428041133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499424"/>
        <c:axId val="766496680"/>
        <c:extLst/>
      </c:areaChart>
      <c:barChart>
        <c:barDir val="col"/>
        <c:grouping val="clustered"/>
        <c:varyColors val="0"/>
        <c:ser>
          <c:idx val="7"/>
          <c:order val="1"/>
          <c:tx>
            <c:strRef>
              <c:f>Data!$B$152</c:f>
              <c:strCache>
                <c:ptCount val="1"/>
                <c:pt idx="0">
                  <c:v>MP-2017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Data!$C$152:$N$152</c:f>
              <c:numCache>
                <c:formatCode>_-* #,##0\ _₫_-;\-* #,##0\ _₫_-;_-* "-"??\ _₫_-;_-@_-</c:formatCode>
                <c:ptCount val="12"/>
                <c:pt idx="0">
                  <c:v>6810</c:v>
                </c:pt>
                <c:pt idx="1">
                  <c:v>6667</c:v>
                </c:pt>
                <c:pt idx="2">
                  <c:v>6952</c:v>
                </c:pt>
                <c:pt idx="3">
                  <c:v>7096</c:v>
                </c:pt>
                <c:pt idx="4">
                  <c:v>7684</c:v>
                </c:pt>
                <c:pt idx="5">
                  <c:v>8823</c:v>
                </c:pt>
                <c:pt idx="6">
                  <c:v>9546</c:v>
                </c:pt>
                <c:pt idx="7">
                  <c:v>10244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99424"/>
        <c:axId val="766496680"/>
        <c:extLst/>
      </c:barChart>
      <c:lineChart>
        <c:grouping val="standard"/>
        <c:varyColors val="0"/>
        <c:ser>
          <c:idx val="8"/>
          <c:order val="2"/>
          <c:tx>
            <c:strRef>
              <c:f>Data!$B$154</c:f>
              <c:strCache>
                <c:ptCount val="1"/>
                <c:pt idx="0">
                  <c:v>MP-2016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Data!$C$154:$N$154</c:f>
              <c:numCache>
                <c:formatCode>_-* #,##0\ _₫_-;\-* #,##0\ _₫_-;_-* "-"??\ _₫_-;_-@_-</c:formatCode>
                <c:ptCount val="12"/>
                <c:pt idx="0">
                  <c:v>2219</c:v>
                </c:pt>
                <c:pt idx="1">
                  <c:v>2130</c:v>
                </c:pt>
                <c:pt idx="2">
                  <c:v>2259</c:v>
                </c:pt>
                <c:pt idx="3">
                  <c:v>2385</c:v>
                </c:pt>
                <c:pt idx="4">
                  <c:v>2733</c:v>
                </c:pt>
                <c:pt idx="5">
                  <c:v>3526</c:v>
                </c:pt>
                <c:pt idx="6">
                  <c:v>3957</c:v>
                </c:pt>
                <c:pt idx="7">
                  <c:v>4470</c:v>
                </c:pt>
                <c:pt idx="8">
                  <c:v>5082</c:v>
                </c:pt>
                <c:pt idx="9">
                  <c:v>5596</c:v>
                </c:pt>
                <c:pt idx="10">
                  <c:v>6020</c:v>
                </c:pt>
                <c:pt idx="11">
                  <c:v>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499424"/>
        <c:axId val="766496680"/>
        <c:extLst/>
      </c:lineChart>
      <c:catAx>
        <c:axId val="7664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96680"/>
        <c:crosses val="autoZero"/>
        <c:auto val="1"/>
        <c:lblAlgn val="ctr"/>
        <c:lblOffset val="100"/>
        <c:noMultiLvlLbl val="0"/>
      </c:catAx>
      <c:valAx>
        <c:axId val="76649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9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New Recruit - North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Data!$B$156</c:f>
              <c:strCache>
                <c:ptCount val="1"/>
                <c:pt idx="0">
                  <c:v>NewRecruit-Target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Data!$C$156:$N$156</c:f>
              <c:numCache>
                <c:formatCode>_-* #,##0\ _₫_-;\-* #,##0\ _₫_-;_-* "-"??\ _₫_-;_-@_-</c:formatCode>
                <c:ptCount val="12"/>
                <c:pt idx="0">
                  <c:v>244.20476585590345</c:v>
                </c:pt>
                <c:pt idx="1">
                  <c:v>253.64654567583563</c:v>
                </c:pt>
                <c:pt idx="2">
                  <c:v>702.35492141236421</c:v>
                </c:pt>
                <c:pt idx="3">
                  <c:v>698.79343581586045</c:v>
                </c:pt>
                <c:pt idx="4">
                  <c:v>851.13087621234706</c:v>
                </c:pt>
                <c:pt idx="5">
                  <c:v>1114.3491394013454</c:v>
                </c:pt>
                <c:pt idx="6">
                  <c:v>758.46985260016652</c:v>
                </c:pt>
                <c:pt idx="7">
                  <c:v>924.37068546161538</c:v>
                </c:pt>
                <c:pt idx="8">
                  <c:v>1066.4327313898309</c:v>
                </c:pt>
                <c:pt idx="9">
                  <c:v>833.47993512007167</c:v>
                </c:pt>
                <c:pt idx="10">
                  <c:v>1000.853904219908</c:v>
                </c:pt>
                <c:pt idx="11">
                  <c:v>1148.9694829583952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30016"/>
        <c:axId val="358728448"/>
        <c:extLst/>
      </c:areaChart>
      <c:barChart>
        <c:barDir val="col"/>
        <c:grouping val="clustered"/>
        <c:varyColors val="0"/>
        <c:ser>
          <c:idx val="7"/>
          <c:order val="1"/>
          <c:tx>
            <c:strRef>
              <c:f>Data!$B$155</c:f>
              <c:strCache>
                <c:ptCount val="1"/>
                <c:pt idx="0">
                  <c:v>NewRecruit-2017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Data!$C$155:$N$155</c:f>
              <c:numCache>
                <c:formatCode>_-* #,##0\ _₫_-;\-* #,##0\ _₫_-;_-* "-"??\ _₫_-;_-@_-</c:formatCode>
                <c:ptCount val="12"/>
                <c:pt idx="0">
                  <c:v>320</c:v>
                </c:pt>
                <c:pt idx="1">
                  <c:v>671</c:v>
                </c:pt>
                <c:pt idx="2">
                  <c:v>861</c:v>
                </c:pt>
                <c:pt idx="3">
                  <c:v>668</c:v>
                </c:pt>
                <c:pt idx="4">
                  <c:v>601</c:v>
                </c:pt>
                <c:pt idx="5">
                  <c:v>1327</c:v>
                </c:pt>
                <c:pt idx="6">
                  <c:v>826</c:v>
                </c:pt>
                <c:pt idx="7">
                  <c:v>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730016"/>
        <c:axId val="358728448"/>
        <c:extLst/>
      </c:barChart>
      <c:lineChart>
        <c:grouping val="standard"/>
        <c:varyColors val="0"/>
        <c:ser>
          <c:idx val="8"/>
          <c:order val="2"/>
          <c:tx>
            <c:strRef>
              <c:f>Data!$B$157</c:f>
              <c:strCache>
                <c:ptCount val="1"/>
                <c:pt idx="0">
                  <c:v>NewRecruit-2016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Data!$C$157:$N$157</c:f>
              <c:numCache>
                <c:formatCode>_-* #,##0\ _₫_-;\-* #,##0\ _₫_-;_-* "-"??\ _₫_-;_-@_-</c:formatCode>
                <c:ptCount val="12"/>
                <c:pt idx="0">
                  <c:v>134</c:v>
                </c:pt>
                <c:pt idx="1">
                  <c:v>123</c:v>
                </c:pt>
                <c:pt idx="2">
                  <c:v>370</c:v>
                </c:pt>
                <c:pt idx="3">
                  <c:v>346</c:v>
                </c:pt>
                <c:pt idx="4">
                  <c:v>538</c:v>
                </c:pt>
                <c:pt idx="5">
                  <c:v>990</c:v>
                </c:pt>
                <c:pt idx="6">
                  <c:v>683</c:v>
                </c:pt>
                <c:pt idx="7">
                  <c:v>822</c:v>
                </c:pt>
                <c:pt idx="8">
                  <c:v>945</c:v>
                </c:pt>
                <c:pt idx="9">
                  <c:v>883</c:v>
                </c:pt>
                <c:pt idx="10">
                  <c:v>942</c:v>
                </c:pt>
                <c:pt idx="11">
                  <c:v>1124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730016"/>
        <c:axId val="358728448"/>
        <c:extLst/>
      </c:lineChart>
      <c:catAx>
        <c:axId val="3587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28448"/>
        <c:crosses val="autoZero"/>
        <c:auto val="1"/>
        <c:lblAlgn val="ctr"/>
        <c:lblOffset val="100"/>
        <c:noMultiLvlLbl val="0"/>
      </c:catAx>
      <c:valAx>
        <c:axId val="3587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3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Man Power - South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Data!$B$166</c:f>
              <c:strCache>
                <c:ptCount val="1"/>
                <c:pt idx="0">
                  <c:v>MP-Target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Data!$C$166:$N$166</c:f>
              <c:numCache>
                <c:formatCode>_-* #,##0\ _₫_-;\-* #,##0\ _₫_-;_-* "-"??\ _₫_-;_-@_-</c:formatCode>
                <c:ptCount val="12"/>
                <c:pt idx="0">
                  <c:v>4089.0213894900098</c:v>
                </c:pt>
                <c:pt idx="1">
                  <c:v>4146.6417886278978</c:v>
                </c:pt>
                <c:pt idx="2">
                  <c:v>4365.0061544708824</c:v>
                </c:pt>
                <c:pt idx="3">
                  <c:v>4479.5312891393423</c:v>
                </c:pt>
                <c:pt idx="4">
                  <c:v>4562.584687043679</c:v>
                </c:pt>
                <c:pt idx="5">
                  <c:v>4817.0767898369859</c:v>
                </c:pt>
                <c:pt idx="6">
                  <c:v>4685.4053373888992</c:v>
                </c:pt>
                <c:pt idx="7">
                  <c:v>4731.6060606190413</c:v>
                </c:pt>
                <c:pt idx="8">
                  <c:v>5033.0369270043784</c:v>
                </c:pt>
                <c:pt idx="9">
                  <c:v>5141.8141916097966</c:v>
                </c:pt>
                <c:pt idx="10">
                  <c:v>5376.8788394738713</c:v>
                </c:pt>
                <c:pt idx="11">
                  <c:v>5901.3945262194566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28056"/>
        <c:axId val="358726488"/>
        <c:extLst/>
      </c:areaChart>
      <c:barChart>
        <c:barDir val="col"/>
        <c:grouping val="clustered"/>
        <c:varyColors val="0"/>
        <c:ser>
          <c:idx val="7"/>
          <c:order val="1"/>
          <c:tx>
            <c:strRef>
              <c:f>Data!$B$165</c:f>
              <c:strCache>
                <c:ptCount val="1"/>
                <c:pt idx="0">
                  <c:v>MP-2017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Data!$C$165:$N$165</c:f>
              <c:numCache>
                <c:formatCode>_-* #,##0\ _₫_-;\-* #,##0\ _₫_-;_-* "-"??\ _₫_-;_-@_-</c:formatCode>
                <c:ptCount val="12"/>
                <c:pt idx="0">
                  <c:v>3220</c:v>
                </c:pt>
                <c:pt idx="1">
                  <c:v>3363</c:v>
                </c:pt>
                <c:pt idx="2">
                  <c:v>3436</c:v>
                </c:pt>
                <c:pt idx="3">
                  <c:v>3457</c:v>
                </c:pt>
                <c:pt idx="4">
                  <c:v>3737</c:v>
                </c:pt>
                <c:pt idx="5">
                  <c:v>4041</c:v>
                </c:pt>
                <c:pt idx="6">
                  <c:v>4171</c:v>
                </c:pt>
                <c:pt idx="7">
                  <c:v>4466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728056"/>
        <c:axId val="358726488"/>
        <c:extLst/>
      </c:barChart>
      <c:lineChart>
        <c:grouping val="standard"/>
        <c:varyColors val="0"/>
        <c:ser>
          <c:idx val="8"/>
          <c:order val="2"/>
          <c:tx>
            <c:strRef>
              <c:f>Data!$B$167</c:f>
              <c:strCache>
                <c:ptCount val="1"/>
                <c:pt idx="0">
                  <c:v>MP-2016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Data!$C$167:$N$167</c:f>
              <c:numCache>
                <c:formatCode>_-* #,##0\ _₫_-;\-* #,##0\ _₫_-;_-* "-"??\ _₫_-;_-@_-</c:formatCode>
                <c:ptCount val="12"/>
                <c:pt idx="0">
                  <c:v>1939</c:v>
                </c:pt>
                <c:pt idx="1">
                  <c:v>1938</c:v>
                </c:pt>
                <c:pt idx="2">
                  <c:v>2068</c:v>
                </c:pt>
                <c:pt idx="3">
                  <c:v>2121</c:v>
                </c:pt>
                <c:pt idx="4">
                  <c:v>2197</c:v>
                </c:pt>
                <c:pt idx="5">
                  <c:v>2295</c:v>
                </c:pt>
                <c:pt idx="6">
                  <c:v>2378</c:v>
                </c:pt>
                <c:pt idx="7">
                  <c:v>2500</c:v>
                </c:pt>
                <c:pt idx="8">
                  <c:v>2624</c:v>
                </c:pt>
                <c:pt idx="9">
                  <c:v>2812</c:v>
                </c:pt>
                <c:pt idx="10">
                  <c:v>3031</c:v>
                </c:pt>
                <c:pt idx="11">
                  <c:v>3144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728056"/>
        <c:axId val="358726488"/>
        <c:extLst/>
      </c:lineChart>
      <c:catAx>
        <c:axId val="35872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26488"/>
        <c:crosses val="autoZero"/>
        <c:auto val="1"/>
        <c:lblAlgn val="ctr"/>
        <c:lblOffset val="100"/>
        <c:noMultiLvlLbl val="0"/>
      </c:catAx>
      <c:valAx>
        <c:axId val="35872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28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New Recruit - South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Data!$B$169</c:f>
              <c:strCache>
                <c:ptCount val="1"/>
                <c:pt idx="0">
                  <c:v>NewRecruit-Target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Data!$C$169:$N$169</c:f>
              <c:numCache>
                <c:formatCode>0</c:formatCode>
                <c:ptCount val="12"/>
                <c:pt idx="0">
                  <c:v>179.57836748299371</c:v>
                </c:pt>
                <c:pt idx="1">
                  <c:v>187.51031064081826</c:v>
                </c:pt>
                <c:pt idx="2">
                  <c:v>438.3653386899565</c:v>
                </c:pt>
                <c:pt idx="3">
                  <c:v>416.96803266071333</c:v>
                </c:pt>
                <c:pt idx="4">
                  <c:v>504.86873618886113</c:v>
                </c:pt>
                <c:pt idx="5">
                  <c:v>611.32495716078495</c:v>
                </c:pt>
                <c:pt idx="6">
                  <c:v>457.3556021146382</c:v>
                </c:pt>
                <c:pt idx="7">
                  <c:v>543.89912798720138</c:v>
                </c:pt>
                <c:pt idx="8">
                  <c:v>655.48048021435284</c:v>
                </c:pt>
                <c:pt idx="9">
                  <c:v>515.26012284455305</c:v>
                </c:pt>
                <c:pt idx="10">
                  <c:v>583.23022374207846</c:v>
                </c:pt>
                <c:pt idx="11">
                  <c:v>692.03274735825346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24920"/>
        <c:axId val="358724528"/>
        <c:extLst/>
      </c:areaChart>
      <c:barChart>
        <c:barDir val="col"/>
        <c:grouping val="clustered"/>
        <c:varyColors val="0"/>
        <c:ser>
          <c:idx val="7"/>
          <c:order val="1"/>
          <c:tx>
            <c:strRef>
              <c:f>Data!$B$168</c:f>
              <c:strCache>
                <c:ptCount val="1"/>
                <c:pt idx="0">
                  <c:v>NewRecruit-2017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Data!$C$168:$N$168</c:f>
              <c:numCache>
                <c:formatCode>_-* #,##0\ _₫_-;\-* #,##0\ _₫_-;_-* "-"??\ _₫_-;_-@_-</c:formatCode>
                <c:ptCount val="12"/>
                <c:pt idx="0">
                  <c:v>189</c:v>
                </c:pt>
                <c:pt idx="1">
                  <c:v>381</c:v>
                </c:pt>
                <c:pt idx="2">
                  <c:v>348</c:v>
                </c:pt>
                <c:pt idx="3">
                  <c:v>294</c:v>
                </c:pt>
                <c:pt idx="4">
                  <c:v>352</c:v>
                </c:pt>
                <c:pt idx="5">
                  <c:v>412</c:v>
                </c:pt>
                <c:pt idx="6">
                  <c:v>338</c:v>
                </c:pt>
                <c:pt idx="7">
                  <c:v>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724920"/>
        <c:axId val="358724528"/>
        <c:extLst/>
      </c:barChart>
      <c:lineChart>
        <c:grouping val="standard"/>
        <c:varyColors val="0"/>
        <c:ser>
          <c:idx val="8"/>
          <c:order val="2"/>
          <c:tx>
            <c:strRef>
              <c:f>Data!$B$170</c:f>
              <c:strCache>
                <c:ptCount val="1"/>
                <c:pt idx="0">
                  <c:v>NewRecruit-2016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Data!$C$137:$N$138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Data!$C$170:$N$170</c:f>
              <c:numCache>
                <c:formatCode>General</c:formatCode>
                <c:ptCount val="12"/>
                <c:pt idx="0">
                  <c:v>71</c:v>
                </c:pt>
                <c:pt idx="1">
                  <c:v>74</c:v>
                </c:pt>
                <c:pt idx="2">
                  <c:v>323</c:v>
                </c:pt>
                <c:pt idx="3">
                  <c:v>210</c:v>
                </c:pt>
                <c:pt idx="4">
                  <c:v>217</c:v>
                </c:pt>
                <c:pt idx="5">
                  <c:v>317</c:v>
                </c:pt>
                <c:pt idx="6">
                  <c:v>246</c:v>
                </c:pt>
                <c:pt idx="7">
                  <c:v>239</c:v>
                </c:pt>
                <c:pt idx="8">
                  <c:v>330</c:v>
                </c:pt>
                <c:pt idx="9">
                  <c:v>307</c:v>
                </c:pt>
                <c:pt idx="10">
                  <c:v>377</c:v>
                </c:pt>
                <c:pt idx="11">
                  <c:v>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724920"/>
        <c:axId val="358724528"/>
        <c:extLst/>
      </c:lineChart>
      <c:catAx>
        <c:axId val="35872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24528"/>
        <c:crosses val="autoZero"/>
        <c:auto val="1"/>
        <c:lblAlgn val="ctr"/>
        <c:lblOffset val="100"/>
        <c:noMultiLvlLbl val="0"/>
      </c:catAx>
      <c:valAx>
        <c:axId val="3587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2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ManPower</a:t>
            </a:r>
          </a:p>
        </c:rich>
      </c:tx>
      <c:layout>
        <c:manualLayout>
          <c:xMode val="edge"/>
          <c:yMode val="edge"/>
          <c:x val="0.37460798445793941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Data!$B$186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Data!$C$186:$N$186</c:f>
              <c:numCache>
                <c:formatCode>General</c:formatCode>
                <c:ptCount val="12"/>
                <c:pt idx="0">
                  <c:v>0</c:v>
                </c:pt>
                <c:pt idx="1">
                  <c:v>2354</c:v>
                </c:pt>
                <c:pt idx="2">
                  <c:v>2611</c:v>
                </c:pt>
                <c:pt idx="3">
                  <c:v>3496</c:v>
                </c:pt>
                <c:pt idx="4">
                  <c:v>4041</c:v>
                </c:pt>
                <c:pt idx="5">
                  <c:v>4849</c:v>
                </c:pt>
                <c:pt idx="6">
                  <c:v>5854</c:v>
                </c:pt>
                <c:pt idx="7">
                  <c:v>6820</c:v>
                </c:pt>
              </c:numCache>
            </c:numRef>
          </c:val>
        </c:ser>
        <c:ser>
          <c:idx val="6"/>
          <c:order val="1"/>
          <c:tx>
            <c:strRef>
              <c:f>Data!$B$185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Data!$C$185:$N$185</c:f>
              <c:numCache>
                <c:formatCode>General</c:formatCode>
                <c:ptCount val="12"/>
                <c:pt idx="0">
                  <c:v>1498</c:v>
                </c:pt>
                <c:pt idx="1">
                  <c:v>841</c:v>
                </c:pt>
                <c:pt idx="2">
                  <c:v>797</c:v>
                </c:pt>
                <c:pt idx="3">
                  <c:v>745</c:v>
                </c:pt>
                <c:pt idx="4">
                  <c:v>756</c:v>
                </c:pt>
                <c:pt idx="5">
                  <c:v>792</c:v>
                </c:pt>
                <c:pt idx="6">
                  <c:v>911</c:v>
                </c:pt>
                <c:pt idx="7">
                  <c:v>818</c:v>
                </c:pt>
              </c:numCache>
            </c:numRef>
          </c:val>
        </c:ser>
        <c:ser>
          <c:idx val="5"/>
          <c:order val="2"/>
          <c:tx>
            <c:strRef>
              <c:f>Data!$B$184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Data!$C$184:$N$184</c:f>
              <c:numCache>
                <c:formatCode>General</c:formatCode>
                <c:ptCount val="12"/>
                <c:pt idx="0">
                  <c:v>1657</c:v>
                </c:pt>
                <c:pt idx="1">
                  <c:v>936</c:v>
                </c:pt>
                <c:pt idx="2">
                  <c:v>1044</c:v>
                </c:pt>
                <c:pt idx="3">
                  <c:v>961</c:v>
                </c:pt>
                <c:pt idx="4">
                  <c:v>1122</c:v>
                </c:pt>
                <c:pt idx="5">
                  <c:v>1206</c:v>
                </c:pt>
                <c:pt idx="6">
                  <c:v>1229</c:v>
                </c:pt>
                <c:pt idx="7">
                  <c:v>966</c:v>
                </c:pt>
              </c:numCache>
            </c:numRef>
          </c:val>
        </c:ser>
        <c:ser>
          <c:idx val="4"/>
          <c:order val="3"/>
          <c:tx>
            <c:strRef>
              <c:f>Data!$B$183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Data!$C$183:$N$183</c:f>
              <c:numCache>
                <c:formatCode>General</c:formatCode>
                <c:ptCount val="12"/>
                <c:pt idx="0">
                  <c:v>2341</c:v>
                </c:pt>
                <c:pt idx="1">
                  <c:v>1464</c:v>
                </c:pt>
                <c:pt idx="2">
                  <c:v>1619</c:v>
                </c:pt>
                <c:pt idx="3">
                  <c:v>1247</c:v>
                </c:pt>
                <c:pt idx="4">
                  <c:v>919</c:v>
                </c:pt>
                <c:pt idx="5">
                  <c:v>860</c:v>
                </c:pt>
                <c:pt idx="6">
                  <c:v>682</c:v>
                </c:pt>
                <c:pt idx="7">
                  <c:v>655</c:v>
                </c:pt>
              </c:numCache>
            </c:numRef>
          </c:val>
        </c:ser>
        <c:ser>
          <c:idx val="3"/>
          <c:order val="4"/>
          <c:tx>
            <c:strRef>
              <c:f>Data!$B$182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Data!$C$182:$N$182</c:f>
              <c:numCache>
                <c:formatCode>General</c:formatCode>
                <c:ptCount val="12"/>
                <c:pt idx="0">
                  <c:v>2385</c:v>
                </c:pt>
                <c:pt idx="1">
                  <c:v>2739</c:v>
                </c:pt>
                <c:pt idx="2">
                  <c:v>1933</c:v>
                </c:pt>
                <c:pt idx="3">
                  <c:v>1419</c:v>
                </c:pt>
                <c:pt idx="4">
                  <c:v>2136</c:v>
                </c:pt>
                <c:pt idx="5">
                  <c:v>2003</c:v>
                </c:pt>
                <c:pt idx="6">
                  <c:v>1640</c:v>
                </c:pt>
                <c:pt idx="7">
                  <c:v>2418</c:v>
                </c:pt>
              </c:numCache>
            </c:numRef>
          </c:val>
        </c:ser>
        <c:ser>
          <c:idx val="2"/>
          <c:order val="5"/>
          <c:tx>
            <c:strRef>
              <c:f>Data!$B$181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Data!$C$181:$N$181</c:f>
              <c:numCache>
                <c:formatCode>General</c:formatCode>
                <c:ptCount val="12"/>
                <c:pt idx="0">
                  <c:v>1495</c:v>
                </c:pt>
                <c:pt idx="1">
                  <c:v>508</c:v>
                </c:pt>
                <c:pt idx="2">
                  <c:v>1040</c:v>
                </c:pt>
                <c:pt idx="3">
                  <c:v>1158</c:v>
                </c:pt>
                <c:pt idx="4">
                  <c:v>936</c:v>
                </c:pt>
                <c:pt idx="5">
                  <c:v>887</c:v>
                </c:pt>
                <c:pt idx="6">
                  <c:v>1687</c:v>
                </c:pt>
                <c:pt idx="7">
                  <c:v>1160</c:v>
                </c:pt>
              </c:numCache>
            </c:numRef>
          </c:val>
        </c:ser>
        <c:ser>
          <c:idx val="1"/>
          <c:order val="6"/>
          <c:tx>
            <c:strRef>
              <c:f>Data!$B$180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Data!$C$180:$N$180</c:f>
              <c:numCache>
                <c:formatCode>General</c:formatCode>
                <c:ptCount val="12"/>
                <c:pt idx="0">
                  <c:v>509</c:v>
                </c:pt>
                <c:pt idx="1">
                  <c:v>1045</c:v>
                </c:pt>
                <c:pt idx="2">
                  <c:v>1201</c:v>
                </c:pt>
                <c:pt idx="3">
                  <c:v>939</c:v>
                </c:pt>
                <c:pt idx="4">
                  <c:v>934</c:v>
                </c:pt>
                <c:pt idx="5">
                  <c:v>1717</c:v>
                </c:pt>
                <c:pt idx="6">
                  <c:v>1163</c:v>
                </c:pt>
                <c:pt idx="7">
                  <c:v>1329</c:v>
                </c:pt>
              </c:numCache>
            </c:numRef>
          </c:val>
        </c:ser>
        <c:ser>
          <c:idx val="0"/>
          <c:order val="7"/>
          <c:tx>
            <c:strRef>
              <c:f>Data!$B$179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Data!$C$179:$N$179</c:f>
              <c:numCache>
                <c:formatCode>General</c:formatCode>
                <c:ptCount val="12"/>
                <c:pt idx="0">
                  <c:v>145</c:v>
                </c:pt>
                <c:pt idx="1">
                  <c:v>143</c:v>
                </c:pt>
                <c:pt idx="2">
                  <c:v>143</c:v>
                </c:pt>
                <c:pt idx="3">
                  <c:v>588</c:v>
                </c:pt>
                <c:pt idx="4">
                  <c:v>577</c:v>
                </c:pt>
                <c:pt idx="5">
                  <c:v>550</c:v>
                </c:pt>
                <c:pt idx="6">
                  <c:v>551</c:v>
                </c:pt>
                <c:pt idx="7">
                  <c:v>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5886688"/>
        <c:axId val="755888648"/>
      </c:barChart>
      <c:catAx>
        <c:axId val="7558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88648"/>
        <c:crosses val="autoZero"/>
        <c:auto val="1"/>
        <c:lblAlgn val="ctr"/>
        <c:lblOffset val="100"/>
        <c:noMultiLvlLbl val="0"/>
      </c:catAx>
      <c:valAx>
        <c:axId val="755888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8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Active Ratio - Case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Data!$B$112</c:f>
              <c:strCache>
                <c:ptCount val="1"/>
                <c:pt idx="0">
                  <c:v>AR-2016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Data!$C$109:$N$110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Data!$C$112:$N$112</c:f>
              <c:numCache>
                <c:formatCode>0%</c:formatCode>
                <c:ptCount val="12"/>
                <c:pt idx="0">
                  <c:v>0.15351142270035101</c:v>
                </c:pt>
                <c:pt idx="1">
                  <c:v>0.15079654627264999</c:v>
                </c:pt>
                <c:pt idx="2">
                  <c:v>0.26593589896342201</c:v>
                </c:pt>
                <c:pt idx="3">
                  <c:v>0.22171894462688299</c:v>
                </c:pt>
                <c:pt idx="4">
                  <c:v>0.230630630630631</c:v>
                </c:pt>
                <c:pt idx="5">
                  <c:v>0.306447111359196</c:v>
                </c:pt>
                <c:pt idx="6">
                  <c:v>0.215566891558335</c:v>
                </c:pt>
                <c:pt idx="7">
                  <c:v>0.21345358887636201</c:v>
                </c:pt>
                <c:pt idx="8">
                  <c:v>0.23630417007359</c:v>
                </c:pt>
                <c:pt idx="9">
                  <c:v>0.18195358073724699</c:v>
                </c:pt>
                <c:pt idx="10">
                  <c:v>0.176298757088035</c:v>
                </c:pt>
                <c:pt idx="11">
                  <c:v>0.266723116003387</c:v>
                </c:pt>
              </c:numCache>
            </c:numRef>
          </c:val>
        </c:ser>
        <c:ser>
          <c:idx val="0"/>
          <c:order val="1"/>
          <c:tx>
            <c:strRef>
              <c:f>Data!$B$111</c:f>
              <c:strCache>
                <c:ptCount val="1"/>
                <c:pt idx="0">
                  <c:v>AR-2017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Data!$C$109:$N$110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Data!$C$111:$N$111</c:f>
              <c:numCache>
                <c:formatCode>0.0%</c:formatCode>
                <c:ptCount val="12"/>
                <c:pt idx="0">
                  <c:v>0.10274213836477987</c:v>
                </c:pt>
                <c:pt idx="1">
                  <c:v>0.153539381854437</c:v>
                </c:pt>
                <c:pt idx="2">
                  <c:v>0.195023998432755</c:v>
                </c:pt>
                <c:pt idx="3">
                  <c:v>0.17506327300510999</c:v>
                </c:pt>
                <c:pt idx="4">
                  <c:v>0.139619550377719</c:v>
                </c:pt>
                <c:pt idx="5">
                  <c:v>0.160181181799465</c:v>
                </c:pt>
                <c:pt idx="6">
                  <c:v>0.111583461871261</c:v>
                </c:pt>
                <c:pt idx="7">
                  <c:v>0.21826793999999999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-13"/>
        <c:axId val="460635888"/>
        <c:axId val="460629616"/>
      </c:barChart>
      <c:lineChart>
        <c:grouping val="standard"/>
        <c:varyColors val="0"/>
        <c:ser>
          <c:idx val="3"/>
          <c:order val="2"/>
          <c:tx>
            <c:strRef>
              <c:f>Data!$B$114</c:f>
              <c:strCache>
                <c:ptCount val="1"/>
                <c:pt idx="0">
                  <c:v>CaseSize-2016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Data!$C$109:$N$110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Data!$C$114:$N$114</c:f>
              <c:numCache>
                <c:formatCode>#,##0.0</c:formatCode>
                <c:ptCount val="12"/>
                <c:pt idx="0">
                  <c:v>16.428720195838434</c:v>
                </c:pt>
                <c:pt idx="1">
                  <c:v>17.116007099143172</c:v>
                </c:pt>
                <c:pt idx="2">
                  <c:v>17.586248874104399</c:v>
                </c:pt>
                <c:pt idx="3">
                  <c:v>20.617766910299004</c:v>
                </c:pt>
                <c:pt idx="4">
                  <c:v>17.862769736034377</c:v>
                </c:pt>
                <c:pt idx="5">
                  <c:v>15.285836994261157</c:v>
                </c:pt>
                <c:pt idx="6">
                  <c:v>16.311434310803619</c:v>
                </c:pt>
                <c:pt idx="7">
                  <c:v>15.468998470363289</c:v>
                </c:pt>
                <c:pt idx="8">
                  <c:v>15.749600826183698</c:v>
                </c:pt>
                <c:pt idx="9">
                  <c:v>17.806666949521325</c:v>
                </c:pt>
                <c:pt idx="10">
                  <c:v>18.117523015764256</c:v>
                </c:pt>
                <c:pt idx="11">
                  <c:v>19.012776825396884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Data!$B$113</c:f>
              <c:strCache>
                <c:ptCount val="1"/>
                <c:pt idx="0">
                  <c:v>CaseSize-2017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Data!$C$109:$N$110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Data!$C$113:$N$113</c:f>
              <c:numCache>
                <c:formatCode>#,##0.0</c:formatCode>
                <c:ptCount val="12"/>
                <c:pt idx="0">
                  <c:v>16.659052896379524</c:v>
                </c:pt>
                <c:pt idx="1">
                  <c:v>17.956530047352562</c:v>
                </c:pt>
                <c:pt idx="2">
                  <c:v>16.606547544706217</c:v>
                </c:pt>
                <c:pt idx="3">
                  <c:v>16.419148053605618</c:v>
                </c:pt>
                <c:pt idx="4">
                  <c:v>15.966205985915494</c:v>
                </c:pt>
                <c:pt idx="5">
                  <c:v>16.864275177304965</c:v>
                </c:pt>
                <c:pt idx="6">
                  <c:v>17.204343815592203</c:v>
                </c:pt>
                <c:pt idx="7">
                  <c:v>17.665352475928472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36280"/>
        <c:axId val="460638632"/>
      </c:lineChart>
      <c:catAx>
        <c:axId val="46063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9616"/>
        <c:crosses val="autoZero"/>
        <c:auto val="1"/>
        <c:lblAlgn val="ctr"/>
        <c:lblOffset val="100"/>
        <c:noMultiLvlLbl val="0"/>
      </c:catAx>
      <c:valAx>
        <c:axId val="460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5888"/>
        <c:crosses val="autoZero"/>
        <c:crossBetween val="between"/>
      </c:valAx>
      <c:valAx>
        <c:axId val="460638632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6280"/>
        <c:crosses val="max"/>
        <c:crossBetween val="between"/>
      </c:valAx>
      <c:catAx>
        <c:axId val="46063628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8632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APE</a:t>
            </a:r>
          </a:p>
        </c:rich>
      </c:tx>
      <c:layout>
        <c:manualLayout>
          <c:xMode val="edge"/>
          <c:yMode val="edge"/>
          <c:x val="0.46398467447141634"/>
          <c:y val="1.5151660380432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Data!$B$222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Data!$C$222:$N$222</c:f>
              <c:numCache>
                <c:formatCode>#,##0</c:formatCode>
                <c:ptCount val="12"/>
                <c:pt idx="0">
                  <c:v>0</c:v>
                </c:pt>
                <c:pt idx="1">
                  <c:v>1616.0350000000001</c:v>
                </c:pt>
                <c:pt idx="2">
                  <c:v>1409.23</c:v>
                </c:pt>
                <c:pt idx="3">
                  <c:v>3009.74</c:v>
                </c:pt>
                <c:pt idx="4">
                  <c:v>1377.6</c:v>
                </c:pt>
                <c:pt idx="5">
                  <c:v>909.17</c:v>
                </c:pt>
                <c:pt idx="6">
                  <c:v>1140.2179999999998</c:v>
                </c:pt>
                <c:pt idx="7">
                  <c:v>1473.192</c:v>
                </c:pt>
              </c:numCache>
            </c:numRef>
          </c:val>
        </c:ser>
        <c:ser>
          <c:idx val="1"/>
          <c:order val="1"/>
          <c:tx>
            <c:strRef>
              <c:f>Data!$B$221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Data!$C$221:$N$221</c:f>
              <c:numCache>
                <c:formatCode>#,##0</c:formatCode>
                <c:ptCount val="12"/>
                <c:pt idx="0">
                  <c:v>2906.8535000000002</c:v>
                </c:pt>
                <c:pt idx="1">
                  <c:v>2951.9944999999998</c:v>
                </c:pt>
                <c:pt idx="2">
                  <c:v>4007.6600000000003</c:v>
                </c:pt>
                <c:pt idx="3">
                  <c:v>4493.7199999999993</c:v>
                </c:pt>
                <c:pt idx="4">
                  <c:v>4531.3099999999995</c:v>
                </c:pt>
                <c:pt idx="5">
                  <c:v>4248.12</c:v>
                </c:pt>
                <c:pt idx="6">
                  <c:v>4581.1734999999999</c:v>
                </c:pt>
                <c:pt idx="7">
                  <c:v>3279.3960000000002</c:v>
                </c:pt>
              </c:numCache>
            </c:numRef>
          </c:val>
        </c:ser>
        <c:ser>
          <c:idx val="2"/>
          <c:order val="2"/>
          <c:tx>
            <c:strRef>
              <c:f>Data!$B$220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Data!$C$220:$N$220</c:f>
              <c:numCache>
                <c:formatCode>#,##0</c:formatCode>
                <c:ptCount val="12"/>
                <c:pt idx="0">
                  <c:v>992.26800000000003</c:v>
                </c:pt>
                <c:pt idx="1">
                  <c:v>1700.1190000000001</c:v>
                </c:pt>
                <c:pt idx="2">
                  <c:v>3432.09</c:v>
                </c:pt>
                <c:pt idx="3">
                  <c:v>4359.2299999999996</c:v>
                </c:pt>
                <c:pt idx="4">
                  <c:v>9286.26</c:v>
                </c:pt>
                <c:pt idx="5">
                  <c:v>3614</c:v>
                </c:pt>
                <c:pt idx="6">
                  <c:v>2926.0940000000001</c:v>
                </c:pt>
                <c:pt idx="7">
                  <c:v>2514.7110000000002</c:v>
                </c:pt>
              </c:numCache>
            </c:numRef>
          </c:val>
        </c:ser>
        <c:ser>
          <c:idx val="3"/>
          <c:order val="3"/>
          <c:tx>
            <c:strRef>
              <c:f>Data!$B$219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Data!$C$219:$N$219</c:f>
              <c:numCache>
                <c:formatCode>#,##0</c:formatCode>
                <c:ptCount val="12"/>
                <c:pt idx="0">
                  <c:v>2961.2905000000001</c:v>
                </c:pt>
                <c:pt idx="1">
                  <c:v>6837.1260000000002</c:v>
                </c:pt>
                <c:pt idx="2">
                  <c:v>10339.25</c:v>
                </c:pt>
                <c:pt idx="3">
                  <c:v>3249.18</c:v>
                </c:pt>
                <c:pt idx="4">
                  <c:v>2678.03</c:v>
                </c:pt>
                <c:pt idx="5">
                  <c:v>2477.69</c:v>
                </c:pt>
                <c:pt idx="6">
                  <c:v>1818.1385</c:v>
                </c:pt>
                <c:pt idx="7">
                  <c:v>1629.2950000000001</c:v>
                </c:pt>
              </c:numCache>
            </c:numRef>
          </c:val>
        </c:ser>
        <c:ser>
          <c:idx val="4"/>
          <c:order val="4"/>
          <c:tx>
            <c:strRef>
              <c:f>Data!$B$218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Data!$C$218:$N$218</c:f>
              <c:numCache>
                <c:formatCode>#,##0</c:formatCode>
                <c:ptCount val="12"/>
                <c:pt idx="0">
                  <c:v>6171.4570000000003</c:v>
                </c:pt>
                <c:pt idx="1">
                  <c:v>9958.8110000000088</c:v>
                </c:pt>
                <c:pt idx="2">
                  <c:v>6642.41</c:v>
                </c:pt>
                <c:pt idx="3">
                  <c:v>4337.8999999999996</c:v>
                </c:pt>
                <c:pt idx="4">
                  <c:v>4948.32</c:v>
                </c:pt>
                <c:pt idx="5">
                  <c:v>6118.41</c:v>
                </c:pt>
                <c:pt idx="6">
                  <c:v>3937.2584999999999</c:v>
                </c:pt>
                <c:pt idx="7">
                  <c:v>5550.518</c:v>
                </c:pt>
              </c:numCache>
            </c:numRef>
          </c:val>
        </c:ser>
        <c:ser>
          <c:idx val="5"/>
          <c:order val="5"/>
          <c:tx>
            <c:strRef>
              <c:f>Data!$B$217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Data!$C$217:$N$217</c:f>
              <c:numCache>
                <c:formatCode>#,##0</c:formatCode>
                <c:ptCount val="12"/>
                <c:pt idx="0">
                  <c:v>3546.127</c:v>
                </c:pt>
                <c:pt idx="1">
                  <c:v>2647.5230000000001</c:v>
                </c:pt>
                <c:pt idx="2">
                  <c:v>7056.42</c:v>
                </c:pt>
                <c:pt idx="3">
                  <c:v>5407.6</c:v>
                </c:pt>
                <c:pt idx="4">
                  <c:v>5843.96</c:v>
                </c:pt>
                <c:pt idx="5">
                  <c:v>4276.42</c:v>
                </c:pt>
                <c:pt idx="6">
                  <c:v>4196.1270000000004</c:v>
                </c:pt>
                <c:pt idx="7">
                  <c:v>5299.6109999999999</c:v>
                </c:pt>
              </c:numCache>
            </c:numRef>
          </c:val>
        </c:ser>
        <c:ser>
          <c:idx val="6"/>
          <c:order val="6"/>
          <c:tx>
            <c:strRef>
              <c:f>Data!$B$216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Data!$C$216:$N$216</c:f>
              <c:numCache>
                <c:formatCode>#,##0</c:formatCode>
                <c:ptCount val="12"/>
                <c:pt idx="0">
                  <c:v>4021.123</c:v>
                </c:pt>
                <c:pt idx="1">
                  <c:v>5862.4380000000092</c:v>
                </c:pt>
                <c:pt idx="2">
                  <c:v>14371.029999999999</c:v>
                </c:pt>
                <c:pt idx="3">
                  <c:v>10653.189999999999</c:v>
                </c:pt>
                <c:pt idx="4">
                  <c:v>9712.19</c:v>
                </c:pt>
                <c:pt idx="5">
                  <c:v>19164.91</c:v>
                </c:pt>
                <c:pt idx="6">
                  <c:v>11118.031999999999</c:v>
                </c:pt>
                <c:pt idx="7">
                  <c:v>13333.358</c:v>
                </c:pt>
              </c:numCache>
            </c:numRef>
          </c:val>
        </c:ser>
        <c:ser>
          <c:idx val="7"/>
          <c:order val="7"/>
          <c:tx>
            <c:strRef>
              <c:f>Data!$B$215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Data!$C$215:$N$215</c:f>
              <c:numCache>
                <c:formatCode>#,##0</c:formatCode>
                <c:ptCount val="12"/>
                <c:pt idx="0">
                  <c:v>5031.0820000000003</c:v>
                </c:pt>
                <c:pt idx="1">
                  <c:v>9389.4535000000105</c:v>
                </c:pt>
                <c:pt idx="2">
                  <c:v>10085.810000000001</c:v>
                </c:pt>
                <c:pt idx="3">
                  <c:v>15694.68</c:v>
                </c:pt>
                <c:pt idx="4">
                  <c:v>14764.74</c:v>
                </c:pt>
                <c:pt idx="5">
                  <c:v>17314.75</c:v>
                </c:pt>
                <c:pt idx="6">
                  <c:v>15758.122499999999</c:v>
                </c:pt>
                <c:pt idx="7">
                  <c:v>16665.349999999999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5887080"/>
        <c:axId val="755884728"/>
      </c:barChart>
      <c:catAx>
        <c:axId val="75588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84728"/>
        <c:crosses val="autoZero"/>
        <c:auto val="1"/>
        <c:lblAlgn val="ctr"/>
        <c:lblOffset val="100"/>
        <c:noMultiLvlLbl val="0"/>
      </c:catAx>
      <c:valAx>
        <c:axId val="755884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87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Cases</a:t>
            </a:r>
          </a:p>
        </c:rich>
      </c:tx>
      <c:layout>
        <c:manualLayout>
          <c:xMode val="edge"/>
          <c:yMode val="edge"/>
          <c:x val="0.46398467447141634"/>
          <c:y val="1.5151660380432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Data!$B$250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Data!$C$250:$N$250</c:f>
              <c:numCache>
                <c:formatCode>General</c:formatCode>
                <c:ptCount val="12"/>
                <c:pt idx="0">
                  <c:v>0</c:v>
                </c:pt>
                <c:pt idx="1">
                  <c:v>117.5</c:v>
                </c:pt>
                <c:pt idx="2">
                  <c:v>103.5</c:v>
                </c:pt>
                <c:pt idx="3">
                  <c:v>215.5</c:v>
                </c:pt>
                <c:pt idx="4">
                  <c:v>86</c:v>
                </c:pt>
                <c:pt idx="5">
                  <c:v>62</c:v>
                </c:pt>
                <c:pt idx="6">
                  <c:v>74</c:v>
                </c:pt>
                <c:pt idx="7">
                  <c:v>95.5</c:v>
                </c:pt>
              </c:numCache>
            </c:numRef>
          </c:val>
        </c:ser>
        <c:ser>
          <c:idx val="6"/>
          <c:order val="1"/>
          <c:tx>
            <c:strRef>
              <c:f>Data!$B$249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Data!$C$249:$N$249</c:f>
              <c:numCache>
                <c:formatCode>General</c:formatCode>
                <c:ptCount val="12"/>
                <c:pt idx="0">
                  <c:v>147</c:v>
                </c:pt>
                <c:pt idx="1">
                  <c:v>167.5</c:v>
                </c:pt>
                <c:pt idx="2">
                  <c:v>229.5</c:v>
                </c:pt>
                <c:pt idx="3">
                  <c:v>253</c:v>
                </c:pt>
                <c:pt idx="4">
                  <c:v>228</c:v>
                </c:pt>
                <c:pt idx="5">
                  <c:v>210.5</c:v>
                </c:pt>
                <c:pt idx="6">
                  <c:v>198</c:v>
                </c:pt>
                <c:pt idx="7">
                  <c:v>169</c:v>
                </c:pt>
              </c:numCache>
            </c:numRef>
          </c:val>
        </c:ser>
        <c:ser>
          <c:idx val="5"/>
          <c:order val="2"/>
          <c:tx>
            <c:strRef>
              <c:f>Data!$B$248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Data!$C$248:$N$248</c:f>
              <c:numCache>
                <c:formatCode>General</c:formatCode>
                <c:ptCount val="12"/>
                <c:pt idx="0">
                  <c:v>75</c:v>
                </c:pt>
                <c:pt idx="1">
                  <c:v>125</c:v>
                </c:pt>
                <c:pt idx="2">
                  <c:v>228.5</c:v>
                </c:pt>
                <c:pt idx="3">
                  <c:v>237</c:v>
                </c:pt>
                <c:pt idx="4">
                  <c:v>874</c:v>
                </c:pt>
                <c:pt idx="5">
                  <c:v>222</c:v>
                </c:pt>
                <c:pt idx="6">
                  <c:v>174</c:v>
                </c:pt>
                <c:pt idx="7">
                  <c:v>144.5</c:v>
                </c:pt>
              </c:numCache>
            </c:numRef>
          </c:val>
        </c:ser>
        <c:ser>
          <c:idx val="4"/>
          <c:order val="3"/>
          <c:tx>
            <c:strRef>
              <c:f>Data!$B$247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Data!$C$247:$N$247</c:f>
              <c:numCache>
                <c:formatCode>General</c:formatCode>
                <c:ptCount val="12"/>
                <c:pt idx="0">
                  <c:v>186.5</c:v>
                </c:pt>
                <c:pt idx="1">
                  <c:v>390</c:v>
                </c:pt>
                <c:pt idx="2">
                  <c:v>631.5</c:v>
                </c:pt>
                <c:pt idx="3">
                  <c:v>224.5</c:v>
                </c:pt>
                <c:pt idx="4">
                  <c:v>153</c:v>
                </c:pt>
                <c:pt idx="5">
                  <c:v>157</c:v>
                </c:pt>
                <c:pt idx="6">
                  <c:v>122.5</c:v>
                </c:pt>
                <c:pt idx="7">
                  <c:v>108.5</c:v>
                </c:pt>
              </c:numCache>
            </c:numRef>
          </c:val>
        </c:ser>
        <c:ser>
          <c:idx val="3"/>
          <c:order val="4"/>
          <c:tx>
            <c:strRef>
              <c:f>Data!$B$246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Data!$C$246:$N$246</c:f>
              <c:numCache>
                <c:formatCode>General</c:formatCode>
                <c:ptCount val="12"/>
                <c:pt idx="0">
                  <c:v>412.5</c:v>
                </c:pt>
                <c:pt idx="1">
                  <c:v>625</c:v>
                </c:pt>
                <c:pt idx="2">
                  <c:v>475</c:v>
                </c:pt>
                <c:pt idx="3">
                  <c:v>306</c:v>
                </c:pt>
                <c:pt idx="4">
                  <c:v>352</c:v>
                </c:pt>
                <c:pt idx="5">
                  <c:v>379</c:v>
                </c:pt>
                <c:pt idx="6">
                  <c:v>252.5</c:v>
                </c:pt>
                <c:pt idx="7">
                  <c:v>395.5</c:v>
                </c:pt>
              </c:numCache>
            </c:numRef>
          </c:val>
        </c:ser>
        <c:ser>
          <c:idx val="2"/>
          <c:order val="5"/>
          <c:tx>
            <c:strRef>
              <c:f>Data!$B$245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Data!$C$245:$N$245</c:f>
              <c:numCache>
                <c:formatCode>General</c:formatCode>
                <c:ptCount val="12"/>
                <c:pt idx="0">
                  <c:v>272</c:v>
                </c:pt>
                <c:pt idx="1">
                  <c:v>185</c:v>
                </c:pt>
                <c:pt idx="2">
                  <c:v>482</c:v>
                </c:pt>
                <c:pt idx="3">
                  <c:v>394</c:v>
                </c:pt>
                <c:pt idx="4">
                  <c:v>357</c:v>
                </c:pt>
                <c:pt idx="5">
                  <c:v>303.5</c:v>
                </c:pt>
                <c:pt idx="6">
                  <c:v>293</c:v>
                </c:pt>
                <c:pt idx="7">
                  <c:v>331</c:v>
                </c:pt>
              </c:numCache>
            </c:numRef>
          </c:val>
        </c:ser>
        <c:ser>
          <c:idx val="1"/>
          <c:order val="6"/>
          <c:tx>
            <c:strRef>
              <c:f>Data!$B$244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Data!$C$244:$N$244</c:f>
              <c:numCache>
                <c:formatCode>General</c:formatCode>
                <c:ptCount val="12"/>
                <c:pt idx="0">
                  <c:v>285</c:v>
                </c:pt>
                <c:pt idx="1">
                  <c:v>426</c:v>
                </c:pt>
                <c:pt idx="2">
                  <c:v>986</c:v>
                </c:pt>
                <c:pt idx="3">
                  <c:v>723</c:v>
                </c:pt>
                <c:pt idx="4">
                  <c:v>676.5</c:v>
                </c:pt>
                <c:pt idx="5">
                  <c:v>1390</c:v>
                </c:pt>
                <c:pt idx="6">
                  <c:v>792</c:v>
                </c:pt>
                <c:pt idx="7">
                  <c:v>939.5</c:v>
                </c:pt>
              </c:numCache>
            </c:numRef>
          </c:val>
        </c:ser>
        <c:ser>
          <c:idx val="0"/>
          <c:order val="7"/>
          <c:tx>
            <c:strRef>
              <c:f>Data!$B$243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Data!$C$243:$N$243</c:f>
              <c:numCache>
                <c:formatCode>General</c:formatCode>
                <c:ptCount val="12"/>
                <c:pt idx="0">
                  <c:v>224</c:v>
                </c:pt>
                <c:pt idx="1">
                  <c:v>287</c:v>
                </c:pt>
                <c:pt idx="2">
                  <c:v>387</c:v>
                </c:pt>
                <c:pt idx="3">
                  <c:v>781</c:v>
                </c:pt>
                <c:pt idx="4">
                  <c:v>681.5</c:v>
                </c:pt>
                <c:pt idx="5">
                  <c:v>801</c:v>
                </c:pt>
                <c:pt idx="6">
                  <c:v>762</c:v>
                </c:pt>
                <c:pt idx="7">
                  <c:v>724.5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5882768"/>
        <c:axId val="755885120"/>
      </c:barChart>
      <c:catAx>
        <c:axId val="7558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85120"/>
        <c:crosses val="autoZero"/>
        <c:auto val="1"/>
        <c:lblAlgn val="ctr"/>
        <c:lblOffset val="100"/>
        <c:noMultiLvlLbl val="0"/>
      </c:catAx>
      <c:valAx>
        <c:axId val="755885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82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active ratio</a:t>
            </a:r>
          </a:p>
        </c:rich>
      </c:tx>
      <c:layout>
        <c:manualLayout>
          <c:xMode val="edge"/>
          <c:yMode val="edge"/>
          <c:x val="0.31852653630283273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Data!$B$271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Data!$C$270:$N$270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Data!$C$271:$N$271</c:f>
              <c:numCache>
                <c:formatCode>0%</c:formatCode>
                <c:ptCount val="12"/>
                <c:pt idx="0">
                  <c:v>0.71052631578947367</c:v>
                </c:pt>
                <c:pt idx="1">
                  <c:v>0.69444444444444398</c:v>
                </c:pt>
                <c:pt idx="2">
                  <c:v>0.74125874125874103</c:v>
                </c:pt>
                <c:pt idx="3">
                  <c:v>0.83447332421340603</c:v>
                </c:pt>
                <c:pt idx="4">
                  <c:v>0.43090128755364798</c:v>
                </c:pt>
                <c:pt idx="5">
                  <c:v>0.41348713398402798</c:v>
                </c:pt>
                <c:pt idx="6">
                  <c:v>0.48457349999999999</c:v>
                </c:pt>
                <c:pt idx="7">
                  <c:v>0.48161765000000001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Data!$B$272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Data!$C$270:$N$270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Data!$C$272:$N$272</c:f>
              <c:numCache>
                <c:formatCode>0%</c:formatCode>
                <c:ptCount val="12"/>
                <c:pt idx="0">
                  <c:v>0.15952143569292124</c:v>
                </c:pt>
                <c:pt idx="1">
                  <c:v>0.41827541827541798</c:v>
                </c:pt>
                <c:pt idx="2">
                  <c:v>0.52626892252893998</c:v>
                </c:pt>
                <c:pt idx="3">
                  <c:v>0.42990654205607498</c:v>
                </c:pt>
                <c:pt idx="4">
                  <c:v>0.45808862786972798</c:v>
                </c:pt>
                <c:pt idx="5">
                  <c:v>0.68955111278762704</c:v>
                </c:pt>
                <c:pt idx="6">
                  <c:v>0.88487972999999998</c:v>
                </c:pt>
                <c:pt idx="7">
                  <c:v>0.96914973999999998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Data!$B$273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Data!$C$270:$N$270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Data!$C$273:$N$273</c:f>
              <c:numCache>
                <c:formatCode>0%</c:formatCode>
                <c:ptCount val="12"/>
                <c:pt idx="0">
                  <c:v>0.15649676956209618</c:v>
                </c:pt>
                <c:pt idx="1">
                  <c:v>0.116824762855716</c:v>
                </c:pt>
                <c:pt idx="2">
                  <c:v>0.354005167958656</c:v>
                </c:pt>
                <c:pt idx="3">
                  <c:v>0.23839854413102801</c:v>
                </c:pt>
                <c:pt idx="4">
                  <c:v>0.20343839541547301</c:v>
                </c:pt>
                <c:pt idx="5">
                  <c:v>0.215030170049369</c:v>
                </c:pt>
                <c:pt idx="6">
                  <c:v>0.13396562000000001</c:v>
                </c:pt>
                <c:pt idx="7">
                  <c:v>0.18448276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Data!$B$274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Data!$C$270:$N$270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Data!$C$274:$N$274</c:f>
              <c:numCache>
                <c:formatCode>0%</c:formatCode>
                <c:ptCount val="12"/>
                <c:pt idx="0">
                  <c:v>0.10175288584865327</c:v>
                </c:pt>
                <c:pt idx="1">
                  <c:v>0.16510538641686201</c:v>
                </c:pt>
                <c:pt idx="2">
                  <c:v>0.120291095890411</c:v>
                </c:pt>
                <c:pt idx="3">
                  <c:v>0.12291169451073999</c:v>
                </c:pt>
                <c:pt idx="4">
                  <c:v>0.13220815752461301</c:v>
                </c:pt>
                <c:pt idx="5">
                  <c:v>0.107272287992269</c:v>
                </c:pt>
                <c:pt idx="6">
                  <c:v>9.6980789999999997E-2</c:v>
                </c:pt>
                <c:pt idx="7">
                  <c:v>9.8428450000000001E-2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Data!$B$275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Data!$C$270:$N$270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Data!$C$275:$N$275</c:f>
              <c:numCache>
                <c:formatCode>0%</c:formatCode>
                <c:ptCount val="12"/>
                <c:pt idx="0">
                  <c:v>6.5412186379928322E-2</c:v>
                </c:pt>
                <c:pt idx="1">
                  <c:v>0.13403416557161599</c:v>
                </c:pt>
                <c:pt idx="2">
                  <c:v>0.23483619850794701</c:v>
                </c:pt>
                <c:pt idx="3">
                  <c:v>0.12561060711793401</c:v>
                </c:pt>
                <c:pt idx="4">
                  <c:v>0.10064635272391501</c:v>
                </c:pt>
                <c:pt idx="5">
                  <c:v>0.118043844856661</c:v>
                </c:pt>
                <c:pt idx="6">
                  <c:v>0.10557184999999999</c:v>
                </c:pt>
                <c:pt idx="7">
                  <c:v>0.1420932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Data!$B$276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Data!$C$270:$N$270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Data!$C$276:$N$276</c:f>
              <c:numCache>
                <c:formatCode>0%</c:formatCode>
                <c:ptCount val="12"/>
                <c:pt idx="0">
                  <c:v>5.1013277428371771E-2</c:v>
                </c:pt>
                <c:pt idx="1">
                  <c:v>8.25298881604319E-2</c:v>
                </c:pt>
                <c:pt idx="2">
                  <c:v>0.16767676767676801</c:v>
                </c:pt>
                <c:pt idx="3">
                  <c:v>0.13865336658354099</c:v>
                </c:pt>
                <c:pt idx="4">
                  <c:v>0.113298127700432</c:v>
                </c:pt>
                <c:pt idx="5">
                  <c:v>0.100515463917526</c:v>
                </c:pt>
                <c:pt idx="6">
                  <c:v>7.323027E-2</c:v>
                </c:pt>
                <c:pt idx="7">
                  <c:v>8.5106379999999995E-2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Data!$B$277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Data!$C$270:$N$270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Data!$C$277:$N$277</c:f>
              <c:numCache>
                <c:formatCode>0%</c:formatCode>
                <c:ptCount val="12"/>
                <c:pt idx="0">
                  <c:v>7.3658365485794464E-2</c:v>
                </c:pt>
                <c:pt idx="1">
                  <c:v>9.8332620778110294E-2</c:v>
                </c:pt>
                <c:pt idx="2">
                  <c:v>0.164835164835165</c:v>
                </c:pt>
                <c:pt idx="3">
                  <c:v>0.169909208819715</c:v>
                </c:pt>
                <c:pt idx="4">
                  <c:v>0.14923384410393101</c:v>
                </c:pt>
                <c:pt idx="5">
                  <c:v>0.13049095607235101</c:v>
                </c:pt>
                <c:pt idx="6">
                  <c:v>0.11221122</c:v>
                </c:pt>
                <c:pt idx="7">
                  <c:v>0.11042945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Data!$B$278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Data!$C$270:$N$270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Data!$C$278:$N$278</c:f>
              <c:numCache>
                <c:formatCode>0%</c:formatCode>
                <c:ptCount val="12"/>
                <c:pt idx="1">
                  <c:v>8.3262531860662695E-2</c:v>
                </c:pt>
                <c:pt idx="2">
                  <c:v>3.06143001007049E-2</c:v>
                </c:pt>
                <c:pt idx="3">
                  <c:v>4.9123956115932503E-2</c:v>
                </c:pt>
                <c:pt idx="4">
                  <c:v>1.77789571447526E-2</c:v>
                </c:pt>
                <c:pt idx="5">
                  <c:v>1.2823397075365599E-2</c:v>
                </c:pt>
                <c:pt idx="6">
                  <c:v>8.7986460000000002E-2</c:v>
                </c:pt>
                <c:pt idx="7">
                  <c:v>0.13851351000000001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883160"/>
        <c:axId val="755878848"/>
      </c:lineChart>
      <c:catAx>
        <c:axId val="75588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78848"/>
        <c:crosses val="autoZero"/>
        <c:auto val="1"/>
        <c:lblAlgn val="ctr"/>
        <c:lblOffset val="100"/>
        <c:noMultiLvlLbl val="0"/>
      </c:catAx>
      <c:valAx>
        <c:axId val="75587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8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 SIZE</a:t>
            </a:r>
          </a:p>
        </c:rich>
      </c:tx>
      <c:layout>
        <c:manualLayout>
          <c:xMode val="edge"/>
          <c:yMode val="edge"/>
          <c:x val="0.34357397762691538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Data!$B$300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Data!$C$299:$N$299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Data!$C$300:$N$300</c:f>
              <c:numCache>
                <c:formatCode>0.0;\-0.0;"-"</c:formatCode>
                <c:ptCount val="12"/>
                <c:pt idx="0">
                  <c:v>22.4601875</c:v>
                </c:pt>
                <c:pt idx="1">
                  <c:v>32.715865853658599</c:v>
                </c:pt>
                <c:pt idx="2">
                  <c:v>26.0615245478036</c:v>
                </c:pt>
                <c:pt idx="3">
                  <c:v>20.0956209987196</c:v>
                </c:pt>
                <c:pt idx="4">
                  <c:v>21.665062362435801</c:v>
                </c:pt>
                <c:pt idx="5">
                  <c:v>21.616416978776499</c:v>
                </c:pt>
                <c:pt idx="6">
                  <c:v>20.679950000000002</c:v>
                </c:pt>
                <c:pt idx="7">
                  <c:v>23.002549999999999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Data!$B$301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Data!$C$299:$N$299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Data!$C$301:$N$301</c:f>
              <c:numCache>
                <c:formatCode>0.0;\-0.0;"-"</c:formatCode>
                <c:ptCount val="12"/>
                <c:pt idx="0">
                  <c:v>14.10920350877193</c:v>
                </c:pt>
                <c:pt idx="1">
                  <c:v>13.761591549295799</c:v>
                </c:pt>
                <c:pt idx="2">
                  <c:v>14.5750811359026</c:v>
                </c:pt>
                <c:pt idx="3">
                  <c:v>14.7347026279391</c:v>
                </c:pt>
                <c:pt idx="4">
                  <c:v>14.3565262379897</c:v>
                </c:pt>
                <c:pt idx="5">
                  <c:v>13.7877050359712</c:v>
                </c:pt>
                <c:pt idx="6">
                  <c:v>14.03792</c:v>
                </c:pt>
                <c:pt idx="7">
                  <c:v>14.19197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Data!$B$302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Data!$C$299:$N$299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Data!$C$302:$N$302</c:f>
              <c:numCache>
                <c:formatCode>0.0;\-0.0;"-"</c:formatCode>
                <c:ptCount val="12"/>
                <c:pt idx="0">
                  <c:v>13.037231617647059</c:v>
                </c:pt>
                <c:pt idx="1">
                  <c:v>14.3109351351351</c:v>
                </c:pt>
                <c:pt idx="2">
                  <c:v>14.6398755186722</c:v>
                </c:pt>
                <c:pt idx="3">
                  <c:v>13.7248730964467</c:v>
                </c:pt>
                <c:pt idx="4">
                  <c:v>16.369635854341698</c:v>
                </c:pt>
                <c:pt idx="5">
                  <c:v>14.090345963756199</c:v>
                </c:pt>
                <c:pt idx="6">
                  <c:v>14.321249999999999</c:v>
                </c:pt>
                <c:pt idx="7">
                  <c:v>16.010909999999999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Data!$B$303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Data!$C$299:$N$299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Data!$C$303:$N$303</c:f>
              <c:numCache>
                <c:formatCode>0.0;\-0.0;"-"</c:formatCode>
                <c:ptCount val="12"/>
                <c:pt idx="0">
                  <c:v>14.96110787878788</c:v>
                </c:pt>
                <c:pt idx="1">
                  <c:v>15.934097599999999</c:v>
                </c:pt>
                <c:pt idx="2">
                  <c:v>13.984021052631601</c:v>
                </c:pt>
                <c:pt idx="3">
                  <c:v>14.1761437908497</c:v>
                </c:pt>
                <c:pt idx="4">
                  <c:v>14.0577272727273</c:v>
                </c:pt>
                <c:pt idx="5">
                  <c:v>16.143562005277001</c:v>
                </c:pt>
                <c:pt idx="6">
                  <c:v>15.5931</c:v>
                </c:pt>
                <c:pt idx="7">
                  <c:v>14.034179999999999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Data!$B$304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Data!$C$299:$N$299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Data!$C$304:$N$304</c:f>
              <c:numCache>
                <c:formatCode>0.0;\-0.0;"-"</c:formatCode>
                <c:ptCount val="12"/>
                <c:pt idx="0">
                  <c:v>15.878233243967829</c:v>
                </c:pt>
                <c:pt idx="1">
                  <c:v>17.531092307692301</c:v>
                </c:pt>
                <c:pt idx="2">
                  <c:v>16.372525732383199</c:v>
                </c:pt>
                <c:pt idx="3">
                  <c:v>14.472962138084601</c:v>
                </c:pt>
                <c:pt idx="4">
                  <c:v>17.503464052287601</c:v>
                </c:pt>
                <c:pt idx="5">
                  <c:v>15.7814649681529</c:v>
                </c:pt>
                <c:pt idx="6">
                  <c:v>14.841950000000001</c:v>
                </c:pt>
                <c:pt idx="7">
                  <c:v>15.016540000000001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Data!$B$305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Data!$C$299:$N$299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Data!$C$305:$N$305</c:f>
              <c:numCache>
                <c:formatCode>0.0;\-0.0;"-"</c:formatCode>
                <c:ptCount val="12"/>
                <c:pt idx="0">
                  <c:v>13.23024</c:v>
                </c:pt>
                <c:pt idx="1">
                  <c:v>13.600951999999999</c:v>
                </c:pt>
                <c:pt idx="2">
                  <c:v>15.020087527352301</c:v>
                </c:pt>
                <c:pt idx="3">
                  <c:v>18.393375527426201</c:v>
                </c:pt>
                <c:pt idx="4">
                  <c:v>10.625011441647599</c:v>
                </c:pt>
                <c:pt idx="5">
                  <c:v>16.279279279279301</c:v>
                </c:pt>
                <c:pt idx="6">
                  <c:v>16.81663</c:v>
                </c:pt>
                <c:pt idx="7">
                  <c:v>17.402850000000001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Data!$B$306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Data!$C$299:$N$299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Data!$C$306:$N$306</c:f>
              <c:numCache>
                <c:formatCode>0.0;\-0.0;"-"</c:formatCode>
                <c:ptCount val="12"/>
                <c:pt idx="0">
                  <c:v>19.774513605442177</c:v>
                </c:pt>
                <c:pt idx="1">
                  <c:v>17.623847761194</c:v>
                </c:pt>
                <c:pt idx="2">
                  <c:v>17.462570806100199</c:v>
                </c:pt>
                <c:pt idx="3">
                  <c:v>17.761739130434801</c:v>
                </c:pt>
                <c:pt idx="4">
                  <c:v>19.874166666666699</c:v>
                </c:pt>
                <c:pt idx="5">
                  <c:v>20.181092636579599</c:v>
                </c:pt>
                <c:pt idx="6">
                  <c:v>23.137239999999998</c:v>
                </c:pt>
                <c:pt idx="7">
                  <c:v>19.404710000000001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Data!$B$307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Data!$C$299:$N$299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Data!$C$307:$N$307</c:f>
              <c:numCache>
                <c:formatCode>0.0;\-0.0;"-"</c:formatCode>
                <c:ptCount val="12"/>
                <c:pt idx="1">
                  <c:v>13.753489361702099</c:v>
                </c:pt>
                <c:pt idx="2">
                  <c:v>13.6157487922705</c:v>
                </c:pt>
                <c:pt idx="3">
                  <c:v>13.966310904872399</c:v>
                </c:pt>
                <c:pt idx="4">
                  <c:v>16.0186046511628</c:v>
                </c:pt>
                <c:pt idx="5">
                  <c:v>14.6640322580645</c:v>
                </c:pt>
                <c:pt idx="6">
                  <c:v>15.40835</c:v>
                </c:pt>
                <c:pt idx="7">
                  <c:v>15.42609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880808"/>
        <c:axId val="755883552"/>
      </c:lineChart>
      <c:catAx>
        <c:axId val="75588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83552"/>
        <c:crosses val="autoZero"/>
        <c:auto val="1"/>
        <c:lblAlgn val="ctr"/>
        <c:lblOffset val="100"/>
        <c:noMultiLvlLbl val="0"/>
      </c:catAx>
      <c:valAx>
        <c:axId val="755883552"/>
        <c:scaling>
          <c:orientation val="minMax"/>
          <c:max val="36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;\-0.0;&quot;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80808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CASE/ACTIVE</a:t>
            </a:r>
          </a:p>
        </c:rich>
      </c:tx>
      <c:layout>
        <c:manualLayout>
          <c:xMode val="edge"/>
          <c:yMode val="edge"/>
          <c:x val="0.3208035764232039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Data!$B$333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Data!$C$332:$N$332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Data!$C$333:$N$333</c:f>
              <c:numCache>
                <c:formatCode>0.0;\-0.0;"-"</c:formatCode>
                <c:ptCount val="12"/>
                <c:pt idx="0">
                  <c:v>2.7654320987654319</c:v>
                </c:pt>
                <c:pt idx="1">
                  <c:v>2.87</c:v>
                </c:pt>
                <c:pt idx="2">
                  <c:v>3.6509433962264199</c:v>
                </c:pt>
                <c:pt idx="3">
                  <c:v>2.5606557377049199</c:v>
                </c:pt>
                <c:pt idx="4">
                  <c:v>2.7151394422310799</c:v>
                </c:pt>
                <c:pt idx="5">
                  <c:v>3.4377682403433498</c:v>
                </c:pt>
                <c:pt idx="6">
                  <c:v>2.8539330000000001</c:v>
                </c:pt>
                <c:pt idx="7">
                  <c:v>2.7652670000000001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Data!$B$334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Data!$C$332:$N$332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Data!$C$334:$N$334</c:f>
              <c:numCache>
                <c:formatCode>0.0;\-0.0;"-"</c:formatCode>
                <c:ptCount val="12"/>
                <c:pt idx="0">
                  <c:v>1.78125</c:v>
                </c:pt>
                <c:pt idx="1">
                  <c:v>1.31076923076923</c:v>
                </c:pt>
                <c:pt idx="2">
                  <c:v>1.6683587140439899</c:v>
                </c:pt>
                <c:pt idx="3">
                  <c:v>1.5717391304347801</c:v>
                </c:pt>
                <c:pt idx="4">
                  <c:v>1.57692307692308</c:v>
                </c:pt>
                <c:pt idx="5">
                  <c:v>1.52078774617068</c:v>
                </c:pt>
                <c:pt idx="6">
                  <c:v>1.5378639999999999</c:v>
                </c:pt>
                <c:pt idx="7">
                  <c:v>1.4588509999999999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Data!$B$335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Data!$C$332:$N$332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Data!$C$335:$N$335</c:f>
              <c:numCache>
                <c:formatCode>0.0;\-0.0;"-"</c:formatCode>
                <c:ptCount val="12"/>
                <c:pt idx="0">
                  <c:v>1.2477064220183487</c:v>
                </c:pt>
                <c:pt idx="1">
                  <c:v>1.58119658119658</c:v>
                </c:pt>
                <c:pt idx="2">
                  <c:v>1.7591240875912399</c:v>
                </c:pt>
                <c:pt idx="3">
                  <c:v>1.5038167938931299</c:v>
                </c:pt>
                <c:pt idx="4">
                  <c:v>1.6760563380281699</c:v>
                </c:pt>
                <c:pt idx="5">
                  <c:v>1.5484693877550999</c:v>
                </c:pt>
                <c:pt idx="6">
                  <c:v>1.2964599999999999</c:v>
                </c:pt>
                <c:pt idx="7">
                  <c:v>1.546729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Data!$B$336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Data!$C$332:$N$332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Data!$C$336:$N$336</c:f>
              <c:numCache>
                <c:formatCode>0.0;\-0.0;"-"</c:formatCode>
                <c:ptCount val="12"/>
                <c:pt idx="0">
                  <c:v>1.7331932773109244</c:v>
                </c:pt>
                <c:pt idx="1">
                  <c:v>1.47754137115839</c:v>
                </c:pt>
                <c:pt idx="2">
                  <c:v>1.69039145907473</c:v>
                </c:pt>
                <c:pt idx="3">
                  <c:v>1.4854368932038799</c:v>
                </c:pt>
                <c:pt idx="4">
                  <c:v>1.4978723404255301</c:v>
                </c:pt>
                <c:pt idx="5">
                  <c:v>1.70720720720721</c:v>
                </c:pt>
                <c:pt idx="6">
                  <c:v>1.58805</c:v>
                </c:pt>
                <c:pt idx="7">
                  <c:v>1.6617649999999999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Data!$B$337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Data!$C$332:$N$332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Data!$C$337:$N$337</c:f>
              <c:numCache>
                <c:formatCode>0.0;\-0.0;"-"</c:formatCode>
                <c:ptCount val="12"/>
                <c:pt idx="0">
                  <c:v>1.2773972602739727</c:v>
                </c:pt>
                <c:pt idx="1">
                  <c:v>1.52941176470588</c:v>
                </c:pt>
                <c:pt idx="2">
                  <c:v>1.74447513812155</c:v>
                </c:pt>
                <c:pt idx="3">
                  <c:v>1.24722222222222</c:v>
                </c:pt>
                <c:pt idx="4">
                  <c:v>1.40366972477064</c:v>
                </c:pt>
                <c:pt idx="5">
                  <c:v>1.4952380952380999</c:v>
                </c:pt>
                <c:pt idx="6">
                  <c:v>1.701389</c:v>
                </c:pt>
                <c:pt idx="7">
                  <c:v>1.1666669999999999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Data!$B$338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Data!$C$332:$N$332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Data!$C$338:$N$338</c:f>
              <c:numCache>
                <c:formatCode>0.0;\-0.0;"-"</c:formatCode>
                <c:ptCount val="12"/>
                <c:pt idx="0">
                  <c:v>1.0273972602739727</c:v>
                </c:pt>
                <c:pt idx="1">
                  <c:v>1.1682242990654199</c:v>
                </c:pt>
                <c:pt idx="2">
                  <c:v>1.37650602409639</c:v>
                </c:pt>
                <c:pt idx="3">
                  <c:v>1.7050359712230201</c:v>
                </c:pt>
                <c:pt idx="4">
                  <c:v>7.4067796610169498</c:v>
                </c:pt>
                <c:pt idx="5">
                  <c:v>1.8974358974359</c:v>
                </c:pt>
                <c:pt idx="6">
                  <c:v>1.933333</c:v>
                </c:pt>
                <c:pt idx="7">
                  <c:v>1.762195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Data!$B$339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Data!$C$332:$N$332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Data!$C$339:$N$339</c:f>
              <c:numCache>
                <c:formatCode>0.0;\-0.0;"-"</c:formatCode>
                <c:ptCount val="12"/>
                <c:pt idx="0">
                  <c:v>1.4</c:v>
                </c:pt>
                <c:pt idx="1">
                  <c:v>1.4565217391304299</c:v>
                </c:pt>
                <c:pt idx="2">
                  <c:v>1.7</c:v>
                </c:pt>
                <c:pt idx="3">
                  <c:v>1.9312977099236599</c:v>
                </c:pt>
                <c:pt idx="4">
                  <c:v>2.03571428571429</c:v>
                </c:pt>
                <c:pt idx="5">
                  <c:v>2.0841584158415798</c:v>
                </c:pt>
                <c:pt idx="6">
                  <c:v>1.941176</c:v>
                </c:pt>
                <c:pt idx="7">
                  <c:v>1.8777779999999999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Data!$B$340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Data!$C$332:$N$332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Data!$C$340:$N$340</c:f>
              <c:numCache>
                <c:formatCode>0.0;\-0.0;"-"</c:formatCode>
                <c:ptCount val="12"/>
                <c:pt idx="1">
                  <c:v>1.1989795918367301</c:v>
                </c:pt>
                <c:pt idx="2">
                  <c:v>1.36184210526316</c:v>
                </c:pt>
                <c:pt idx="3">
                  <c:v>1.4366666666666701</c:v>
                </c:pt>
                <c:pt idx="4">
                  <c:v>1.2835820895522401</c:v>
                </c:pt>
                <c:pt idx="5">
                  <c:v>1.0877192982456101</c:v>
                </c:pt>
                <c:pt idx="6">
                  <c:v>1.4230769999999999</c:v>
                </c:pt>
                <c:pt idx="7">
                  <c:v>1.1646339999999999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887864"/>
        <c:axId val="755880024"/>
      </c:lineChart>
      <c:catAx>
        <c:axId val="75588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80024"/>
        <c:crosses val="autoZero"/>
        <c:auto val="1"/>
        <c:lblAlgn val="ctr"/>
        <c:lblOffset val="100"/>
        <c:noMultiLvlLbl val="0"/>
      </c:catAx>
      <c:valAx>
        <c:axId val="755880024"/>
        <c:scaling>
          <c:orientation val="minMax"/>
          <c:max val="8"/>
          <c:min val="0.5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;\-0.0;&quot;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878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NORTH - ManPower</a:t>
            </a:r>
          </a:p>
        </c:rich>
      </c:tx>
      <c:layout>
        <c:manualLayout>
          <c:xMode val="edge"/>
          <c:yMode val="edge"/>
          <c:x val="0.37460798445793941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Data!$B$195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Data!$C$195:$N$195</c:f>
              <c:numCache>
                <c:formatCode>_(* #,##0_);_(* \(#,##0\);_(* "-"??_);_(@_)</c:formatCode>
                <c:ptCount val="12"/>
                <c:pt idx="1">
                  <c:v>1555</c:v>
                </c:pt>
                <c:pt idx="2">
                  <c:v>1709</c:v>
                </c:pt>
                <c:pt idx="3">
                  <c:v>2366</c:v>
                </c:pt>
                <c:pt idx="4">
                  <c:v>2740</c:v>
                </c:pt>
                <c:pt idx="5">
                  <c:v>3299</c:v>
                </c:pt>
                <c:pt idx="6">
                  <c:v>4093</c:v>
                </c:pt>
                <c:pt idx="7">
                  <c:v>4883</c:v>
                </c:pt>
              </c:numCache>
            </c:numRef>
          </c:val>
        </c:ser>
        <c:ser>
          <c:idx val="6"/>
          <c:order val="1"/>
          <c:tx>
            <c:strRef>
              <c:f>Data!$B$194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Data!$C$194:$N$194</c:f>
              <c:numCache>
                <c:formatCode>General</c:formatCode>
                <c:ptCount val="12"/>
                <c:pt idx="0">
                  <c:v>773</c:v>
                </c:pt>
                <c:pt idx="1">
                  <c:v>461</c:v>
                </c:pt>
                <c:pt idx="2">
                  <c:v>435</c:v>
                </c:pt>
                <c:pt idx="3">
                  <c:v>423</c:v>
                </c:pt>
                <c:pt idx="4">
                  <c:v>438</c:v>
                </c:pt>
                <c:pt idx="5">
                  <c:v>473</c:v>
                </c:pt>
                <c:pt idx="6">
                  <c:v>569</c:v>
                </c:pt>
                <c:pt idx="7">
                  <c:v>520</c:v>
                </c:pt>
              </c:numCache>
            </c:numRef>
          </c:val>
        </c:ser>
        <c:ser>
          <c:idx val="5"/>
          <c:order val="2"/>
          <c:tx>
            <c:strRef>
              <c:f>Data!$B$193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Data!$C$193:$N$193</c:f>
              <c:numCache>
                <c:formatCode>General</c:formatCode>
                <c:ptCount val="12"/>
                <c:pt idx="0">
                  <c:v>1048</c:v>
                </c:pt>
                <c:pt idx="1">
                  <c:v>609</c:v>
                </c:pt>
                <c:pt idx="2">
                  <c:v>734</c:v>
                </c:pt>
                <c:pt idx="3">
                  <c:v>718</c:v>
                </c:pt>
                <c:pt idx="4">
                  <c:v>841</c:v>
                </c:pt>
                <c:pt idx="5">
                  <c:v>867</c:v>
                </c:pt>
                <c:pt idx="6">
                  <c:v>903</c:v>
                </c:pt>
                <c:pt idx="7">
                  <c:v>665</c:v>
                </c:pt>
              </c:numCache>
            </c:numRef>
          </c:val>
        </c:ser>
        <c:ser>
          <c:idx val="4"/>
          <c:order val="3"/>
          <c:tx>
            <c:strRef>
              <c:f>Data!$B$192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Data!$C$192:$N$192</c:f>
              <c:numCache>
                <c:formatCode>General</c:formatCode>
                <c:ptCount val="12"/>
                <c:pt idx="0">
                  <c:v>1778</c:v>
                </c:pt>
                <c:pt idx="1">
                  <c:v>1020</c:v>
                </c:pt>
                <c:pt idx="2">
                  <c:v>1138</c:v>
                </c:pt>
                <c:pt idx="3">
                  <c:v>860</c:v>
                </c:pt>
                <c:pt idx="4">
                  <c:v>626</c:v>
                </c:pt>
                <c:pt idx="5">
                  <c:v>569</c:v>
                </c:pt>
                <c:pt idx="6">
                  <c:v>451</c:v>
                </c:pt>
                <c:pt idx="7">
                  <c:v>423</c:v>
                </c:pt>
              </c:numCache>
            </c:numRef>
          </c:val>
        </c:ser>
        <c:ser>
          <c:idx val="3"/>
          <c:order val="4"/>
          <c:tx>
            <c:strRef>
              <c:f>Data!$B$191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Data!$C$191:$N$191</c:f>
              <c:numCache>
                <c:formatCode>General</c:formatCode>
                <c:ptCount val="12"/>
                <c:pt idx="0">
                  <c:v>1727</c:v>
                </c:pt>
                <c:pt idx="1">
                  <c:v>1989</c:v>
                </c:pt>
                <c:pt idx="2">
                  <c:v>1372</c:v>
                </c:pt>
                <c:pt idx="3">
                  <c:v>903</c:v>
                </c:pt>
                <c:pt idx="4">
                  <c:v>1466</c:v>
                </c:pt>
                <c:pt idx="5">
                  <c:v>1424</c:v>
                </c:pt>
                <c:pt idx="6">
                  <c:v>1105</c:v>
                </c:pt>
                <c:pt idx="7">
                  <c:v>1738</c:v>
                </c:pt>
              </c:numCache>
            </c:numRef>
          </c:val>
        </c:ser>
        <c:ser>
          <c:idx val="2"/>
          <c:order val="5"/>
          <c:tx>
            <c:strRef>
              <c:f>Data!$B$190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Data!$C$190:$N$190</c:f>
              <c:numCache>
                <c:formatCode>General</c:formatCode>
                <c:ptCount val="12"/>
                <c:pt idx="0">
                  <c:v>1116</c:v>
                </c:pt>
                <c:pt idx="1">
                  <c:v>319</c:v>
                </c:pt>
                <c:pt idx="2">
                  <c:v>661</c:v>
                </c:pt>
                <c:pt idx="3">
                  <c:v>837</c:v>
                </c:pt>
                <c:pt idx="4">
                  <c:v>650</c:v>
                </c:pt>
                <c:pt idx="5">
                  <c:v>563</c:v>
                </c:pt>
                <c:pt idx="6">
                  <c:v>1295</c:v>
                </c:pt>
                <c:pt idx="7">
                  <c:v>823</c:v>
                </c:pt>
              </c:numCache>
            </c:numRef>
          </c:val>
        </c:ser>
        <c:ser>
          <c:idx val="1"/>
          <c:order val="6"/>
          <c:tx>
            <c:strRef>
              <c:f>Data!$B$189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Data!$C$189:$N$189</c:f>
              <c:numCache>
                <c:formatCode>General</c:formatCode>
                <c:ptCount val="12"/>
                <c:pt idx="0">
                  <c:v>320</c:v>
                </c:pt>
                <c:pt idx="1">
                  <c:v>666</c:v>
                </c:pt>
                <c:pt idx="2">
                  <c:v>855</c:v>
                </c:pt>
                <c:pt idx="3">
                  <c:v>650</c:v>
                </c:pt>
                <c:pt idx="4">
                  <c:v>587</c:v>
                </c:pt>
                <c:pt idx="5">
                  <c:v>1312</c:v>
                </c:pt>
                <c:pt idx="6">
                  <c:v>825</c:v>
                </c:pt>
                <c:pt idx="7">
                  <c:v>887</c:v>
                </c:pt>
              </c:numCache>
            </c:numRef>
          </c:val>
        </c:ser>
        <c:ser>
          <c:idx val="0"/>
          <c:order val="7"/>
          <c:tx>
            <c:strRef>
              <c:f>Data!$B$188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Data!$C$188:$N$188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339</c:v>
                </c:pt>
                <c:pt idx="4">
                  <c:v>336</c:v>
                </c:pt>
                <c:pt idx="5">
                  <c:v>316</c:v>
                </c:pt>
                <c:pt idx="6">
                  <c:v>305</c:v>
                </c:pt>
                <c:pt idx="7">
                  <c:v>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5889824"/>
        <c:axId val="755881592"/>
      </c:barChart>
      <c:catAx>
        <c:axId val="7558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81592"/>
        <c:crosses val="autoZero"/>
        <c:auto val="1"/>
        <c:lblAlgn val="ctr"/>
        <c:lblOffset val="100"/>
        <c:noMultiLvlLbl val="0"/>
      </c:catAx>
      <c:valAx>
        <c:axId val="755881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89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NORTH - APE</a:t>
            </a:r>
          </a:p>
        </c:rich>
      </c:tx>
      <c:layout>
        <c:manualLayout>
          <c:xMode val="edge"/>
          <c:yMode val="edge"/>
          <c:x val="0.37460798445793941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Data!$B$231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Data!$C$231:$N$231</c:f>
              <c:numCache>
                <c:formatCode>#,##0</c:formatCode>
                <c:ptCount val="12"/>
                <c:pt idx="1">
                  <c:v>1074.5830000000001</c:v>
                </c:pt>
                <c:pt idx="2">
                  <c:v>800.98</c:v>
                </c:pt>
                <c:pt idx="3">
                  <c:v>2179.69</c:v>
                </c:pt>
                <c:pt idx="4">
                  <c:v>894.63</c:v>
                </c:pt>
                <c:pt idx="5">
                  <c:v>654.79999999999995</c:v>
                </c:pt>
                <c:pt idx="6">
                  <c:v>752.53</c:v>
                </c:pt>
                <c:pt idx="7">
                  <c:v>964.89800000000002</c:v>
                </c:pt>
              </c:numCache>
            </c:numRef>
          </c:val>
        </c:ser>
        <c:ser>
          <c:idx val="6"/>
          <c:order val="1"/>
          <c:tx>
            <c:strRef>
              <c:f>Data!$B$230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Data!$C$230:$N$230</c:f>
              <c:numCache>
                <c:formatCode>#,##0</c:formatCode>
                <c:ptCount val="12"/>
                <c:pt idx="0">
                  <c:v>1340.424</c:v>
                </c:pt>
                <c:pt idx="1">
                  <c:v>1857.0685000000001</c:v>
                </c:pt>
                <c:pt idx="2">
                  <c:v>1777.13</c:v>
                </c:pt>
                <c:pt idx="3">
                  <c:v>2295.9299999999998</c:v>
                </c:pt>
                <c:pt idx="4">
                  <c:v>2065.11</c:v>
                </c:pt>
                <c:pt idx="5">
                  <c:v>2052.37</c:v>
                </c:pt>
                <c:pt idx="6">
                  <c:v>1834.4894999999999</c:v>
                </c:pt>
                <c:pt idx="7">
                  <c:v>871.29700000000003</c:v>
                </c:pt>
              </c:numCache>
            </c:numRef>
          </c:val>
        </c:ser>
        <c:ser>
          <c:idx val="5"/>
          <c:order val="2"/>
          <c:tx>
            <c:strRef>
              <c:f>Data!$B$229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Data!$C$229:$N$229</c:f>
              <c:numCache>
                <c:formatCode>#,##0</c:formatCode>
                <c:ptCount val="12"/>
                <c:pt idx="0">
                  <c:v>506.363</c:v>
                </c:pt>
                <c:pt idx="1">
                  <c:v>1163.989</c:v>
                </c:pt>
                <c:pt idx="2">
                  <c:v>2121.54</c:v>
                </c:pt>
                <c:pt idx="3">
                  <c:v>1892.71</c:v>
                </c:pt>
                <c:pt idx="4">
                  <c:v>1420.3</c:v>
                </c:pt>
                <c:pt idx="5">
                  <c:v>1019.87</c:v>
                </c:pt>
                <c:pt idx="6">
                  <c:v>1141.1420000000001</c:v>
                </c:pt>
                <c:pt idx="7">
                  <c:v>940.17499999999995</c:v>
                </c:pt>
              </c:numCache>
            </c:numRef>
          </c:val>
        </c:ser>
        <c:ser>
          <c:idx val="4"/>
          <c:order val="3"/>
          <c:tx>
            <c:strRef>
              <c:f>Data!$B$228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Data!$C$228:$N$228</c:f>
              <c:numCache>
                <c:formatCode>#,##0</c:formatCode>
                <c:ptCount val="12"/>
                <c:pt idx="0">
                  <c:v>1720.3544999999999</c:v>
                </c:pt>
                <c:pt idx="1">
                  <c:v>3040.5129999999999</c:v>
                </c:pt>
                <c:pt idx="2">
                  <c:v>4865.8</c:v>
                </c:pt>
                <c:pt idx="3">
                  <c:v>2048.56</c:v>
                </c:pt>
                <c:pt idx="4">
                  <c:v>1657.9</c:v>
                </c:pt>
                <c:pt idx="5">
                  <c:v>1472.99</c:v>
                </c:pt>
                <c:pt idx="6">
                  <c:v>1339.645</c:v>
                </c:pt>
                <c:pt idx="7">
                  <c:v>743.28200000000004</c:v>
                </c:pt>
              </c:numCache>
            </c:numRef>
          </c:val>
        </c:ser>
        <c:ser>
          <c:idx val="3"/>
          <c:order val="4"/>
          <c:tx>
            <c:strRef>
              <c:f>Data!$B$227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Data!$C$227:$N$227</c:f>
              <c:numCache>
                <c:formatCode>#,##0</c:formatCode>
                <c:ptCount val="12"/>
                <c:pt idx="0">
                  <c:v>3159.2165</c:v>
                </c:pt>
                <c:pt idx="1">
                  <c:v>5424.7270000000099</c:v>
                </c:pt>
                <c:pt idx="2">
                  <c:v>4308.79</c:v>
                </c:pt>
                <c:pt idx="3">
                  <c:v>2774.46</c:v>
                </c:pt>
                <c:pt idx="4">
                  <c:v>3083.16</c:v>
                </c:pt>
                <c:pt idx="5">
                  <c:v>2752.66</c:v>
                </c:pt>
                <c:pt idx="6">
                  <c:v>2639.8045000000002</c:v>
                </c:pt>
                <c:pt idx="7">
                  <c:v>3660.1480000000001</c:v>
                </c:pt>
              </c:numCache>
            </c:numRef>
          </c:val>
        </c:ser>
        <c:ser>
          <c:idx val="2"/>
          <c:order val="5"/>
          <c:tx>
            <c:strRef>
              <c:f>Data!$B$226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Data!$C$226:$N$226</c:f>
              <c:numCache>
                <c:formatCode>#,##0</c:formatCode>
                <c:ptCount val="12"/>
                <c:pt idx="0">
                  <c:v>2279.9690000000001</c:v>
                </c:pt>
                <c:pt idx="1">
                  <c:v>1583.258</c:v>
                </c:pt>
                <c:pt idx="2">
                  <c:v>3757.04</c:v>
                </c:pt>
                <c:pt idx="3">
                  <c:v>3820.79</c:v>
                </c:pt>
                <c:pt idx="4">
                  <c:v>2595.56</c:v>
                </c:pt>
                <c:pt idx="5">
                  <c:v>2120.2800000000002</c:v>
                </c:pt>
                <c:pt idx="6">
                  <c:v>2926.4859999999999</c:v>
                </c:pt>
                <c:pt idx="7">
                  <c:v>2377.1729999999998</c:v>
                </c:pt>
              </c:numCache>
            </c:numRef>
          </c:val>
        </c:ser>
        <c:ser>
          <c:idx val="1"/>
          <c:order val="6"/>
          <c:tx>
            <c:strRef>
              <c:f>Data!$B$225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Data!$C$225:$N$225</c:f>
              <c:numCache>
                <c:formatCode>#,##0</c:formatCode>
                <c:ptCount val="12"/>
                <c:pt idx="0">
                  <c:v>2756.6320000000001</c:v>
                </c:pt>
                <c:pt idx="1">
                  <c:v>3733.1240000000098</c:v>
                </c:pt>
                <c:pt idx="2">
                  <c:v>10037.33</c:v>
                </c:pt>
                <c:pt idx="3">
                  <c:v>6735.61</c:v>
                </c:pt>
                <c:pt idx="4">
                  <c:v>6413.6</c:v>
                </c:pt>
                <c:pt idx="5">
                  <c:v>14161.59</c:v>
                </c:pt>
                <c:pt idx="6">
                  <c:v>7721.5929999999998</c:v>
                </c:pt>
                <c:pt idx="7">
                  <c:v>9044.1270000000004</c:v>
                </c:pt>
              </c:numCache>
            </c:numRef>
          </c:val>
        </c:ser>
        <c:ser>
          <c:idx val="0"/>
          <c:order val="7"/>
          <c:tx>
            <c:strRef>
              <c:f>Data!$B$224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Data!$C$224:$N$224</c:f>
              <c:numCache>
                <c:formatCode>#,##0</c:formatCode>
                <c:ptCount val="12"/>
                <c:pt idx="0">
                  <c:v>1097.587</c:v>
                </c:pt>
                <c:pt idx="1">
                  <c:v>2116.5275000000001</c:v>
                </c:pt>
                <c:pt idx="2">
                  <c:v>2115.21</c:v>
                </c:pt>
                <c:pt idx="3">
                  <c:v>4994.8500000000004</c:v>
                </c:pt>
                <c:pt idx="4">
                  <c:v>3824.19</c:v>
                </c:pt>
                <c:pt idx="5">
                  <c:v>3126.56</c:v>
                </c:pt>
                <c:pt idx="6">
                  <c:v>3895.51</c:v>
                </c:pt>
                <c:pt idx="7">
                  <c:v>4065.5059999999999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5892568"/>
        <c:axId val="755891392"/>
      </c:barChart>
      <c:catAx>
        <c:axId val="75589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91392"/>
        <c:crosses val="autoZero"/>
        <c:auto val="1"/>
        <c:lblAlgn val="ctr"/>
        <c:lblOffset val="100"/>
        <c:noMultiLvlLbl val="0"/>
      </c:catAx>
      <c:valAx>
        <c:axId val="755891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92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NORTH - Cases</a:t>
            </a:r>
          </a:p>
        </c:rich>
      </c:tx>
      <c:layout>
        <c:manualLayout>
          <c:xMode val="edge"/>
          <c:yMode val="edge"/>
          <c:x val="0.37460798445793941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Data!$B$259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Data!$C$259:$N$259</c:f>
              <c:numCache>
                <c:formatCode>General</c:formatCode>
                <c:ptCount val="12"/>
                <c:pt idx="1">
                  <c:v>81</c:v>
                </c:pt>
                <c:pt idx="2">
                  <c:v>64</c:v>
                </c:pt>
                <c:pt idx="3">
                  <c:v>159</c:v>
                </c:pt>
                <c:pt idx="4">
                  <c:v>57</c:v>
                </c:pt>
                <c:pt idx="5">
                  <c:v>47</c:v>
                </c:pt>
                <c:pt idx="6">
                  <c:v>49</c:v>
                </c:pt>
                <c:pt idx="7">
                  <c:v>56.5</c:v>
                </c:pt>
              </c:numCache>
            </c:numRef>
          </c:val>
        </c:ser>
        <c:ser>
          <c:idx val="6"/>
          <c:order val="1"/>
          <c:tx>
            <c:strRef>
              <c:f>Data!$B$258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Data!$C$258:$N$258</c:f>
              <c:numCache>
                <c:formatCode>General</c:formatCode>
                <c:ptCount val="12"/>
                <c:pt idx="0">
                  <c:v>71.5</c:v>
                </c:pt>
                <c:pt idx="1">
                  <c:v>104.5</c:v>
                </c:pt>
                <c:pt idx="2">
                  <c:v>94.5</c:v>
                </c:pt>
                <c:pt idx="3">
                  <c:v>140</c:v>
                </c:pt>
                <c:pt idx="4">
                  <c:v>115</c:v>
                </c:pt>
                <c:pt idx="5">
                  <c:v>109</c:v>
                </c:pt>
                <c:pt idx="6">
                  <c:v>88.5</c:v>
                </c:pt>
                <c:pt idx="7">
                  <c:v>62</c:v>
                </c:pt>
              </c:numCache>
            </c:numRef>
          </c:val>
        </c:ser>
        <c:ser>
          <c:idx val="5"/>
          <c:order val="2"/>
          <c:tx>
            <c:strRef>
              <c:f>Data!$B$257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Data!$C$257:$N$257</c:f>
              <c:numCache>
                <c:formatCode>General</c:formatCode>
                <c:ptCount val="12"/>
                <c:pt idx="0">
                  <c:v>41</c:v>
                </c:pt>
                <c:pt idx="1">
                  <c:v>88</c:v>
                </c:pt>
                <c:pt idx="2">
                  <c:v>148.5</c:v>
                </c:pt>
                <c:pt idx="3">
                  <c:v>132</c:v>
                </c:pt>
                <c:pt idx="4">
                  <c:v>97</c:v>
                </c:pt>
                <c:pt idx="5">
                  <c:v>76.5</c:v>
                </c:pt>
                <c:pt idx="6">
                  <c:v>80</c:v>
                </c:pt>
                <c:pt idx="7">
                  <c:v>61</c:v>
                </c:pt>
              </c:numCache>
            </c:numRef>
          </c:val>
        </c:ser>
        <c:ser>
          <c:idx val="4"/>
          <c:order val="3"/>
          <c:tx>
            <c:strRef>
              <c:f>Data!$B$256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Data!$C$256:$O$256</c:f>
              <c:numCache>
                <c:formatCode>General</c:formatCode>
                <c:ptCount val="13"/>
                <c:pt idx="0">
                  <c:v>124.5</c:v>
                </c:pt>
                <c:pt idx="1">
                  <c:v>238</c:v>
                </c:pt>
                <c:pt idx="2">
                  <c:v>352.5</c:v>
                </c:pt>
                <c:pt idx="3">
                  <c:v>145</c:v>
                </c:pt>
                <c:pt idx="4">
                  <c:v>100</c:v>
                </c:pt>
                <c:pt idx="5">
                  <c:v>99</c:v>
                </c:pt>
                <c:pt idx="6">
                  <c:v>88</c:v>
                </c:pt>
                <c:pt idx="7">
                  <c:v>58.5</c:v>
                </c:pt>
              </c:numCache>
            </c:numRef>
          </c:val>
        </c:ser>
        <c:ser>
          <c:idx val="3"/>
          <c:order val="4"/>
          <c:tx>
            <c:strRef>
              <c:f>Data!$B$255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Data!$C$255:$N$255</c:f>
              <c:numCache>
                <c:formatCode>General</c:formatCode>
                <c:ptCount val="12"/>
                <c:pt idx="0">
                  <c:v>239.5</c:v>
                </c:pt>
                <c:pt idx="1">
                  <c:v>417</c:v>
                </c:pt>
                <c:pt idx="2">
                  <c:v>326</c:v>
                </c:pt>
                <c:pt idx="3">
                  <c:v>205</c:v>
                </c:pt>
                <c:pt idx="4">
                  <c:v>226</c:v>
                </c:pt>
                <c:pt idx="5">
                  <c:v>203.5</c:v>
                </c:pt>
                <c:pt idx="6">
                  <c:v>166.5</c:v>
                </c:pt>
                <c:pt idx="7">
                  <c:v>274</c:v>
                </c:pt>
              </c:numCache>
            </c:numRef>
          </c:val>
        </c:ser>
        <c:ser>
          <c:idx val="2"/>
          <c:order val="5"/>
          <c:tx>
            <c:strRef>
              <c:f>Data!$B$254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Data!$C$254:$N$254</c:f>
              <c:numCache>
                <c:formatCode>General</c:formatCode>
                <c:ptCount val="12"/>
                <c:pt idx="0">
                  <c:v>189</c:v>
                </c:pt>
                <c:pt idx="1">
                  <c:v>116</c:v>
                </c:pt>
                <c:pt idx="2">
                  <c:v>281</c:v>
                </c:pt>
                <c:pt idx="3">
                  <c:v>292</c:v>
                </c:pt>
                <c:pt idx="4">
                  <c:v>199</c:v>
                </c:pt>
                <c:pt idx="5">
                  <c:v>154.5</c:v>
                </c:pt>
                <c:pt idx="6">
                  <c:v>209</c:v>
                </c:pt>
                <c:pt idx="7">
                  <c:v>167.5</c:v>
                </c:pt>
              </c:numCache>
            </c:numRef>
          </c:val>
        </c:ser>
        <c:ser>
          <c:idx val="1"/>
          <c:order val="6"/>
          <c:tx>
            <c:strRef>
              <c:f>Data!$B$253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Data!$C$253:$N$253</c:f>
              <c:numCache>
                <c:formatCode>General</c:formatCode>
                <c:ptCount val="12"/>
                <c:pt idx="0">
                  <c:v>195</c:v>
                </c:pt>
                <c:pt idx="1">
                  <c:v>268</c:v>
                </c:pt>
                <c:pt idx="2">
                  <c:v>726</c:v>
                </c:pt>
                <c:pt idx="3">
                  <c:v>470</c:v>
                </c:pt>
                <c:pt idx="4">
                  <c:v>458</c:v>
                </c:pt>
                <c:pt idx="5">
                  <c:v>1053</c:v>
                </c:pt>
                <c:pt idx="6">
                  <c:v>568</c:v>
                </c:pt>
                <c:pt idx="7">
                  <c:v>654</c:v>
                </c:pt>
              </c:numCache>
            </c:numRef>
          </c:val>
        </c:ser>
        <c:ser>
          <c:idx val="0"/>
          <c:order val="7"/>
          <c:tx>
            <c:strRef>
              <c:f>Data!$B$252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Data!$C$252:$N$252</c:f>
              <c:numCache>
                <c:formatCode>General</c:formatCode>
                <c:ptCount val="12"/>
                <c:pt idx="0">
                  <c:v>51.5</c:v>
                </c:pt>
                <c:pt idx="1">
                  <c:v>92.5</c:v>
                </c:pt>
                <c:pt idx="2">
                  <c:v>102.5</c:v>
                </c:pt>
                <c:pt idx="3">
                  <c:v>332</c:v>
                </c:pt>
                <c:pt idx="4">
                  <c:v>241</c:v>
                </c:pt>
                <c:pt idx="5">
                  <c:v>156.5</c:v>
                </c:pt>
                <c:pt idx="6">
                  <c:v>248</c:v>
                </c:pt>
                <c:pt idx="7">
                  <c:v>215.5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5893352"/>
        <c:axId val="755890216"/>
      </c:barChart>
      <c:catAx>
        <c:axId val="7558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90216"/>
        <c:crosses val="autoZero"/>
        <c:auto val="1"/>
        <c:lblAlgn val="ctr"/>
        <c:lblOffset val="100"/>
        <c:noMultiLvlLbl val="0"/>
      </c:catAx>
      <c:valAx>
        <c:axId val="755890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93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NORTH - active ratio</a:t>
            </a:r>
          </a:p>
        </c:rich>
      </c:tx>
      <c:layout>
        <c:manualLayout>
          <c:xMode val="edge"/>
          <c:yMode val="edge"/>
          <c:x val="0.31852653630283273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Data!$B$280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Data!$C$279:$N$279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Data!$C$280:$N$280</c:f>
              <c:numCache>
                <c:formatCode>0%</c:formatCode>
                <c:ptCount val="12"/>
                <c:pt idx="0">
                  <c:v>0.74285714285714288</c:v>
                </c:pt>
                <c:pt idx="1">
                  <c:v>0.72916666666666696</c:v>
                </c:pt>
                <c:pt idx="2">
                  <c:v>0.6875</c:v>
                </c:pt>
                <c:pt idx="3">
                  <c:v>0.46312680000000001</c:v>
                </c:pt>
                <c:pt idx="4">
                  <c:v>0.30222222222222223</c:v>
                </c:pt>
                <c:pt idx="5">
                  <c:v>0.2822085889570552</c:v>
                </c:pt>
                <c:pt idx="6">
                  <c:v>0.35748792270531399</c:v>
                </c:pt>
                <c:pt idx="7">
                  <c:v>0.35409836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Data!$B$281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Data!$C$279:$N$279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Data!$C$281:$N$281</c:f>
              <c:numCache>
                <c:formatCode>0%</c:formatCode>
                <c:ptCount val="12"/>
                <c:pt idx="0">
                  <c:v>0.1573816155988858</c:v>
                </c:pt>
                <c:pt idx="1">
                  <c:v>0.41176470588235298</c:v>
                </c:pt>
                <c:pt idx="2">
                  <c:v>0.58908612754766598</c:v>
                </c:pt>
                <c:pt idx="3">
                  <c:v>0.97538460000000005</c:v>
                </c:pt>
                <c:pt idx="4">
                  <c:v>0.44462409054163299</c:v>
                </c:pt>
                <c:pt idx="5">
                  <c:v>0.74354923644023174</c:v>
                </c:pt>
                <c:pt idx="6">
                  <c:v>0.87167070000000002</c:v>
                </c:pt>
                <c:pt idx="7">
                  <c:v>0.95828636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Data!$B$282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Data!$C$279:$N$279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Data!$C$282:$N$282</c:f>
              <c:numCache>
                <c:formatCode>0%</c:formatCode>
                <c:ptCount val="12"/>
                <c:pt idx="0">
                  <c:v>0.16059113300492611</c:v>
                </c:pt>
                <c:pt idx="1">
                  <c:v>9.8954703832752594E-2</c:v>
                </c:pt>
                <c:pt idx="2">
                  <c:v>0.36530612244897998</c:v>
                </c:pt>
                <c:pt idx="3">
                  <c:v>0.2246117</c:v>
                </c:pt>
                <c:pt idx="4">
                  <c:v>0.18426361802286484</c:v>
                </c:pt>
                <c:pt idx="5">
                  <c:v>0.17807089859851608</c:v>
                </c:pt>
                <c:pt idx="6">
                  <c:v>0.13127412999999999</c:v>
                </c:pt>
                <c:pt idx="7">
                  <c:v>0.14702309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Data!$B$283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Data!$C$279:$N$279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Data!$C$283:$N$283</c:f>
              <c:numCache>
                <c:formatCode>0%</c:formatCode>
                <c:ptCount val="12"/>
                <c:pt idx="0">
                  <c:v>9.0137547556335962E-2</c:v>
                </c:pt>
                <c:pt idx="1">
                  <c:v>0.160925726587729</c:v>
                </c:pt>
                <c:pt idx="2">
                  <c:v>0.11544183278786101</c:v>
                </c:pt>
                <c:pt idx="3">
                  <c:v>0.15393129999999999</c:v>
                </c:pt>
                <c:pt idx="4">
                  <c:v>0.13001266357112706</c:v>
                </c:pt>
                <c:pt idx="5">
                  <c:v>9.4117647058823528E-2</c:v>
                </c:pt>
                <c:pt idx="6">
                  <c:v>8.9592759999999994E-2</c:v>
                </c:pt>
                <c:pt idx="7">
                  <c:v>9.5512079999999999E-2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Data!$B$284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Data!$C$279:$N$279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Data!$C$284:$N$284</c:f>
              <c:numCache>
                <c:formatCode>0%</c:formatCode>
                <c:ptCount val="12"/>
                <c:pt idx="0">
                  <c:v>6.2481404343945252E-2</c:v>
                </c:pt>
                <c:pt idx="1">
                  <c:v>0.120085775553967</c:v>
                </c:pt>
                <c:pt idx="2">
                  <c:v>0.19833178869323401</c:v>
                </c:pt>
                <c:pt idx="3">
                  <c:v>0.1514269</c:v>
                </c:pt>
                <c:pt idx="4">
                  <c:v>9.4212651413189769E-2</c:v>
                </c:pt>
                <c:pt idx="5">
                  <c:v>0.11380753138075314</c:v>
                </c:pt>
                <c:pt idx="6">
                  <c:v>9.534368E-2</c:v>
                </c:pt>
                <c:pt idx="7">
                  <c:v>0.11820331000000001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Data!$B$285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Data!$C$279:$N$279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Data!$C$285:$N$285</c:f>
              <c:numCache>
                <c:formatCode>0%</c:formatCode>
                <c:ptCount val="12"/>
                <c:pt idx="0">
                  <c:v>5.232558139534884E-2</c:v>
                </c:pt>
                <c:pt idx="1">
                  <c:v>8.8111044055522003E-2</c:v>
                </c:pt>
                <c:pt idx="2">
                  <c:v>0.16530156366344001</c:v>
                </c:pt>
                <c:pt idx="3">
                  <c:v>0.1315605</c:v>
                </c:pt>
                <c:pt idx="4">
                  <c:v>8.3386786401539445E-2</c:v>
                </c:pt>
                <c:pt idx="5">
                  <c:v>7.2599531615925056E-2</c:v>
                </c:pt>
                <c:pt idx="6">
                  <c:v>6.2015500000000001E-2</c:v>
                </c:pt>
                <c:pt idx="7">
                  <c:v>6.6365010000000002E-2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Data!$B$286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Data!$C$279:$N$279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Data!$C$286:$N$286</c:f>
              <c:numCache>
                <c:formatCode>0%</c:formatCode>
                <c:ptCount val="12"/>
                <c:pt idx="0">
                  <c:v>7.4475287745429927E-2</c:v>
                </c:pt>
                <c:pt idx="1">
                  <c:v>0.115072933549433</c:v>
                </c:pt>
                <c:pt idx="2">
                  <c:v>0.14955357142857101</c:v>
                </c:pt>
                <c:pt idx="3">
                  <c:v>0.1740167</c:v>
                </c:pt>
                <c:pt idx="4">
                  <c:v>0.14169570267131243</c:v>
                </c:pt>
                <c:pt idx="5">
                  <c:v>0.11855104281009879</c:v>
                </c:pt>
                <c:pt idx="6">
                  <c:v>9.1710760000000002E-2</c:v>
                </c:pt>
                <c:pt idx="7">
                  <c:v>7.7294689999999999E-2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Data!$B$287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Data!$C$279:$N$279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Data!$C$287:$N$287</c:f>
              <c:numCache>
                <c:formatCode>0%</c:formatCode>
                <c:ptCount val="12"/>
                <c:pt idx="1">
                  <c:v>8.6173633440514499E-2</c:v>
                </c:pt>
                <c:pt idx="2">
                  <c:v>2.7573529411764702E-2</c:v>
                </c:pt>
                <c:pt idx="3">
                  <c:v>0.31377899999999997</c:v>
                </c:pt>
                <c:pt idx="4">
                  <c:v>1.7234625930278104E-2</c:v>
                </c:pt>
                <c:pt idx="5">
                  <c:v>1.3909587680079483E-2</c:v>
                </c:pt>
                <c:pt idx="6">
                  <c:v>7.4853799999999998E-2</c:v>
                </c:pt>
                <c:pt idx="7">
                  <c:v>0.11225659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10496"/>
        <c:axId val="713509320"/>
      </c:lineChart>
      <c:catAx>
        <c:axId val="7135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09320"/>
        <c:crosses val="autoZero"/>
        <c:auto val="1"/>
        <c:lblAlgn val="ctr"/>
        <c:lblOffset val="100"/>
        <c:noMultiLvlLbl val="0"/>
      </c:catAx>
      <c:valAx>
        <c:axId val="713509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NORTH - CASE SIZE</a:t>
            </a:r>
          </a:p>
        </c:rich>
      </c:tx>
      <c:layout>
        <c:manualLayout>
          <c:xMode val="edge"/>
          <c:yMode val="edge"/>
          <c:x val="0.31852653630283273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Data!$B$309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Data!$C$308:$N$308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Data!$C$309:$N$309</c:f>
              <c:numCache>
                <c:formatCode>#,##0.0</c:formatCode>
                <c:ptCount val="12"/>
                <c:pt idx="0">
                  <c:v>21.312368932038833</c:v>
                </c:pt>
                <c:pt idx="1">
                  <c:v>22.8813783783784</c:v>
                </c:pt>
                <c:pt idx="2">
                  <c:v>20.6361951219512</c:v>
                </c:pt>
                <c:pt idx="3">
                  <c:v>15.044729999999999</c:v>
                </c:pt>
                <c:pt idx="4">
                  <c:v>15.86801</c:v>
                </c:pt>
                <c:pt idx="5">
                  <c:v>19.978020000000001</c:v>
                </c:pt>
                <c:pt idx="6">
                  <c:v>15.707700000000001</c:v>
                </c:pt>
                <c:pt idx="7">
                  <c:v>18.865459999999999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Data!$B$310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Data!$C$308:$N$308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Data!$C$310:$N$310</c:f>
              <c:numCache>
                <c:formatCode>#,##0.0</c:formatCode>
                <c:ptCount val="12"/>
                <c:pt idx="0">
                  <c:v>14.136574358974359</c:v>
                </c:pt>
                <c:pt idx="1">
                  <c:v>13.929567164179099</c:v>
                </c:pt>
                <c:pt idx="2">
                  <c:v>13.825523415977999</c:v>
                </c:pt>
                <c:pt idx="3">
                  <c:v>14.33109</c:v>
                </c:pt>
                <c:pt idx="4">
                  <c:v>14.003489999999999</c:v>
                </c:pt>
                <c:pt idx="5">
                  <c:v>13.4488</c:v>
                </c:pt>
                <c:pt idx="6">
                  <c:v>13.59435</c:v>
                </c:pt>
                <c:pt idx="7">
                  <c:v>13.828939999999999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Data!$B$311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Data!$C$308:$N$308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Data!$C$311:$N$311</c:f>
              <c:numCache>
                <c:formatCode>#,##0.0</c:formatCode>
                <c:ptCount val="12"/>
                <c:pt idx="0">
                  <c:v>12.063328042328042</c:v>
                </c:pt>
                <c:pt idx="1">
                  <c:v>13.648775862069</c:v>
                </c:pt>
                <c:pt idx="2">
                  <c:v>13.3702491103203</c:v>
                </c:pt>
                <c:pt idx="3">
                  <c:v>13.084899999999999</c:v>
                </c:pt>
                <c:pt idx="4">
                  <c:v>13.04302</c:v>
                </c:pt>
                <c:pt idx="5">
                  <c:v>13.7235</c:v>
                </c:pt>
                <c:pt idx="6">
                  <c:v>14.002330000000001</c:v>
                </c:pt>
                <c:pt idx="7">
                  <c:v>14.192069999999999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Data!$B$312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Data!$C$308:$N$308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Data!$C$312:$N$312</c:f>
              <c:numCache>
                <c:formatCode>#,##0.0</c:formatCode>
                <c:ptCount val="12"/>
                <c:pt idx="0">
                  <c:v>13.190883089770354</c:v>
                </c:pt>
                <c:pt idx="1">
                  <c:v>13.008937649880099</c:v>
                </c:pt>
                <c:pt idx="2">
                  <c:v>13.217147239263801</c:v>
                </c:pt>
                <c:pt idx="3">
                  <c:v>13.533950000000001</c:v>
                </c:pt>
                <c:pt idx="4">
                  <c:v>13.642300000000001</c:v>
                </c:pt>
                <c:pt idx="5">
                  <c:v>13.526579999999999</c:v>
                </c:pt>
                <c:pt idx="6">
                  <c:v>15.85468</c:v>
                </c:pt>
                <c:pt idx="7">
                  <c:v>13.3582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Data!$B$313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Data!$C$308:$N$308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Data!$C$313:$N$313</c:f>
              <c:numCache>
                <c:formatCode>#,##0.0</c:formatCode>
                <c:ptCount val="12"/>
                <c:pt idx="0">
                  <c:v>13.818108433734938</c:v>
                </c:pt>
                <c:pt idx="1">
                  <c:v>12.7752647058824</c:v>
                </c:pt>
                <c:pt idx="2">
                  <c:v>13.8036879432624</c:v>
                </c:pt>
                <c:pt idx="3">
                  <c:v>14.128</c:v>
                </c:pt>
                <c:pt idx="4">
                  <c:v>16.579000000000001</c:v>
                </c:pt>
                <c:pt idx="5">
                  <c:v>14.878690000000001</c:v>
                </c:pt>
                <c:pt idx="6">
                  <c:v>15.223240000000001</c:v>
                </c:pt>
                <c:pt idx="7">
                  <c:v>12.705679999999999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Data!$B$314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Data!$C$308:$N$308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Data!$C$314:$N$314</c:f>
              <c:numCache>
                <c:formatCode>#,##0.0</c:formatCode>
                <c:ptCount val="12"/>
                <c:pt idx="0">
                  <c:v>12.350317073170732</c:v>
                </c:pt>
                <c:pt idx="1">
                  <c:v>13.227147727272699</c:v>
                </c:pt>
                <c:pt idx="2">
                  <c:v>14.2864646464646</c:v>
                </c:pt>
                <c:pt idx="3">
                  <c:v>14.338710000000001</c:v>
                </c:pt>
                <c:pt idx="4">
                  <c:v>14.64227</c:v>
                </c:pt>
                <c:pt idx="5">
                  <c:v>13.331630000000001</c:v>
                </c:pt>
                <c:pt idx="6">
                  <c:v>14.264279999999999</c:v>
                </c:pt>
                <c:pt idx="7">
                  <c:v>15.412699999999999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Data!$B$315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Data!$C$308:$N$308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Data!$C$315:$N$315</c:f>
              <c:numCache>
                <c:formatCode>#,##0.0</c:formatCode>
                <c:ptCount val="12"/>
                <c:pt idx="0">
                  <c:v>18.74718881118881</c:v>
                </c:pt>
                <c:pt idx="1">
                  <c:v>17.770990430622</c:v>
                </c:pt>
                <c:pt idx="2">
                  <c:v>18.805608465608501</c:v>
                </c:pt>
                <c:pt idx="3">
                  <c:v>16.3995</c:v>
                </c:pt>
                <c:pt idx="4">
                  <c:v>17.95748</c:v>
                </c:pt>
                <c:pt idx="5">
                  <c:v>18.829080000000001</c:v>
                </c:pt>
                <c:pt idx="6">
                  <c:v>20.72869</c:v>
                </c:pt>
                <c:pt idx="7">
                  <c:v>14.053179999999999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Data!$B$316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Data!$C$308:$N$308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Data!$C$316:$N$316</c:f>
              <c:numCache>
                <c:formatCode>#,##0.0</c:formatCode>
                <c:ptCount val="12"/>
                <c:pt idx="1">
                  <c:v>13.266456790123501</c:v>
                </c:pt>
                <c:pt idx="2">
                  <c:v>12.5153125</c:v>
                </c:pt>
                <c:pt idx="3">
                  <c:v>13.708740000000001</c:v>
                </c:pt>
                <c:pt idx="4">
                  <c:v>15.695259999999999</c:v>
                </c:pt>
                <c:pt idx="5">
                  <c:v>13.93191</c:v>
                </c:pt>
                <c:pt idx="6">
                  <c:v>15.357760000000001</c:v>
                </c:pt>
                <c:pt idx="7">
                  <c:v>17.077839999999998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07360"/>
        <c:axId val="713508536"/>
      </c:lineChart>
      <c:catAx>
        <c:axId val="7135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08536"/>
        <c:crosses val="autoZero"/>
        <c:auto val="1"/>
        <c:lblAlgn val="ctr"/>
        <c:lblOffset val="100"/>
        <c:noMultiLvlLbl val="0"/>
      </c:catAx>
      <c:valAx>
        <c:axId val="71350853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Case/Active - APE/Active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Data!$B$117</c:f>
              <c:strCache>
                <c:ptCount val="1"/>
                <c:pt idx="0">
                  <c:v>APEperActive-2016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Data!$C$109:$N$110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Data!$C$117:$N$117</c:f>
              <c:numCache>
                <c:formatCode>#,##0.0</c:formatCode>
                <c:ptCount val="12"/>
                <c:pt idx="0">
                  <c:v>21.137424251968504</c:v>
                </c:pt>
                <c:pt idx="1">
                  <c:v>22.554480322580599</c:v>
                </c:pt>
                <c:pt idx="2">
                  <c:v>30.791693817204301</c:v>
                </c:pt>
                <c:pt idx="3">
                  <c:v>31.695341368743616</c:v>
                </c:pt>
                <c:pt idx="4">
                  <c:v>26.744900643382351</c:v>
                </c:pt>
                <c:pt idx="5">
                  <c:v>25.875478773527689</c:v>
                </c:pt>
                <c:pt idx="6">
                  <c:v>23.396324480916029</c:v>
                </c:pt>
                <c:pt idx="7">
                  <c:v>22.789538591549299</c:v>
                </c:pt>
                <c:pt idx="8">
                  <c:v>28.583618108419895</c:v>
                </c:pt>
                <c:pt idx="9">
                  <c:v>27.912497032742156</c:v>
                </c:pt>
                <c:pt idx="10">
                  <c:v>34.351482884990318</c:v>
                </c:pt>
                <c:pt idx="11">
                  <c:v>38.500873071428686</c:v>
                </c:pt>
              </c:numCache>
            </c:numRef>
          </c:val>
        </c:ser>
        <c:ser>
          <c:idx val="7"/>
          <c:order val="1"/>
          <c:tx>
            <c:strRef>
              <c:f>Data!$B$118</c:f>
              <c:strCache>
                <c:ptCount val="1"/>
                <c:pt idx="0">
                  <c:v>APEperActive-2017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Data!$C$109:$N$110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Data!$C$118:$N$118</c:f>
              <c:numCache>
                <c:formatCode>#,##0.0</c:formatCode>
                <c:ptCount val="12"/>
                <c:pt idx="0">
                  <c:v>26.138886131243879</c:v>
                </c:pt>
                <c:pt idx="1">
                  <c:v>27.086376168831169</c:v>
                </c:pt>
                <c:pt idx="2">
                  <c:v>29.384664490205925</c:v>
                </c:pt>
                <c:pt idx="3">
                  <c:v>28.07289143480633</c:v>
                </c:pt>
                <c:pt idx="4">
                  <c:v>35.471205997392438</c:v>
                </c:pt>
                <c:pt idx="5">
                  <c:v>30.563789203084834</c:v>
                </c:pt>
                <c:pt idx="6">
                  <c:v>30.951577410654078</c:v>
                </c:pt>
                <c:pt idx="7">
                  <c:v>30.129527859237538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636672"/>
        <c:axId val="460640200"/>
        <c:extLst/>
      </c:barChart>
      <c:lineChart>
        <c:grouping val="standard"/>
        <c:varyColors val="0"/>
        <c:ser>
          <c:idx val="4"/>
          <c:order val="2"/>
          <c:tx>
            <c:strRef>
              <c:f>Data!$B$115</c:f>
              <c:strCache>
                <c:ptCount val="1"/>
                <c:pt idx="0">
                  <c:v>CaseperActive-2016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Data!$C$109:$N$110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Data!$C$115:$N$115</c:f>
              <c:numCache>
                <c:formatCode>#,##0.0</c:formatCode>
                <c:ptCount val="12"/>
                <c:pt idx="0">
                  <c:v>1.28661417322835</c:v>
                </c:pt>
                <c:pt idx="1">
                  <c:v>1.31774193548387</c:v>
                </c:pt>
                <c:pt idx="2">
                  <c:v>1.75089605734767</c:v>
                </c:pt>
                <c:pt idx="3">
                  <c:v>1.5372829417773199</c:v>
                </c:pt>
                <c:pt idx="4">
                  <c:v>1.49724264705882</c:v>
                </c:pt>
                <c:pt idx="5">
                  <c:v>1.6927747419550701</c:v>
                </c:pt>
                <c:pt idx="6">
                  <c:v>1.4343511450381701</c:v>
                </c:pt>
                <c:pt idx="7">
                  <c:v>1.4732394366197199</c:v>
                </c:pt>
                <c:pt idx="8">
                  <c:v>1.81487889273356</c:v>
                </c:pt>
                <c:pt idx="9">
                  <c:v>1.5675306957708</c:v>
                </c:pt>
                <c:pt idx="10">
                  <c:v>1.8960363872644601</c:v>
                </c:pt>
                <c:pt idx="11">
                  <c:v>2.0249999999999999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Data!$B$116</c:f>
              <c:strCache>
                <c:ptCount val="1"/>
                <c:pt idx="0">
                  <c:v>CaseperActive-2017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Data!$C$109:$N$110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Data!$C$116:$N$116</c:f>
              <c:numCache>
                <c:formatCode>#,##0.0</c:formatCode>
                <c:ptCount val="12"/>
                <c:pt idx="0">
                  <c:v>1.5690499510284035</c:v>
                </c:pt>
                <c:pt idx="1">
                  <c:v>1.50844155844156</c:v>
                </c:pt>
                <c:pt idx="2">
                  <c:v>1.76946258161728</c:v>
                </c:pt>
                <c:pt idx="3">
                  <c:v>1.7097654118930701</c:v>
                </c:pt>
                <c:pt idx="4">
                  <c:v>2.22164276401565</c:v>
                </c:pt>
                <c:pt idx="5">
                  <c:v>1.81233933161954</c:v>
                </c:pt>
                <c:pt idx="6">
                  <c:v>1.799056</c:v>
                </c:pt>
                <c:pt idx="7">
                  <c:v>1.7055720000000001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32752"/>
        <c:axId val="460630008"/>
        <c:extLst/>
      </c:lineChart>
      <c:catAx>
        <c:axId val="4606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40200"/>
        <c:crosses val="autoZero"/>
        <c:auto val="1"/>
        <c:lblAlgn val="ctr"/>
        <c:lblOffset val="100"/>
        <c:noMultiLvlLbl val="0"/>
      </c:catAx>
      <c:valAx>
        <c:axId val="46064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6672"/>
        <c:crosses val="autoZero"/>
        <c:crossBetween val="between"/>
      </c:valAx>
      <c:valAx>
        <c:axId val="460630008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2752"/>
        <c:crosses val="max"/>
        <c:crossBetween val="between"/>
      </c:valAx>
      <c:catAx>
        <c:axId val="4606327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008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NORTH - CASE/ACTIVE</a:t>
            </a:r>
          </a:p>
        </c:rich>
      </c:tx>
      <c:layout>
        <c:manualLayout>
          <c:xMode val="edge"/>
          <c:yMode val="edge"/>
          <c:x val="0.31852653630283273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Data!$B$342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Data!$C$341:$N$341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Data!$C$342:$N$342</c:f>
              <c:numCache>
                <c:formatCode>0.0;\-0.0;"-"</c:formatCode>
                <c:ptCount val="12"/>
                <c:pt idx="0">
                  <c:v>1.9807692307692308</c:v>
                </c:pt>
                <c:pt idx="1">
                  <c:v>2.6428571428571401</c:v>
                </c:pt>
                <c:pt idx="2">
                  <c:v>3.10606060606061</c:v>
                </c:pt>
                <c:pt idx="3">
                  <c:v>2.1146500000000001</c:v>
                </c:pt>
                <c:pt idx="4">
                  <c:v>2.3627449999999999</c:v>
                </c:pt>
                <c:pt idx="5">
                  <c:v>1.701087</c:v>
                </c:pt>
                <c:pt idx="6">
                  <c:v>2.2342339999999998</c:v>
                </c:pt>
                <c:pt idx="7">
                  <c:v>1.9953700000000001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Data!$B$343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Data!$C$341:$N$341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Data!$C$343:$N$343</c:f>
              <c:numCache>
                <c:formatCode>0.0;\-0.0;"-"</c:formatCode>
                <c:ptCount val="12"/>
                <c:pt idx="0">
                  <c:v>1.7256637168141593</c:v>
                </c:pt>
                <c:pt idx="1">
                  <c:v>1.32019704433498</c:v>
                </c:pt>
                <c:pt idx="2">
                  <c:v>1.62053571428571</c:v>
                </c:pt>
                <c:pt idx="3">
                  <c:v>1.48265</c:v>
                </c:pt>
                <c:pt idx="4">
                  <c:v>1.6654549999999999</c:v>
                </c:pt>
                <c:pt idx="5">
                  <c:v>1.491501</c:v>
                </c:pt>
                <c:pt idx="6">
                  <c:v>1.5777779999999999</c:v>
                </c:pt>
                <c:pt idx="7">
                  <c:v>1.538824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Data!$B$344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Data!$C$341:$N$341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Data!$C$344:$N$344</c:f>
              <c:numCache>
                <c:formatCode>0.0;\-0.0;"-"</c:formatCode>
                <c:ptCount val="12"/>
                <c:pt idx="0">
                  <c:v>1.1595092024539877</c:v>
                </c:pt>
                <c:pt idx="1">
                  <c:v>1.63380281690141</c:v>
                </c:pt>
                <c:pt idx="2">
                  <c:v>1.5698324022346399</c:v>
                </c:pt>
                <c:pt idx="3">
                  <c:v>1.553191</c:v>
                </c:pt>
                <c:pt idx="4">
                  <c:v>1.452555</c:v>
                </c:pt>
                <c:pt idx="5">
                  <c:v>1.4305559999999999</c:v>
                </c:pt>
                <c:pt idx="6">
                  <c:v>1.2294119999999999</c:v>
                </c:pt>
                <c:pt idx="7">
                  <c:v>1.384298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Data!$B$345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Data!$C$341:$N$341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Data!$C$345:$N$345</c:f>
              <c:numCache>
                <c:formatCode>0.0;\-0.0;"-"</c:formatCode>
                <c:ptCount val="12"/>
                <c:pt idx="0">
                  <c:v>1.5551948051948052</c:v>
                </c:pt>
                <c:pt idx="1">
                  <c:v>1.3946488294314401</c:v>
                </c:pt>
                <c:pt idx="2">
                  <c:v>1.68041237113402</c:v>
                </c:pt>
                <c:pt idx="3">
                  <c:v>1.47482</c:v>
                </c:pt>
                <c:pt idx="4">
                  <c:v>1.4675320000000001</c:v>
                </c:pt>
                <c:pt idx="5">
                  <c:v>1.496324</c:v>
                </c:pt>
                <c:pt idx="6">
                  <c:v>1.681818</c:v>
                </c:pt>
                <c:pt idx="7">
                  <c:v>1.6506019999999999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Data!$B$346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Data!$C$341:$N$341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Data!$C$346:$N$346</c:f>
              <c:numCache>
                <c:formatCode>0.0;\-0.0;"-"</c:formatCode>
                <c:ptCount val="12"/>
                <c:pt idx="0">
                  <c:v>1.1857142857142857</c:v>
                </c:pt>
                <c:pt idx="1">
                  <c:v>1.4166666666666701</c:v>
                </c:pt>
                <c:pt idx="2">
                  <c:v>1.64719626168224</c:v>
                </c:pt>
                <c:pt idx="3">
                  <c:v>1.1153850000000001</c:v>
                </c:pt>
                <c:pt idx="4">
                  <c:v>1.428571</c:v>
                </c:pt>
                <c:pt idx="5">
                  <c:v>1.4558819999999999</c:v>
                </c:pt>
                <c:pt idx="6">
                  <c:v>2.0465119999999999</c:v>
                </c:pt>
                <c:pt idx="7">
                  <c:v>1.17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Data!$B$347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Data!$C$341:$N$341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Data!$C$347:$N$347</c:f>
              <c:numCache>
                <c:formatCode>0.0;\-0.0;"-"</c:formatCode>
                <c:ptCount val="12"/>
                <c:pt idx="0">
                  <c:v>0.91111111111111109</c:v>
                </c:pt>
                <c:pt idx="1">
                  <c:v>1.20547945205479</c:v>
                </c:pt>
                <c:pt idx="2">
                  <c:v>1.3378378378378399</c:v>
                </c:pt>
                <c:pt idx="3">
                  <c:v>1.404255</c:v>
                </c:pt>
                <c:pt idx="4">
                  <c:v>1.492308</c:v>
                </c:pt>
                <c:pt idx="5">
                  <c:v>1.2338709999999999</c:v>
                </c:pt>
                <c:pt idx="6">
                  <c:v>1.428571</c:v>
                </c:pt>
                <c:pt idx="7">
                  <c:v>1.3863639999999999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Data!$B$348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Data!$C$341:$N$341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Data!$C$348:$N$348</c:f>
              <c:numCache>
                <c:formatCode>0.0;\-0.0;"-"</c:formatCode>
                <c:ptCount val="12"/>
                <c:pt idx="0">
                  <c:v>1.3</c:v>
                </c:pt>
                <c:pt idx="1">
                  <c:v>1.4718309859154901</c:v>
                </c:pt>
                <c:pt idx="2">
                  <c:v>1.41044776119403</c:v>
                </c:pt>
                <c:pt idx="3">
                  <c:v>1.917808</c:v>
                </c:pt>
                <c:pt idx="4">
                  <c:v>1.885246</c:v>
                </c:pt>
                <c:pt idx="5">
                  <c:v>2.018519</c:v>
                </c:pt>
                <c:pt idx="6">
                  <c:v>1.7019230000000001</c:v>
                </c:pt>
                <c:pt idx="7">
                  <c:v>1.55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Data!$B$349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Data!$C$341:$N$341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Data!$C$349:$N$349</c:f>
              <c:numCache>
                <c:formatCode>0.0;\-0.0;"-"</c:formatCode>
                <c:ptCount val="12"/>
                <c:pt idx="1">
                  <c:v>1.2089552238806001</c:v>
                </c:pt>
                <c:pt idx="2">
                  <c:v>1.4222222222222201</c:v>
                </c:pt>
                <c:pt idx="3">
                  <c:v>1.382609</c:v>
                </c:pt>
                <c:pt idx="4">
                  <c:v>1.295455</c:v>
                </c:pt>
                <c:pt idx="5">
                  <c:v>1.119048</c:v>
                </c:pt>
                <c:pt idx="6">
                  <c:v>1.53125</c:v>
                </c:pt>
                <c:pt idx="7">
                  <c:v>1.1530609999999999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08928"/>
        <c:axId val="713496384"/>
      </c:lineChart>
      <c:catAx>
        <c:axId val="7135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6384"/>
        <c:crosses val="autoZero"/>
        <c:auto val="1"/>
        <c:lblAlgn val="ctr"/>
        <c:lblOffset val="100"/>
        <c:noMultiLvlLbl val="0"/>
      </c:catAx>
      <c:valAx>
        <c:axId val="713496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;\-0.0;&quot;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souTH - ManPower</a:t>
            </a:r>
          </a:p>
        </c:rich>
      </c:tx>
      <c:layout>
        <c:manualLayout>
          <c:xMode val="edge"/>
          <c:yMode val="edge"/>
          <c:x val="0.37460798445793941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Data!$B$204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Data!$C$204:$N$204</c:f>
              <c:numCache>
                <c:formatCode>_(* #,##0_);_(* \(#,##0\);_(* "-"??_);_(@_)</c:formatCode>
                <c:ptCount val="12"/>
                <c:pt idx="1">
                  <c:v>799</c:v>
                </c:pt>
                <c:pt idx="2">
                  <c:v>902</c:v>
                </c:pt>
                <c:pt idx="3">
                  <c:v>1130</c:v>
                </c:pt>
                <c:pt idx="4">
                  <c:v>1301</c:v>
                </c:pt>
                <c:pt idx="5">
                  <c:v>1550</c:v>
                </c:pt>
                <c:pt idx="6">
                  <c:v>1761</c:v>
                </c:pt>
                <c:pt idx="7">
                  <c:v>1937</c:v>
                </c:pt>
              </c:numCache>
            </c:numRef>
          </c:val>
        </c:ser>
        <c:ser>
          <c:idx val="6"/>
          <c:order val="1"/>
          <c:tx>
            <c:strRef>
              <c:f>Data!$B$203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Data!$C$203:$N$203</c:f>
              <c:numCache>
                <c:formatCode>General</c:formatCode>
                <c:ptCount val="12"/>
                <c:pt idx="0">
                  <c:v>725</c:v>
                </c:pt>
                <c:pt idx="1">
                  <c:v>380</c:v>
                </c:pt>
                <c:pt idx="2">
                  <c:v>362</c:v>
                </c:pt>
                <c:pt idx="3">
                  <c:v>322</c:v>
                </c:pt>
                <c:pt idx="4">
                  <c:v>318</c:v>
                </c:pt>
                <c:pt idx="5">
                  <c:v>319</c:v>
                </c:pt>
                <c:pt idx="6">
                  <c:v>342</c:v>
                </c:pt>
                <c:pt idx="7">
                  <c:v>298</c:v>
                </c:pt>
              </c:numCache>
            </c:numRef>
          </c:val>
        </c:ser>
        <c:ser>
          <c:idx val="5"/>
          <c:order val="2"/>
          <c:tx>
            <c:strRef>
              <c:f>Data!$B$202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Data!$C$202:$N$202</c:f>
              <c:numCache>
                <c:formatCode>General</c:formatCode>
                <c:ptCount val="12"/>
                <c:pt idx="0">
                  <c:v>609</c:v>
                </c:pt>
                <c:pt idx="1">
                  <c:v>327</c:v>
                </c:pt>
                <c:pt idx="2">
                  <c:v>310</c:v>
                </c:pt>
                <c:pt idx="3">
                  <c:v>243</c:v>
                </c:pt>
                <c:pt idx="4">
                  <c:v>281</c:v>
                </c:pt>
                <c:pt idx="5">
                  <c:v>339</c:v>
                </c:pt>
                <c:pt idx="6">
                  <c:v>326</c:v>
                </c:pt>
                <c:pt idx="7">
                  <c:v>301</c:v>
                </c:pt>
              </c:numCache>
            </c:numRef>
          </c:val>
        </c:ser>
        <c:ser>
          <c:idx val="4"/>
          <c:order val="3"/>
          <c:tx>
            <c:strRef>
              <c:f>Data!$B$201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Data!$C$201:$N$201</c:f>
              <c:numCache>
                <c:formatCode>General</c:formatCode>
                <c:ptCount val="12"/>
                <c:pt idx="0">
                  <c:v>563</c:v>
                </c:pt>
                <c:pt idx="1">
                  <c:v>444</c:v>
                </c:pt>
                <c:pt idx="2">
                  <c:v>481</c:v>
                </c:pt>
                <c:pt idx="3">
                  <c:v>387</c:v>
                </c:pt>
                <c:pt idx="4">
                  <c:v>293</c:v>
                </c:pt>
                <c:pt idx="5">
                  <c:v>291</c:v>
                </c:pt>
                <c:pt idx="6">
                  <c:v>231</c:v>
                </c:pt>
                <c:pt idx="7">
                  <c:v>232</c:v>
                </c:pt>
              </c:numCache>
            </c:numRef>
          </c:val>
        </c:ser>
        <c:ser>
          <c:idx val="3"/>
          <c:order val="4"/>
          <c:tx>
            <c:strRef>
              <c:f>Data!$B$200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Data!$C$200:$N$200</c:f>
              <c:numCache>
                <c:formatCode>General</c:formatCode>
                <c:ptCount val="12"/>
                <c:pt idx="0">
                  <c:v>658</c:v>
                </c:pt>
                <c:pt idx="1">
                  <c:v>750</c:v>
                </c:pt>
                <c:pt idx="2">
                  <c:v>561</c:v>
                </c:pt>
                <c:pt idx="3">
                  <c:v>516</c:v>
                </c:pt>
                <c:pt idx="4">
                  <c:v>670</c:v>
                </c:pt>
                <c:pt idx="5">
                  <c:v>579</c:v>
                </c:pt>
                <c:pt idx="6">
                  <c:v>535</c:v>
                </c:pt>
                <c:pt idx="7">
                  <c:v>680</c:v>
                </c:pt>
              </c:numCache>
            </c:numRef>
          </c:val>
        </c:ser>
        <c:ser>
          <c:idx val="2"/>
          <c:order val="5"/>
          <c:tx>
            <c:strRef>
              <c:f>Data!$B$199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Data!$C$199:$N$199</c:f>
              <c:numCache>
                <c:formatCode>General</c:formatCode>
                <c:ptCount val="12"/>
                <c:pt idx="0">
                  <c:v>379</c:v>
                </c:pt>
                <c:pt idx="1">
                  <c:v>189</c:v>
                </c:pt>
                <c:pt idx="2">
                  <c:v>379</c:v>
                </c:pt>
                <c:pt idx="3">
                  <c:v>321</c:v>
                </c:pt>
                <c:pt idx="4">
                  <c:v>286</c:v>
                </c:pt>
                <c:pt idx="5">
                  <c:v>324</c:v>
                </c:pt>
                <c:pt idx="6">
                  <c:v>392</c:v>
                </c:pt>
                <c:pt idx="7">
                  <c:v>337</c:v>
                </c:pt>
              </c:numCache>
            </c:numRef>
          </c:val>
        </c:ser>
        <c:ser>
          <c:idx val="1"/>
          <c:order val="6"/>
          <c:tx>
            <c:strRef>
              <c:f>Data!$B$198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Data!$C$198:$N$198</c:f>
              <c:numCache>
                <c:formatCode>General</c:formatCode>
                <c:ptCount val="12"/>
                <c:pt idx="0">
                  <c:v>189</c:v>
                </c:pt>
                <c:pt idx="1">
                  <c:v>379</c:v>
                </c:pt>
                <c:pt idx="2">
                  <c:v>346</c:v>
                </c:pt>
                <c:pt idx="3">
                  <c:v>289</c:v>
                </c:pt>
                <c:pt idx="4">
                  <c:v>347</c:v>
                </c:pt>
                <c:pt idx="5">
                  <c:v>405</c:v>
                </c:pt>
                <c:pt idx="6">
                  <c:v>338</c:v>
                </c:pt>
                <c:pt idx="7">
                  <c:v>442</c:v>
                </c:pt>
              </c:numCache>
            </c:numRef>
          </c:val>
        </c:ser>
        <c:ser>
          <c:idx val="0"/>
          <c:order val="7"/>
          <c:tx>
            <c:strRef>
              <c:f>Data!$B$197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Data!$C$178:$N$178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Data!$C$197:$N$197</c:f>
              <c:numCache>
                <c:formatCode>General</c:formatCode>
                <c:ptCount val="12"/>
                <c:pt idx="0">
                  <c:v>97</c:v>
                </c:pt>
                <c:pt idx="1">
                  <c:v>95</c:v>
                </c:pt>
                <c:pt idx="2">
                  <c:v>95</c:v>
                </c:pt>
                <c:pt idx="3">
                  <c:v>249</c:v>
                </c:pt>
                <c:pt idx="4">
                  <c:v>241</c:v>
                </c:pt>
                <c:pt idx="5">
                  <c:v>234</c:v>
                </c:pt>
                <c:pt idx="6">
                  <c:v>246</c:v>
                </c:pt>
                <c:pt idx="7">
                  <c:v>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13504224"/>
        <c:axId val="713504616"/>
      </c:barChart>
      <c:catAx>
        <c:axId val="7135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04616"/>
        <c:crosses val="autoZero"/>
        <c:auto val="1"/>
        <c:lblAlgn val="ctr"/>
        <c:lblOffset val="100"/>
        <c:noMultiLvlLbl val="0"/>
      </c:catAx>
      <c:valAx>
        <c:axId val="713504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04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souTH - APE</a:t>
            </a:r>
          </a:p>
        </c:rich>
      </c:tx>
      <c:layout>
        <c:manualLayout>
          <c:xMode val="edge"/>
          <c:yMode val="edge"/>
          <c:x val="0.37460798445793941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Data!$B$240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Data!$C$240:$N$240</c:f>
              <c:numCache>
                <c:formatCode>#,##0</c:formatCode>
                <c:ptCount val="12"/>
                <c:pt idx="1">
                  <c:v>541.452</c:v>
                </c:pt>
                <c:pt idx="2">
                  <c:v>608.25</c:v>
                </c:pt>
                <c:pt idx="3">
                  <c:v>830.05</c:v>
                </c:pt>
                <c:pt idx="4">
                  <c:v>482.97</c:v>
                </c:pt>
                <c:pt idx="5">
                  <c:v>254.37</c:v>
                </c:pt>
                <c:pt idx="6">
                  <c:v>387.68799999999999</c:v>
                </c:pt>
                <c:pt idx="7">
                  <c:v>508.29399999999998</c:v>
                </c:pt>
              </c:numCache>
            </c:numRef>
          </c:val>
        </c:ser>
        <c:ser>
          <c:idx val="6"/>
          <c:order val="1"/>
          <c:tx>
            <c:strRef>
              <c:f>Data!$B$239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Data!$C$239:$N$239</c:f>
              <c:numCache>
                <c:formatCode>#,##0</c:formatCode>
                <c:ptCount val="12"/>
                <c:pt idx="0">
                  <c:v>1566.4295</c:v>
                </c:pt>
                <c:pt idx="1">
                  <c:v>1094.9259999999999</c:v>
                </c:pt>
                <c:pt idx="2">
                  <c:v>2230.5300000000002</c:v>
                </c:pt>
                <c:pt idx="3">
                  <c:v>2197.79</c:v>
                </c:pt>
                <c:pt idx="4">
                  <c:v>2466.1999999999998</c:v>
                </c:pt>
                <c:pt idx="5">
                  <c:v>2195.75</c:v>
                </c:pt>
                <c:pt idx="6">
                  <c:v>2746.6840000000002</c:v>
                </c:pt>
                <c:pt idx="7">
                  <c:v>2408.0990000000002</c:v>
                </c:pt>
              </c:numCache>
            </c:numRef>
          </c:val>
        </c:ser>
        <c:ser>
          <c:idx val="5"/>
          <c:order val="2"/>
          <c:tx>
            <c:strRef>
              <c:f>Data!$B$238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Data!$C$238:$N$238</c:f>
              <c:numCache>
                <c:formatCode>#,##0</c:formatCode>
                <c:ptCount val="12"/>
                <c:pt idx="0">
                  <c:v>485.90499999999997</c:v>
                </c:pt>
                <c:pt idx="1">
                  <c:v>536.13</c:v>
                </c:pt>
                <c:pt idx="2">
                  <c:v>1310.55</c:v>
                </c:pt>
                <c:pt idx="3">
                  <c:v>2466.52</c:v>
                </c:pt>
                <c:pt idx="4">
                  <c:v>7865.96</c:v>
                </c:pt>
                <c:pt idx="5">
                  <c:v>2594.13</c:v>
                </c:pt>
                <c:pt idx="6">
                  <c:v>1784.952</c:v>
                </c:pt>
                <c:pt idx="7">
                  <c:v>1574.5360000000001</c:v>
                </c:pt>
              </c:numCache>
            </c:numRef>
          </c:val>
        </c:ser>
        <c:ser>
          <c:idx val="4"/>
          <c:order val="3"/>
          <c:tx>
            <c:strRef>
              <c:f>Data!$B$237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Data!$C$237:$N$237</c:f>
              <c:numCache>
                <c:formatCode>#,##0</c:formatCode>
                <c:ptCount val="12"/>
                <c:pt idx="0">
                  <c:v>1240.9359999999999</c:v>
                </c:pt>
                <c:pt idx="1">
                  <c:v>3796.6129999999998</c:v>
                </c:pt>
                <c:pt idx="2">
                  <c:v>5473.45</c:v>
                </c:pt>
                <c:pt idx="3">
                  <c:v>1200.6199999999999</c:v>
                </c:pt>
                <c:pt idx="4">
                  <c:v>1020.13</c:v>
                </c:pt>
                <c:pt idx="5">
                  <c:v>1004.7</c:v>
                </c:pt>
                <c:pt idx="6">
                  <c:v>478.49349999999998</c:v>
                </c:pt>
                <c:pt idx="7">
                  <c:v>886.01300000000003</c:v>
                </c:pt>
              </c:numCache>
            </c:numRef>
          </c:val>
        </c:ser>
        <c:ser>
          <c:idx val="3"/>
          <c:order val="4"/>
          <c:tx>
            <c:strRef>
              <c:f>Data!$B$236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Data!$C$236:$N$236</c:f>
              <c:numCache>
                <c:formatCode>#,##0</c:formatCode>
                <c:ptCount val="12"/>
                <c:pt idx="0">
                  <c:v>3012.2404999999999</c:v>
                </c:pt>
                <c:pt idx="1">
                  <c:v>4534.0839999999998</c:v>
                </c:pt>
                <c:pt idx="2">
                  <c:v>2333.62</c:v>
                </c:pt>
                <c:pt idx="3">
                  <c:v>1563.44</c:v>
                </c:pt>
                <c:pt idx="4">
                  <c:v>1865.16</c:v>
                </c:pt>
                <c:pt idx="5">
                  <c:v>3365.75</c:v>
                </c:pt>
                <c:pt idx="6">
                  <c:v>1297.454</c:v>
                </c:pt>
                <c:pt idx="7">
                  <c:v>1890.37</c:v>
                </c:pt>
              </c:numCache>
            </c:numRef>
          </c:val>
        </c:ser>
        <c:ser>
          <c:idx val="2"/>
          <c:order val="5"/>
          <c:tx>
            <c:strRef>
              <c:f>Data!$B$235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Data!$C$235:$N$235</c:f>
              <c:numCache>
                <c:formatCode>#,##0</c:formatCode>
                <c:ptCount val="12"/>
                <c:pt idx="0">
                  <c:v>1266.1579999999999</c:v>
                </c:pt>
                <c:pt idx="1">
                  <c:v>1064.2650000000001</c:v>
                </c:pt>
                <c:pt idx="2">
                  <c:v>3299.38</c:v>
                </c:pt>
                <c:pt idx="3">
                  <c:v>1586.81</c:v>
                </c:pt>
                <c:pt idx="4">
                  <c:v>3248.4</c:v>
                </c:pt>
                <c:pt idx="5">
                  <c:v>2156.14</c:v>
                </c:pt>
                <c:pt idx="6">
                  <c:v>1269.6410000000001</c:v>
                </c:pt>
                <c:pt idx="7">
                  <c:v>2922.4380000000001</c:v>
                </c:pt>
              </c:numCache>
            </c:numRef>
          </c:val>
        </c:ser>
        <c:ser>
          <c:idx val="1"/>
          <c:order val="6"/>
          <c:tx>
            <c:strRef>
              <c:f>Data!$B$234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Data!$C$234:$N$234</c:f>
              <c:numCache>
                <c:formatCode>#,##0</c:formatCode>
                <c:ptCount val="12"/>
                <c:pt idx="0">
                  <c:v>1264.491</c:v>
                </c:pt>
                <c:pt idx="1">
                  <c:v>2129.3139999999999</c:v>
                </c:pt>
                <c:pt idx="2">
                  <c:v>4333.7</c:v>
                </c:pt>
                <c:pt idx="3">
                  <c:v>3917.58</c:v>
                </c:pt>
                <c:pt idx="4">
                  <c:v>3298.59</c:v>
                </c:pt>
                <c:pt idx="5">
                  <c:v>5003.32</c:v>
                </c:pt>
                <c:pt idx="6">
                  <c:v>3396.4389999999999</c:v>
                </c:pt>
                <c:pt idx="7">
                  <c:v>4289.2309999999998</c:v>
                </c:pt>
              </c:numCache>
            </c:numRef>
          </c:val>
        </c:ser>
        <c:ser>
          <c:idx val="0"/>
          <c:order val="7"/>
          <c:tx>
            <c:strRef>
              <c:f>Data!$B$233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Data!$C$214:$N$214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Data!$C$233:$N$233</c:f>
              <c:numCache>
                <c:formatCode>#,##0</c:formatCode>
                <c:ptCount val="12"/>
                <c:pt idx="0">
                  <c:v>3933.4949999999999</c:v>
                </c:pt>
                <c:pt idx="1">
                  <c:v>7272.9260000000104</c:v>
                </c:pt>
                <c:pt idx="2">
                  <c:v>7970.6</c:v>
                </c:pt>
                <c:pt idx="3">
                  <c:v>10699.83</c:v>
                </c:pt>
                <c:pt idx="4">
                  <c:v>10940.55</c:v>
                </c:pt>
                <c:pt idx="5">
                  <c:v>14188.19</c:v>
                </c:pt>
                <c:pt idx="6">
                  <c:v>11862.612499999999</c:v>
                </c:pt>
                <c:pt idx="7">
                  <c:v>12599.843999999999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13498736"/>
        <c:axId val="713506576"/>
      </c:barChart>
      <c:catAx>
        <c:axId val="7134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06576"/>
        <c:crosses val="autoZero"/>
        <c:auto val="1"/>
        <c:lblAlgn val="ctr"/>
        <c:lblOffset val="100"/>
        <c:noMultiLvlLbl val="0"/>
      </c:catAx>
      <c:valAx>
        <c:axId val="713506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souTH - Cases</a:t>
            </a:r>
          </a:p>
        </c:rich>
      </c:tx>
      <c:layout>
        <c:manualLayout>
          <c:xMode val="edge"/>
          <c:yMode val="edge"/>
          <c:x val="0.37460798445793941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Data!$B$268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Data!$C$268:$N$268</c:f>
              <c:numCache>
                <c:formatCode>General</c:formatCode>
                <c:ptCount val="12"/>
                <c:pt idx="1">
                  <c:v>36.5</c:v>
                </c:pt>
                <c:pt idx="2">
                  <c:v>39.5</c:v>
                </c:pt>
                <c:pt idx="3">
                  <c:v>56.5</c:v>
                </c:pt>
                <c:pt idx="4">
                  <c:v>29</c:v>
                </c:pt>
                <c:pt idx="5">
                  <c:v>15</c:v>
                </c:pt>
                <c:pt idx="6">
                  <c:v>25</c:v>
                </c:pt>
                <c:pt idx="7">
                  <c:v>39</c:v>
                </c:pt>
              </c:numCache>
            </c:numRef>
          </c:val>
        </c:ser>
        <c:ser>
          <c:idx val="6"/>
          <c:order val="1"/>
          <c:tx>
            <c:strRef>
              <c:f>Data!$B$267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Data!$C$267:$N$267</c:f>
              <c:numCache>
                <c:formatCode>General</c:formatCode>
                <c:ptCount val="12"/>
                <c:pt idx="0">
                  <c:v>75.5</c:v>
                </c:pt>
                <c:pt idx="1">
                  <c:v>63</c:v>
                </c:pt>
                <c:pt idx="2">
                  <c:v>135</c:v>
                </c:pt>
                <c:pt idx="3">
                  <c:v>113</c:v>
                </c:pt>
                <c:pt idx="4">
                  <c:v>113</c:v>
                </c:pt>
                <c:pt idx="5">
                  <c:v>101.5</c:v>
                </c:pt>
                <c:pt idx="6">
                  <c:v>109.5</c:v>
                </c:pt>
                <c:pt idx="7">
                  <c:v>107</c:v>
                </c:pt>
              </c:numCache>
            </c:numRef>
          </c:val>
        </c:ser>
        <c:ser>
          <c:idx val="5"/>
          <c:order val="2"/>
          <c:tx>
            <c:strRef>
              <c:f>Data!$B$266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Data!$C$266:$N$266</c:f>
              <c:numCache>
                <c:formatCode>General</c:formatCode>
                <c:ptCount val="12"/>
                <c:pt idx="0">
                  <c:v>34</c:v>
                </c:pt>
                <c:pt idx="1">
                  <c:v>37</c:v>
                </c:pt>
                <c:pt idx="2">
                  <c:v>80</c:v>
                </c:pt>
                <c:pt idx="3">
                  <c:v>105</c:v>
                </c:pt>
                <c:pt idx="4">
                  <c:v>777</c:v>
                </c:pt>
                <c:pt idx="5">
                  <c:v>145.5</c:v>
                </c:pt>
                <c:pt idx="6">
                  <c:v>94</c:v>
                </c:pt>
                <c:pt idx="7">
                  <c:v>83.5</c:v>
                </c:pt>
              </c:numCache>
            </c:numRef>
          </c:val>
        </c:ser>
        <c:ser>
          <c:idx val="4"/>
          <c:order val="3"/>
          <c:tx>
            <c:strRef>
              <c:f>Data!$B$265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Data!$C$265:$N$265</c:f>
              <c:numCache>
                <c:formatCode>General</c:formatCode>
                <c:ptCount val="12"/>
                <c:pt idx="0">
                  <c:v>62</c:v>
                </c:pt>
                <c:pt idx="1">
                  <c:v>152</c:v>
                </c:pt>
                <c:pt idx="2">
                  <c:v>279</c:v>
                </c:pt>
                <c:pt idx="3">
                  <c:v>79.5</c:v>
                </c:pt>
                <c:pt idx="4">
                  <c:v>53</c:v>
                </c:pt>
                <c:pt idx="5">
                  <c:v>58</c:v>
                </c:pt>
                <c:pt idx="6">
                  <c:v>34.5</c:v>
                </c:pt>
                <c:pt idx="7">
                  <c:v>50</c:v>
                </c:pt>
              </c:numCache>
            </c:numRef>
          </c:val>
        </c:ser>
        <c:ser>
          <c:idx val="3"/>
          <c:order val="4"/>
          <c:tx>
            <c:strRef>
              <c:f>Data!$B$264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Data!$C$264:$N$264</c:f>
              <c:numCache>
                <c:formatCode>General</c:formatCode>
                <c:ptCount val="12"/>
                <c:pt idx="0">
                  <c:v>173</c:v>
                </c:pt>
                <c:pt idx="1">
                  <c:v>208</c:v>
                </c:pt>
                <c:pt idx="2">
                  <c:v>149</c:v>
                </c:pt>
                <c:pt idx="3">
                  <c:v>101</c:v>
                </c:pt>
                <c:pt idx="4">
                  <c:v>126</c:v>
                </c:pt>
                <c:pt idx="5">
                  <c:v>175.5</c:v>
                </c:pt>
                <c:pt idx="6">
                  <c:v>86</c:v>
                </c:pt>
                <c:pt idx="7">
                  <c:v>121.5</c:v>
                </c:pt>
              </c:numCache>
            </c:numRef>
          </c:val>
        </c:ser>
        <c:ser>
          <c:idx val="2"/>
          <c:order val="5"/>
          <c:tx>
            <c:strRef>
              <c:f>Data!$B$263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Data!$C$263:$N$263</c:f>
              <c:numCache>
                <c:formatCode>General</c:formatCode>
                <c:ptCount val="12"/>
                <c:pt idx="0">
                  <c:v>83</c:v>
                </c:pt>
                <c:pt idx="1">
                  <c:v>69</c:v>
                </c:pt>
                <c:pt idx="2">
                  <c:v>201</c:v>
                </c:pt>
                <c:pt idx="3">
                  <c:v>102</c:v>
                </c:pt>
                <c:pt idx="4">
                  <c:v>158</c:v>
                </c:pt>
                <c:pt idx="5">
                  <c:v>149</c:v>
                </c:pt>
                <c:pt idx="6">
                  <c:v>84</c:v>
                </c:pt>
                <c:pt idx="7">
                  <c:v>163.5</c:v>
                </c:pt>
              </c:numCache>
            </c:numRef>
          </c:val>
        </c:ser>
        <c:ser>
          <c:idx val="1"/>
          <c:order val="6"/>
          <c:tx>
            <c:strRef>
              <c:f>Data!$B$262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Data!$C$262:$N$262</c:f>
              <c:numCache>
                <c:formatCode>General</c:formatCode>
                <c:ptCount val="12"/>
                <c:pt idx="0">
                  <c:v>90</c:v>
                </c:pt>
                <c:pt idx="1">
                  <c:v>158</c:v>
                </c:pt>
                <c:pt idx="2">
                  <c:v>260</c:v>
                </c:pt>
                <c:pt idx="3">
                  <c:v>253</c:v>
                </c:pt>
                <c:pt idx="4">
                  <c:v>218.5</c:v>
                </c:pt>
                <c:pt idx="5">
                  <c:v>337</c:v>
                </c:pt>
                <c:pt idx="6">
                  <c:v>224</c:v>
                </c:pt>
                <c:pt idx="7">
                  <c:v>285.5</c:v>
                </c:pt>
              </c:numCache>
            </c:numRef>
          </c:val>
        </c:ser>
        <c:ser>
          <c:idx val="0"/>
          <c:order val="7"/>
          <c:tx>
            <c:strRef>
              <c:f>Data!$B$261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Data!$C$242:$N$242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Data!$C$261:$N$261</c:f>
              <c:numCache>
                <c:formatCode>General</c:formatCode>
                <c:ptCount val="12"/>
                <c:pt idx="0">
                  <c:v>172.5</c:v>
                </c:pt>
                <c:pt idx="1">
                  <c:v>194.5</c:v>
                </c:pt>
                <c:pt idx="2">
                  <c:v>284.5</c:v>
                </c:pt>
                <c:pt idx="3">
                  <c:v>449</c:v>
                </c:pt>
                <c:pt idx="4">
                  <c:v>440.5</c:v>
                </c:pt>
                <c:pt idx="5">
                  <c:v>644.5</c:v>
                </c:pt>
                <c:pt idx="6">
                  <c:v>514</c:v>
                </c:pt>
                <c:pt idx="7">
                  <c:v>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13505792"/>
        <c:axId val="713494816"/>
      </c:barChart>
      <c:catAx>
        <c:axId val="7135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4816"/>
        <c:crosses val="autoZero"/>
        <c:auto val="1"/>
        <c:lblAlgn val="ctr"/>
        <c:lblOffset val="100"/>
        <c:noMultiLvlLbl val="0"/>
      </c:catAx>
      <c:valAx>
        <c:axId val="713494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0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souTH - active ratio</a:t>
            </a:r>
          </a:p>
        </c:rich>
      </c:tx>
      <c:layout>
        <c:manualLayout>
          <c:xMode val="edge"/>
          <c:yMode val="edge"/>
          <c:x val="0.31852653630283273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Data!$B$289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Data!$C$288:$N$288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Data!$C$289:$N$289</c:f>
              <c:numCache>
                <c:formatCode>0%</c:formatCode>
                <c:ptCount val="12"/>
                <c:pt idx="0">
                  <c:v>0.69620253164556967</c:v>
                </c:pt>
                <c:pt idx="1">
                  <c:v>0.67708333333333304</c:v>
                </c:pt>
                <c:pt idx="2">
                  <c:v>0.768421052631579</c:v>
                </c:pt>
                <c:pt idx="3">
                  <c:v>0.5943775</c:v>
                </c:pt>
                <c:pt idx="4">
                  <c:v>0.60816326530612241</c:v>
                </c:pt>
                <c:pt idx="5">
                  <c:v>0.59368421052631581</c:v>
                </c:pt>
                <c:pt idx="6">
                  <c:v>0.65</c:v>
                </c:pt>
                <c:pt idx="7">
                  <c:v>0.64435145999999999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Data!$B$290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Data!$C$288:$N$288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Data!$C$290:$N$290</c:f>
              <c:numCache>
                <c:formatCode>0%</c:formatCode>
                <c:ptCount val="12"/>
                <c:pt idx="0">
                  <c:v>0.1649122807017544</c:v>
                </c:pt>
                <c:pt idx="1">
                  <c:v>0.42957746478873199</c:v>
                </c:pt>
                <c:pt idx="2">
                  <c:v>0.39448275862068999</c:v>
                </c:pt>
                <c:pt idx="3">
                  <c:v>0.98961940000000004</c:v>
                </c:pt>
                <c:pt idx="4">
                  <c:v>0.48427672955974843</c:v>
                </c:pt>
                <c:pt idx="5">
                  <c:v>0.55319148936170215</c:v>
                </c:pt>
                <c:pt idx="6">
                  <c:v>0.91715975999999999</c:v>
                </c:pt>
                <c:pt idx="7">
                  <c:v>0.99095023000000004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Data!$B$291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Data!$C$288:$N$288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Data!$C$291:$N$291</c:f>
              <c:numCache>
                <c:formatCode>0%</c:formatCode>
                <c:ptCount val="12"/>
                <c:pt idx="0">
                  <c:v>0.14550264550264549</c:v>
                </c:pt>
                <c:pt idx="1">
                  <c:v>0.161971830985915</c:v>
                </c:pt>
                <c:pt idx="2">
                  <c:v>0.33450704225352101</c:v>
                </c:pt>
                <c:pt idx="3">
                  <c:v>0.2305296</c:v>
                </c:pt>
                <c:pt idx="4">
                  <c:v>0.25041186161449752</c:v>
                </c:pt>
                <c:pt idx="5">
                  <c:v>0.28852459016393445</c:v>
                </c:pt>
                <c:pt idx="6">
                  <c:v>0.14285713999999999</c:v>
                </c:pt>
                <c:pt idx="7">
                  <c:v>0.27596439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Data!$B$292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Data!$C$288:$N$288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Data!$C$292:$N$292</c:f>
              <c:numCache>
                <c:formatCode>0%</c:formatCode>
                <c:ptCount val="12"/>
                <c:pt idx="0">
                  <c:v>0.13322759714512292</c:v>
                </c:pt>
                <c:pt idx="1">
                  <c:v>0.17613636363636401</c:v>
                </c:pt>
                <c:pt idx="2">
                  <c:v>0.132723112128146</c:v>
                </c:pt>
                <c:pt idx="3">
                  <c:v>0.12984499999999999</c:v>
                </c:pt>
                <c:pt idx="4">
                  <c:v>0.13659359190556492</c:v>
                </c:pt>
                <c:pt idx="5">
                  <c:v>0.13771016813450759</c:v>
                </c:pt>
                <c:pt idx="6">
                  <c:v>0.11225444</c:v>
                </c:pt>
                <c:pt idx="7">
                  <c:v>0.10588235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Data!$B$293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Data!$C$288:$N$288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Data!$C$293:$N$293</c:f>
              <c:numCache>
                <c:formatCode>0%</c:formatCode>
                <c:ptCount val="12"/>
                <c:pt idx="0">
                  <c:v>7.4342701722574803E-2</c:v>
                </c:pt>
                <c:pt idx="1">
                  <c:v>0.17279046673286999</c:v>
                </c:pt>
                <c:pt idx="2">
                  <c:v>0.32</c:v>
                </c:pt>
                <c:pt idx="3">
                  <c:v>0.12936610000000001</c:v>
                </c:pt>
                <c:pt idx="4">
                  <c:v>0.11470588235294117</c:v>
                </c:pt>
                <c:pt idx="5">
                  <c:v>0.12671232876712329</c:v>
                </c:pt>
                <c:pt idx="6">
                  <c:v>0.12554113</c:v>
                </c:pt>
                <c:pt idx="7">
                  <c:v>0.18574514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Data!$B$294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Data!$C$288:$N$288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Data!$C$294:$N$294</c:f>
              <c:numCache>
                <c:formatCode>0%</c:formatCode>
                <c:ptCount val="12"/>
                <c:pt idx="0">
                  <c:v>4.9036777583187391E-2</c:v>
                </c:pt>
                <c:pt idx="1">
                  <c:v>7.2649572649572697E-2</c:v>
                </c:pt>
                <c:pt idx="2">
                  <c:v>0.172684458398744</c:v>
                </c:pt>
                <c:pt idx="3">
                  <c:v>0.18556700000000001</c:v>
                </c:pt>
                <c:pt idx="4">
                  <c:v>0.20229007633587787</c:v>
                </c:pt>
                <c:pt idx="5">
                  <c:v>0.17741935483870969</c:v>
                </c:pt>
                <c:pt idx="6">
                  <c:v>0.10429447999999999</c:v>
                </c:pt>
                <c:pt idx="7">
                  <c:v>0.12645591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Data!$B$295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Data!$C$288:$N$288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Data!$C$295:$N$295</c:f>
              <c:numCache>
                <c:formatCode>0%</c:formatCode>
                <c:ptCount val="12"/>
                <c:pt idx="0">
                  <c:v>7.2780203784570591E-2</c:v>
                </c:pt>
                <c:pt idx="1">
                  <c:v>7.9638009049773806E-2</c:v>
                </c:pt>
                <c:pt idx="2">
                  <c:v>0.18328840970350399</c:v>
                </c:pt>
                <c:pt idx="3">
                  <c:v>0.1806854</c:v>
                </c:pt>
                <c:pt idx="4">
                  <c:v>0.15937499999999999</c:v>
                </c:pt>
                <c:pt idx="5">
                  <c:v>0.14756671899529042</c:v>
                </c:pt>
                <c:pt idx="6">
                  <c:v>0.14619883</c:v>
                </c:pt>
                <c:pt idx="7">
                  <c:v>0.16806723000000001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Data!$B$296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Data!$C$288:$N$288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Data!$C$296:$N$296</c:f>
              <c:numCache>
                <c:formatCode>0%</c:formatCode>
                <c:ptCount val="12"/>
                <c:pt idx="1">
                  <c:v>7.7596996245306596E-2</c:v>
                </c:pt>
                <c:pt idx="2">
                  <c:v>3.6449147560258702E-2</c:v>
                </c:pt>
                <c:pt idx="3">
                  <c:v>0.24054980000000001</c:v>
                </c:pt>
                <c:pt idx="4">
                  <c:v>1.8922254216371864E-2</c:v>
                </c:pt>
                <c:pt idx="5">
                  <c:v>1.052262364082778E-2</c:v>
                </c:pt>
                <c:pt idx="6">
                  <c:v>0.12232416</c:v>
                </c:pt>
                <c:pt idx="7">
                  <c:v>0.21221865000000001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498344"/>
        <c:axId val="713497168"/>
      </c:lineChart>
      <c:catAx>
        <c:axId val="71349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7168"/>
        <c:crosses val="autoZero"/>
        <c:auto val="1"/>
        <c:lblAlgn val="ctr"/>
        <c:lblOffset val="100"/>
        <c:noMultiLvlLbl val="0"/>
      </c:catAx>
      <c:valAx>
        <c:axId val="713497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souTH - CASE SIZE</a:t>
            </a:r>
          </a:p>
        </c:rich>
      </c:tx>
      <c:layout>
        <c:manualLayout>
          <c:xMode val="edge"/>
          <c:yMode val="edge"/>
          <c:x val="0.31852653630283273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Data!$B$318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Data!$C$317:$N$317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Data!$C$318:$N$318</c:f>
              <c:numCache>
                <c:formatCode>0.0;\-0.0;"-"</c:formatCode>
                <c:ptCount val="12"/>
                <c:pt idx="0">
                  <c:v>22.802869565217392</c:v>
                </c:pt>
                <c:pt idx="1">
                  <c:v>37.392935732647899</c:v>
                </c:pt>
                <c:pt idx="2">
                  <c:v>28.016168717047499</c:v>
                </c:pt>
                <c:pt idx="3">
                  <c:v>23.830359999999999</c:v>
                </c:pt>
                <c:pt idx="4">
                  <c:v>24.836659999999998</c:v>
                </c:pt>
                <c:pt idx="5">
                  <c:v>22.01426</c:v>
                </c:pt>
                <c:pt idx="6">
                  <c:v>23.07901</c:v>
                </c:pt>
                <c:pt idx="7">
                  <c:v>24.754110000000001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Data!$B$319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Data!$C$317:$N$317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Data!$C$319:$N$319</c:f>
              <c:numCache>
                <c:formatCode>0.0;\-0.0;"-"</c:formatCode>
                <c:ptCount val="12"/>
                <c:pt idx="0">
                  <c:v>14.049899999999999</c:v>
                </c:pt>
                <c:pt idx="1">
                  <c:v>13.476670886075899</c:v>
                </c:pt>
                <c:pt idx="2">
                  <c:v>16.668076923076899</c:v>
                </c:pt>
                <c:pt idx="3">
                  <c:v>15.48451</c:v>
                </c:pt>
                <c:pt idx="4">
                  <c:v>15.09652</c:v>
                </c:pt>
                <c:pt idx="5">
                  <c:v>14.84665</c:v>
                </c:pt>
                <c:pt idx="6">
                  <c:v>15.16267</c:v>
                </c:pt>
                <c:pt idx="7">
                  <c:v>15.023580000000001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Data!$B$320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Data!$C$317:$N$317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Data!$C$320:$N$320</c:f>
              <c:numCache>
                <c:formatCode>0.0;\-0.0;"-"</c:formatCode>
                <c:ptCount val="12"/>
                <c:pt idx="0">
                  <c:v>15.254915662650602</c:v>
                </c:pt>
                <c:pt idx="1">
                  <c:v>15.424130434782599</c:v>
                </c:pt>
                <c:pt idx="2">
                  <c:v>16.414825870646801</c:v>
                </c:pt>
                <c:pt idx="3">
                  <c:v>15.55696</c:v>
                </c:pt>
                <c:pt idx="4">
                  <c:v>20.55949</c:v>
                </c:pt>
                <c:pt idx="5">
                  <c:v>14.470739999999999</c:v>
                </c:pt>
                <c:pt idx="6">
                  <c:v>15.11477</c:v>
                </c:pt>
                <c:pt idx="7">
                  <c:v>17.87424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Data!$B$321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Data!$C$317:$N$317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Data!$C$321:$N$321</c:f>
              <c:numCache>
                <c:formatCode>0.0;\-0.0;"-"</c:formatCode>
                <c:ptCount val="12"/>
                <c:pt idx="0">
                  <c:v>17.411794797687861</c:v>
                </c:pt>
                <c:pt idx="1">
                  <c:v>21.7984807692308</c:v>
                </c:pt>
                <c:pt idx="2">
                  <c:v>15.661879194630901</c:v>
                </c:pt>
                <c:pt idx="3">
                  <c:v>15.4796</c:v>
                </c:pt>
                <c:pt idx="4">
                  <c:v>14.802860000000001</c:v>
                </c:pt>
                <c:pt idx="5">
                  <c:v>19.178059999999999</c:v>
                </c:pt>
                <c:pt idx="6">
                  <c:v>15.08667</c:v>
                </c:pt>
                <c:pt idx="7">
                  <c:v>15.5586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Data!$B$322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Data!$C$317:$N$317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Data!$C$322:$N$322</c:f>
              <c:numCache>
                <c:formatCode>0.0;\-0.0;"-"</c:formatCode>
                <c:ptCount val="12"/>
                <c:pt idx="0">
                  <c:v>20.015096774193548</c:v>
                </c:pt>
                <c:pt idx="1">
                  <c:v>24.977717105263199</c:v>
                </c:pt>
                <c:pt idx="2">
                  <c:v>19.6181003584229</c:v>
                </c:pt>
                <c:pt idx="3">
                  <c:v>15.10214</c:v>
                </c:pt>
                <c:pt idx="4">
                  <c:v>19.24774</c:v>
                </c:pt>
                <c:pt idx="5">
                  <c:v>17.322410000000001</c:v>
                </c:pt>
                <c:pt idx="6">
                  <c:v>13.86938</c:v>
                </c:pt>
                <c:pt idx="7">
                  <c:v>17.72026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Data!$B$323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Data!$C$317:$N$317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Data!$C$323:$N$323</c:f>
              <c:numCache>
                <c:formatCode>0.0;\-0.0;"-"</c:formatCode>
                <c:ptCount val="12"/>
                <c:pt idx="0">
                  <c:v>14.291323529411764</c:v>
                </c:pt>
                <c:pt idx="1">
                  <c:v>14.49</c:v>
                </c:pt>
                <c:pt idx="2">
                  <c:v>16.381875000000001</c:v>
                </c:pt>
                <c:pt idx="3">
                  <c:v>23.490670000000001</c:v>
                </c:pt>
                <c:pt idx="4">
                  <c:v>10.1235</c:v>
                </c:pt>
                <c:pt idx="5">
                  <c:v>17.829070000000002</c:v>
                </c:pt>
                <c:pt idx="6">
                  <c:v>18.988849999999999</c:v>
                </c:pt>
                <c:pt idx="7">
                  <c:v>18.856719999999999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Data!$B$324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Data!$C$317:$N$317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Data!$C$324:$N$324</c:f>
              <c:numCache>
                <c:formatCode>0.0;\-0.0;"-"</c:formatCode>
                <c:ptCount val="12"/>
                <c:pt idx="0">
                  <c:v>20.747410596026491</c:v>
                </c:pt>
                <c:pt idx="1">
                  <c:v>17.3797777777778</c:v>
                </c:pt>
                <c:pt idx="2">
                  <c:v>16.5224444444444</c:v>
                </c:pt>
                <c:pt idx="3">
                  <c:v>19.449470000000002</c:v>
                </c:pt>
                <c:pt idx="4">
                  <c:v>21.824780000000001</c:v>
                </c:pt>
                <c:pt idx="5">
                  <c:v>21.632999999999999</c:v>
                </c:pt>
                <c:pt idx="6">
                  <c:v>25.083870000000001</c:v>
                </c:pt>
                <c:pt idx="7">
                  <c:v>22.505600000000001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Data!$B$325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Data!$C$317:$N$317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Data!$C$325:$N$325</c:f>
              <c:numCache>
                <c:formatCode>0.0;\-0.0;"-"</c:formatCode>
                <c:ptCount val="12"/>
                <c:pt idx="1">
                  <c:v>14.834301369863001</c:v>
                </c:pt>
                <c:pt idx="2">
                  <c:v>15.3987341772152</c:v>
                </c:pt>
                <c:pt idx="3">
                  <c:v>14.69115</c:v>
                </c:pt>
                <c:pt idx="4">
                  <c:v>16.654140000000002</c:v>
                </c:pt>
                <c:pt idx="5">
                  <c:v>16.957999999999998</c:v>
                </c:pt>
                <c:pt idx="6">
                  <c:v>15.50752</c:v>
                </c:pt>
                <c:pt idx="7">
                  <c:v>13.03318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497560"/>
        <c:axId val="713499128"/>
      </c:lineChart>
      <c:catAx>
        <c:axId val="7134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9128"/>
        <c:crosses val="autoZero"/>
        <c:auto val="1"/>
        <c:lblAlgn val="ctr"/>
        <c:lblOffset val="100"/>
        <c:noMultiLvlLbl val="0"/>
      </c:catAx>
      <c:valAx>
        <c:axId val="7134991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;\-0.0;&quot;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souTH - CASE/ACTIVE</a:t>
            </a:r>
          </a:p>
        </c:rich>
      </c:tx>
      <c:layout>
        <c:manualLayout>
          <c:xMode val="edge"/>
          <c:yMode val="edge"/>
          <c:x val="0.31852653630283273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Data!$B$351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Data!$C$350:$N$350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Data!$C$351:$N$351</c:f>
              <c:numCache>
                <c:formatCode>0.0;\-0.0;"-"</c:formatCode>
                <c:ptCount val="12"/>
                <c:pt idx="0">
                  <c:v>3.1363636363636362</c:v>
                </c:pt>
                <c:pt idx="1">
                  <c:v>2.9923076923076901</c:v>
                </c:pt>
                <c:pt idx="2">
                  <c:v>3.8972602739725999</c:v>
                </c:pt>
                <c:pt idx="3">
                  <c:v>3.0337839999999998</c:v>
                </c:pt>
                <c:pt idx="4">
                  <c:v>2.9563760000000001</c:v>
                </c:pt>
                <c:pt idx="5">
                  <c:v>4.5709220000000004</c:v>
                </c:pt>
                <c:pt idx="6">
                  <c:v>3.2948719999999998</c:v>
                </c:pt>
                <c:pt idx="7">
                  <c:v>3.3051949999999999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Data!$B$352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Data!$C$350:$N$350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Data!$C$352:$N$352</c:f>
              <c:numCache>
                <c:formatCode>0.0;\-0.0;"-"</c:formatCode>
                <c:ptCount val="12"/>
                <c:pt idx="0">
                  <c:v>1.9148936170212767</c:v>
                </c:pt>
                <c:pt idx="1">
                  <c:v>1.29508196721311</c:v>
                </c:pt>
                <c:pt idx="2">
                  <c:v>1.8181818181818199</c:v>
                </c:pt>
                <c:pt idx="3">
                  <c:v>1.769231</c:v>
                </c:pt>
                <c:pt idx="4">
                  <c:v>1.418831</c:v>
                </c:pt>
                <c:pt idx="5">
                  <c:v>1.6201920000000001</c:v>
                </c:pt>
                <c:pt idx="6">
                  <c:v>1.4451609999999999</c:v>
                </c:pt>
                <c:pt idx="7">
                  <c:v>1.303653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Data!$B$353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Data!$C$350:$N$350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Data!$C$353:$N$353</c:f>
              <c:numCache>
                <c:formatCode>0.0;\-0.0;"-"</c:formatCode>
                <c:ptCount val="12"/>
                <c:pt idx="0">
                  <c:v>1.509090909090909</c:v>
                </c:pt>
                <c:pt idx="1">
                  <c:v>1.5</c:v>
                </c:pt>
                <c:pt idx="2">
                  <c:v>2.11578947368421</c:v>
                </c:pt>
                <c:pt idx="3">
                  <c:v>1.3783780000000001</c:v>
                </c:pt>
                <c:pt idx="4">
                  <c:v>2.0789469999999999</c:v>
                </c:pt>
                <c:pt idx="5">
                  <c:v>1.693182</c:v>
                </c:pt>
                <c:pt idx="6">
                  <c:v>1.5</c:v>
                </c:pt>
                <c:pt idx="7">
                  <c:v>1.758065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Data!$B$354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Data!$C$350:$N$350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Data!$C$354:$N$354</c:f>
              <c:numCache>
                <c:formatCode>0.0;\-0.0;"-"</c:formatCode>
                <c:ptCount val="12"/>
                <c:pt idx="0">
                  <c:v>2.0595238095238093</c:v>
                </c:pt>
                <c:pt idx="1">
                  <c:v>1.67741935483871</c:v>
                </c:pt>
                <c:pt idx="2">
                  <c:v>1.71264367816092</c:v>
                </c:pt>
                <c:pt idx="3">
                  <c:v>1.507463</c:v>
                </c:pt>
                <c:pt idx="4">
                  <c:v>1.5555559999999999</c:v>
                </c:pt>
                <c:pt idx="5">
                  <c:v>2.0406979999999999</c:v>
                </c:pt>
                <c:pt idx="6">
                  <c:v>1.433333</c:v>
                </c:pt>
                <c:pt idx="7">
                  <c:v>1.6875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Data!$B$355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Data!$C$350:$N$350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Data!$C$355:$N$355</c:f>
              <c:numCache>
                <c:formatCode>0.0;\-0.0;"-"</c:formatCode>
                <c:ptCount val="12"/>
                <c:pt idx="0">
                  <c:v>1.5121951219512195</c:v>
                </c:pt>
                <c:pt idx="1">
                  <c:v>1.7471264367816099</c:v>
                </c:pt>
                <c:pt idx="2">
                  <c:v>1.88513513513514</c:v>
                </c:pt>
                <c:pt idx="3">
                  <c:v>1.59</c:v>
                </c:pt>
                <c:pt idx="4">
                  <c:v>1.3589739999999999</c:v>
                </c:pt>
                <c:pt idx="5">
                  <c:v>1.5675680000000001</c:v>
                </c:pt>
                <c:pt idx="6">
                  <c:v>1.1896549999999999</c:v>
                </c:pt>
                <c:pt idx="7">
                  <c:v>1.1627909999999999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Data!$B$356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Data!$C$350:$N$350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Data!$C$356:$N$356</c:f>
              <c:numCache>
                <c:formatCode>0.0;\-0.0;"-"</c:formatCode>
                <c:ptCount val="12"/>
                <c:pt idx="0">
                  <c:v>1.2142857142857142</c:v>
                </c:pt>
                <c:pt idx="1">
                  <c:v>1.0882352941176501</c:v>
                </c:pt>
                <c:pt idx="2">
                  <c:v>1.4545454545454499</c:v>
                </c:pt>
                <c:pt idx="3">
                  <c:v>2.3333330000000001</c:v>
                </c:pt>
                <c:pt idx="4">
                  <c:v>14.66038</c:v>
                </c:pt>
                <c:pt idx="5">
                  <c:v>2.6454550000000001</c:v>
                </c:pt>
                <c:pt idx="6">
                  <c:v>2.7647059999999999</c:v>
                </c:pt>
                <c:pt idx="7">
                  <c:v>2.197368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Data!$B$357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Data!$C$350:$N$350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Data!$C$357:$N$357</c:f>
              <c:numCache>
                <c:formatCode>0.0;\-0.0;"-"</c:formatCode>
                <c:ptCount val="12"/>
                <c:pt idx="0">
                  <c:v>1.51</c:v>
                </c:pt>
                <c:pt idx="1">
                  <c:v>1.4318181818181801</c:v>
                </c:pt>
                <c:pt idx="2">
                  <c:v>1.98529411764706</c:v>
                </c:pt>
                <c:pt idx="3">
                  <c:v>1.9482759999999999</c:v>
                </c:pt>
                <c:pt idx="4">
                  <c:v>2.2156859999999998</c:v>
                </c:pt>
                <c:pt idx="5">
                  <c:v>2.1595740000000001</c:v>
                </c:pt>
                <c:pt idx="6">
                  <c:v>2.19</c:v>
                </c:pt>
                <c:pt idx="7">
                  <c:v>2.14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Data!$B$358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Data!$C$350:$N$350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Data!$C$358:$N$358</c:f>
              <c:numCache>
                <c:formatCode>0.0;\-0.0;"-"</c:formatCode>
                <c:ptCount val="12"/>
                <c:pt idx="1">
                  <c:v>1.17741935483871</c:v>
                </c:pt>
                <c:pt idx="2">
                  <c:v>1.2741935483871001</c:v>
                </c:pt>
                <c:pt idx="3">
                  <c:v>1.6142860000000001</c:v>
                </c:pt>
                <c:pt idx="4">
                  <c:v>1.2608699999999999</c:v>
                </c:pt>
                <c:pt idx="5">
                  <c:v>1</c:v>
                </c:pt>
                <c:pt idx="6">
                  <c:v>1.25</c:v>
                </c:pt>
                <c:pt idx="7">
                  <c:v>1.181818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01872"/>
        <c:axId val="713499912"/>
      </c:lineChart>
      <c:catAx>
        <c:axId val="7135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9912"/>
        <c:crosses val="autoZero"/>
        <c:auto val="1"/>
        <c:lblAlgn val="ctr"/>
        <c:lblOffset val="100"/>
        <c:noMultiLvlLbl val="0"/>
      </c:catAx>
      <c:valAx>
        <c:axId val="71349991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;\-0.0;&quot;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128776"/>
        <c:axId val="483123680"/>
      </c:lineChart>
      <c:catAx>
        <c:axId val="483128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23680"/>
        <c:crosses val="autoZero"/>
        <c:auto val="1"/>
        <c:lblAlgn val="ctr"/>
        <c:lblOffset val="100"/>
        <c:noMultiLvlLbl val="0"/>
      </c:catAx>
      <c:valAx>
        <c:axId val="4831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2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Key Growth Drivers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759703406203585E-2"/>
          <c:y val="0.16786242336957607"/>
          <c:w val="0.89048059318759287"/>
          <c:h val="0.75414962135671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Data!$B$23</c:f>
              <c:strCache>
                <c:ptCount val="1"/>
                <c:pt idx="0">
                  <c:v># Active Growth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  <a:ln>
              <a:noFill/>
            </a:ln>
            <a:effectLst/>
          </c:spPr>
          <c:invertIfNegative val="0"/>
          <c:dLbls>
            <c:dLbl>
              <c:idx val="14"/>
              <c:layout>
                <c:manualLayout>
                  <c:x val="1.1330725957827753E-3"/>
                  <c:y val="-3.78363985409153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Data!$C$1:$O$1</c15:sqref>
                  </c15:fullRef>
                </c:ext>
              </c:extLst>
              <c:f>(Data!$C$1:$J$1,Data!$O$1)</c:f>
              <c:strCache>
                <c:ptCount val="9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YTD-17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Data!$C$23:$O$23</c15:sqref>
                  </c15:fullRef>
                </c:ext>
              </c:extLst>
              <c:f>(Data!$C$23:$J$23,Data!$O$23)</c:f>
              <c:numCache>
                <c:formatCode>0.0%</c:formatCode>
                <c:ptCount val="9"/>
                <c:pt idx="0">
                  <c:v>0.60787401574803157</c:v>
                </c:pt>
                <c:pt idx="1">
                  <c:v>1.4838709677419355</c:v>
                </c:pt>
                <c:pt idx="2">
                  <c:v>0.78405017921146958</c:v>
                </c:pt>
                <c:pt idx="3">
                  <c:v>0.87231869254341166</c:v>
                </c:pt>
                <c:pt idx="4">
                  <c:v>0.40992647058823528</c:v>
                </c:pt>
                <c:pt idx="5">
                  <c:v>0.18093503339404982</c:v>
                </c:pt>
                <c:pt idx="6">
                  <c:v>0.13206106870229006</c:v>
                </c:pt>
                <c:pt idx="7">
                  <c:v>0.20070422535211274</c:v>
                </c:pt>
                <c:pt idx="8">
                  <c:v>0.4806579693703914</c:v>
                </c:pt>
              </c:numCache>
            </c:numRef>
          </c:val>
        </c:ser>
        <c:ser>
          <c:idx val="1"/>
          <c:order val="1"/>
          <c:tx>
            <c:strRef>
              <c:f>Data!$B$24</c:f>
              <c:strCache>
                <c:ptCount val="1"/>
                <c:pt idx="0">
                  <c:v>Casesize Growth</c:v>
                </c:pt>
              </c:strCache>
            </c:strRef>
          </c:tx>
          <c:spPr>
            <a:solidFill>
              <a:srgbClr val="E9573D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3.4582214176638328E-3"/>
                  <c:y val="7.076655784218838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7291107088319164E-3"/>
                  <c:y val="4.2459934705313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Data!$C$1:$O$1</c15:sqref>
                  </c15:fullRef>
                </c:ext>
              </c:extLst>
              <c:f>(Data!$C$1:$J$1,Data!$O$1)</c:f>
              <c:strCache>
                <c:ptCount val="9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YTD-17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Data!$C$24:$O$24</c15:sqref>
                  </c15:fullRef>
                </c:ext>
              </c:extLst>
              <c:f>(Data!$C$24:$J$24,Data!$O$24)</c:f>
              <c:numCache>
                <c:formatCode>0.0%</c:formatCode>
                <c:ptCount val="9"/>
                <c:pt idx="0">
                  <c:v>1.4020124379465537E-2</c:v>
                </c:pt>
                <c:pt idx="1">
                  <c:v>4.9107419933908991E-2</c:v>
                </c:pt>
                <c:pt idx="2">
                  <c:v>-5.5708373992181093E-2</c:v>
                </c:pt>
                <c:pt idx="3">
                  <c:v>-0.20364081498060238</c:v>
                </c:pt>
                <c:pt idx="4">
                  <c:v>-0.10617411398933085</c:v>
                </c:pt>
                <c:pt idx="5">
                  <c:v>0.10326148209197905</c:v>
                </c:pt>
                <c:pt idx="6">
                  <c:v>5.474132364909079E-2</c:v>
                </c:pt>
                <c:pt idx="7">
                  <c:v>0.14198424091728556</c:v>
                </c:pt>
                <c:pt idx="8">
                  <c:v>-5.7131333466164946E-4</c:v>
                </c:pt>
              </c:numCache>
            </c:numRef>
          </c:val>
        </c:ser>
        <c:ser>
          <c:idx val="2"/>
          <c:order val="2"/>
          <c:tx>
            <c:strRef>
              <c:f>Data!$B$25</c:f>
              <c:strCache>
                <c:ptCount val="1"/>
                <c:pt idx="0">
                  <c:v>Case/Active Growth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4582214176638328E-3"/>
                  <c:y val="-1.7691639460547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6722311347163202E-17"/>
                  <c:y val="-9.78117345858826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4575974570318101E-3"/>
                  <c:y val="1.73748654663069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7291107088319164E-3"/>
                  <c:y val="-2.4768295244765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4575974570318632E-3"/>
                  <c:y val="-2.56467976781248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Data!$C$1:$O$1</c15:sqref>
                  </c15:fullRef>
                </c:ext>
              </c:extLst>
              <c:f>(Data!$C$1:$J$1,Data!$O$1)</c:f>
              <c:strCache>
                <c:ptCount val="9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YTD-17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Data!$C$25:$O$25</c15:sqref>
                  </c15:fullRef>
                </c:ext>
              </c:extLst>
              <c:f>(Data!$C$25:$J$25,Data!$O$25)</c:f>
              <c:numCache>
                <c:formatCode>0%</c:formatCode>
                <c:ptCount val="9"/>
                <c:pt idx="0">
                  <c:v>0.21951862778829057</c:v>
                </c:pt>
                <c:pt idx="1">
                  <c:v>0.14471697213435486</c:v>
                </c:pt>
                <c:pt idx="2">
                  <c:v>1.060401283770962E-2</c:v>
                </c:pt>
                <c:pt idx="3">
                  <c:v>0.11219956029456468</c:v>
                </c:pt>
                <c:pt idx="4">
                  <c:v>0.48382279143587037</c:v>
                </c:pt>
                <c:pt idx="5">
                  <c:v>7.0632309604512944E-2</c:v>
                </c:pt>
                <c:pt idx="6">
                  <c:v>0.25426469398616103</c:v>
                </c:pt>
                <c:pt idx="7">
                  <c:v>0.15770183556405226</c:v>
                </c:pt>
                <c:pt idx="8">
                  <c:v>0.15682025482885842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100"/>
        <c:axId val="460631184"/>
        <c:axId val="460631576"/>
      </c:barChart>
      <c:lineChart>
        <c:grouping val="stacked"/>
        <c:varyColors val="0"/>
        <c:ser>
          <c:idx val="3"/>
          <c:order val="3"/>
          <c:tx>
            <c:strRef>
              <c:f>Data!$B$26</c:f>
              <c:strCache>
                <c:ptCount val="1"/>
                <c:pt idx="0">
                  <c:v>APE Growth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Data!$C$26:$O$26</c15:sqref>
                  </c15:fullRef>
                </c:ext>
              </c:extLst>
              <c:f>(Data!$C$26:$J$26,Data!$O$26)</c:f>
              <c:numCache>
                <c:formatCode>0%</c:formatCode>
                <c:ptCount val="9"/>
                <c:pt idx="0">
                  <c:v>0.98832342626181635</c:v>
                </c:pt>
                <c:pt idx="1">
                  <c:v>1.9829578170213868</c:v>
                </c:pt>
                <c:pt idx="2">
                  <c:v>0.702527839521774</c:v>
                </c:pt>
                <c:pt idx="3">
                  <c:v>0.6583314467560859</c:v>
                </c:pt>
                <c:pt idx="4">
                  <c:v>0.86995611268240647</c:v>
                </c:pt>
                <c:pt idx="5">
                  <c:v>0.39490566214288791</c:v>
                </c:pt>
                <c:pt idx="6">
                  <c:v>0.4976316399658185</c:v>
                </c:pt>
                <c:pt idx="7">
                  <c:v>0.58742360066322341</c:v>
                </c:pt>
                <c:pt idx="8">
                  <c:v>0.71187659087900279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33144"/>
        <c:axId val="460638240"/>
      </c:lineChart>
      <c:catAx>
        <c:axId val="46063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1576"/>
        <c:crosses val="autoZero"/>
        <c:auto val="1"/>
        <c:lblAlgn val="ctr"/>
        <c:lblOffset val="100"/>
        <c:noMultiLvlLbl val="0"/>
      </c:catAx>
      <c:valAx>
        <c:axId val="460631576"/>
        <c:scaling>
          <c:orientation val="minMax"/>
          <c:min val="-0.3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1184"/>
        <c:crosses val="autoZero"/>
        <c:crossBetween val="between"/>
      </c:valAx>
      <c:valAx>
        <c:axId val="4606382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3144"/>
        <c:crosses val="max"/>
        <c:crossBetween val="between"/>
      </c:valAx>
      <c:catAx>
        <c:axId val="460633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063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15202782969045E-2"/>
          <c:y val="0.92788926150127826"/>
          <c:w val="0.94875312341584361"/>
          <c:h val="7.1791354448683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ysClr val="window" lastClr="FFFFFF">
          <a:lumMod val="85000"/>
        </a:sys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Production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Data!$B$92</c:f>
              <c:strCache>
                <c:ptCount val="1"/>
                <c:pt idx="0">
                  <c:v>APE-Target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Data!$C$90:$N$90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Data!$C$92:$N$92</c:f>
              <c:numCache>
                <c:formatCode>#,##0</c:formatCode>
                <c:ptCount val="12"/>
                <c:pt idx="0">
                  <c:v>11110.99987584695</c:v>
                </c:pt>
                <c:pt idx="1">
                  <c:v>11037.65686837982</c:v>
                </c:pt>
                <c:pt idx="2">
                  <c:v>23347.617970249754</c:v>
                </c:pt>
                <c:pt idx="3">
                  <c:v>24541.581311427213</c:v>
                </c:pt>
                <c:pt idx="4">
                  <c:v>29089.765403996902</c:v>
                </c:pt>
                <c:pt idx="5">
                  <c:v>34285.932923475055</c:v>
                </c:pt>
                <c:pt idx="6">
                  <c:v>30929.501749738334</c:v>
                </c:pt>
                <c:pt idx="7">
                  <c:v>34968.496820469794</c:v>
                </c:pt>
                <c:pt idx="8">
                  <c:v>40460.782598774276</c:v>
                </c:pt>
                <c:pt idx="9">
                  <c:v>37418.624866031234</c:v>
                </c:pt>
                <c:pt idx="10">
                  <c:v>41559.200126522308</c:v>
                </c:pt>
                <c:pt idx="11">
                  <c:v>47604.309347026676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35496"/>
        <c:axId val="460628048"/>
        <c:extLst/>
      </c:areaChart>
      <c:barChart>
        <c:barDir val="col"/>
        <c:grouping val="clustered"/>
        <c:varyColors val="0"/>
        <c:ser>
          <c:idx val="7"/>
          <c:order val="1"/>
          <c:tx>
            <c:strRef>
              <c:f>Data!$B$91</c:f>
              <c:strCache>
                <c:ptCount val="1"/>
                <c:pt idx="0">
                  <c:v>APE-2017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Data!$C$90:$N$90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Data!$C$91:$N$91</c:f>
              <c:numCache>
                <c:formatCode>#,##0</c:formatCode>
                <c:ptCount val="12"/>
                <c:pt idx="0">
                  <c:v>13431.969839999998</c:v>
                </c:pt>
                <c:pt idx="1">
                  <c:v>20257.131399999998</c:v>
                </c:pt>
                <c:pt idx="2">
                  <c:v>30613.276999999998</c:v>
                </c:pt>
                <c:pt idx="3">
                  <c:v>26920.55</c:v>
                </c:pt>
                <c:pt idx="4">
                  <c:v>22956.98</c:v>
                </c:pt>
                <c:pt idx="5">
                  <c:v>28200.37</c:v>
                </c:pt>
                <c:pt idx="6">
                  <c:v>22465.051899999999</c:v>
                </c:pt>
                <c:pt idx="7">
                  <c:v>23946.062000000002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635496"/>
        <c:axId val="460628048"/>
        <c:extLst/>
      </c:barChart>
      <c:lineChart>
        <c:grouping val="standard"/>
        <c:varyColors val="0"/>
        <c:ser>
          <c:idx val="8"/>
          <c:order val="2"/>
          <c:tx>
            <c:strRef>
              <c:f>Data!$B$93</c:f>
              <c:strCache>
                <c:ptCount val="1"/>
                <c:pt idx="0">
                  <c:v>APE-2016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Data!$C$90:$N$90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Data!$C$93:$N$93</c:f>
              <c:numCache>
                <c:formatCode>#,##0</c:formatCode>
                <c:ptCount val="12"/>
                <c:pt idx="0">
                  <c:v>7314.692</c:v>
                </c:pt>
                <c:pt idx="1">
                  <c:v>7046.1558000000005</c:v>
                </c:pt>
                <c:pt idx="2">
                  <c:v>16416.163</c:v>
                </c:pt>
                <c:pt idx="3">
                  <c:v>12573.556</c:v>
                </c:pt>
                <c:pt idx="4">
                  <c:v>15243.324000000001</c:v>
                </c:pt>
                <c:pt idx="5">
                  <c:v>25036.574900000101</c:v>
                </c:pt>
                <c:pt idx="6">
                  <c:v>16282.3249</c:v>
                </c:pt>
                <c:pt idx="7">
                  <c:v>18211.7598</c:v>
                </c:pt>
                <c:pt idx="8">
                  <c:v>29046.3287000001</c:v>
                </c:pt>
                <c:pt idx="9">
                  <c:v>22151.7366</c:v>
                </c:pt>
                <c:pt idx="10">
                  <c:v>24700.202600000099</c:v>
                </c:pt>
                <c:pt idx="11">
                  <c:v>51760.349470000197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35496"/>
        <c:axId val="460628048"/>
        <c:extLst/>
      </c:lineChart>
      <c:catAx>
        <c:axId val="46063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8048"/>
        <c:crosses val="autoZero"/>
        <c:auto val="1"/>
        <c:lblAlgn val="ctr"/>
        <c:lblOffset val="100"/>
        <c:noMultiLvlLbl val="0"/>
      </c:catAx>
      <c:valAx>
        <c:axId val="4606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5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Production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Data!$B$96</c:f>
              <c:strCache>
                <c:ptCount val="1"/>
                <c:pt idx="0">
                  <c:v>APE-Target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Data!$C$94:$N$94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Data!$C$96:$N$96</c:f>
              <c:numCache>
                <c:formatCode>#,##0</c:formatCode>
                <c:ptCount val="12"/>
                <c:pt idx="0">
                  <c:v>10048.466008322941</c:v>
                </c:pt>
                <c:pt idx="1">
                  <c:v>9829.9856658560384</c:v>
                </c:pt>
                <c:pt idx="2">
                  <c:v>26330.932833623116</c:v>
                </c:pt>
                <c:pt idx="3">
                  <c:v>24764.776055533035</c:v>
                </c:pt>
                <c:pt idx="4">
                  <c:v>28629.401880383874</c:v>
                </c:pt>
                <c:pt idx="5">
                  <c:v>30700.415054812082</c:v>
                </c:pt>
                <c:pt idx="6">
                  <c:v>28962.400492013472</c:v>
                </c:pt>
                <c:pt idx="7">
                  <c:v>31585.854977271927</c:v>
                </c:pt>
                <c:pt idx="8">
                  <c:v>33893.43770094616</c:v>
                </c:pt>
                <c:pt idx="9">
                  <c:v>32930.364390066279</c:v>
                </c:pt>
                <c:pt idx="10">
                  <c:v>36423.238408592952</c:v>
                </c:pt>
                <c:pt idx="11">
                  <c:v>39702.942964118221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37848"/>
        <c:axId val="460639808"/>
        <c:extLst/>
      </c:areaChart>
      <c:barChart>
        <c:barDir val="col"/>
        <c:grouping val="clustered"/>
        <c:varyColors val="0"/>
        <c:ser>
          <c:idx val="7"/>
          <c:order val="1"/>
          <c:tx>
            <c:strRef>
              <c:f>Data!$B$95</c:f>
              <c:strCache>
                <c:ptCount val="1"/>
                <c:pt idx="0">
                  <c:v>APE-2017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Data!$C$94:$N$94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Data!$C$95:$N$95</c:f>
              <c:numCache>
                <c:formatCode>#,##0</c:formatCode>
                <c:ptCount val="12"/>
                <c:pt idx="0">
                  <c:v>13255.832900000001</c:v>
                </c:pt>
                <c:pt idx="1">
                  <c:v>21455.887900000002</c:v>
                </c:pt>
                <c:pt idx="2">
                  <c:v>27891.59</c:v>
                </c:pt>
                <c:pt idx="3">
                  <c:v>24537.06</c:v>
                </c:pt>
                <c:pt idx="4">
                  <c:v>31455.85</c:v>
                </c:pt>
                <c:pt idx="5">
                  <c:v>31246.2</c:v>
                </c:pt>
                <c:pt idx="6">
                  <c:v>23436.1374</c:v>
                </c:pt>
                <c:pt idx="7">
                  <c:v>27424.782999999999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637848"/>
        <c:axId val="460639808"/>
        <c:extLst/>
      </c:barChart>
      <c:lineChart>
        <c:grouping val="standard"/>
        <c:varyColors val="0"/>
        <c:ser>
          <c:idx val="8"/>
          <c:order val="2"/>
          <c:tx>
            <c:strRef>
              <c:f>Data!$B$97</c:f>
              <c:strCache>
                <c:ptCount val="1"/>
                <c:pt idx="0">
                  <c:v>APE-2016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Data!$C$94:$N$94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Data!$C$97:$N$97</c:f>
              <c:numCache>
                <c:formatCode>#,##0</c:formatCode>
                <c:ptCount val="12"/>
                <c:pt idx="0">
                  <c:v>6107.5724</c:v>
                </c:pt>
                <c:pt idx="1">
                  <c:v>6937.6219999999703</c:v>
                </c:pt>
                <c:pt idx="2">
                  <c:v>17947.367300000002</c:v>
                </c:pt>
                <c:pt idx="3">
                  <c:v>18456.183199999999</c:v>
                </c:pt>
                <c:pt idx="4">
                  <c:v>13855.127899999999</c:v>
                </c:pt>
                <c:pt idx="5">
                  <c:v>17580.338640000002</c:v>
                </c:pt>
                <c:pt idx="6">
                  <c:v>14366.86017</c:v>
                </c:pt>
                <c:pt idx="7">
                  <c:v>14149.385</c:v>
                </c:pt>
                <c:pt idx="8">
                  <c:v>20517.665099999998</c:v>
                </c:pt>
                <c:pt idx="9">
                  <c:v>18767.984049999999</c:v>
                </c:pt>
                <c:pt idx="10">
                  <c:v>28166.72956</c:v>
                </c:pt>
                <c:pt idx="11">
                  <c:v>45261.850670000102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37848"/>
        <c:axId val="460639808"/>
        <c:extLst/>
      </c:lineChart>
      <c:catAx>
        <c:axId val="46063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9808"/>
        <c:crosses val="autoZero"/>
        <c:auto val="1"/>
        <c:lblAlgn val="ctr"/>
        <c:lblOffset val="100"/>
        <c:noMultiLvlLbl val="0"/>
      </c:catAx>
      <c:valAx>
        <c:axId val="4606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7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FF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Active Ratio - Case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Data!$B$121</c:f>
              <c:strCache>
                <c:ptCount val="1"/>
                <c:pt idx="0">
                  <c:v>AR-2016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Data!$C$119:$N$119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Data!$C$121:$N$121</c:f>
              <c:numCache>
                <c:formatCode>0.0%</c:formatCode>
                <c:ptCount val="12"/>
                <c:pt idx="0">
                  <c:v>0.178644298345046</c:v>
                </c:pt>
                <c:pt idx="1">
                  <c:v>0.17797194757415499</c:v>
                </c:pt>
                <c:pt idx="2">
                  <c:v>0.298473456368193</c:v>
                </c:pt>
                <c:pt idx="3">
                  <c:v>0.238156761412575</c:v>
                </c:pt>
                <c:pt idx="4">
                  <c:v>0.25908558030480699</c:v>
                </c:pt>
                <c:pt idx="5">
                  <c:v>0.34030995366672001</c:v>
                </c:pt>
                <c:pt idx="6">
                  <c:v>0.222103434451423</c:v>
                </c:pt>
                <c:pt idx="7">
                  <c:v>0.22688975910763001</c:v>
                </c:pt>
                <c:pt idx="8">
                  <c:v>0.25188442211055301</c:v>
                </c:pt>
                <c:pt idx="9">
                  <c:v>0.18542798276830899</c:v>
                </c:pt>
                <c:pt idx="10">
                  <c:v>0.166150137741047</c:v>
                </c:pt>
                <c:pt idx="11">
                  <c:v>0.266960144642717</c:v>
                </c:pt>
              </c:numCache>
            </c:numRef>
          </c:val>
        </c:ser>
        <c:ser>
          <c:idx val="0"/>
          <c:order val="1"/>
          <c:tx>
            <c:strRef>
              <c:f>Data!$B$120</c:f>
              <c:strCache>
                <c:ptCount val="1"/>
                <c:pt idx="0">
                  <c:v>AR-2017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Data!$C$119:$N$119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Data!$C$120:$N$120</c:f>
              <c:numCache>
                <c:formatCode>0.0%</c:formatCode>
                <c:ptCount val="12"/>
                <c:pt idx="0">
                  <c:v>9.7846199393087113E-2</c:v>
                </c:pt>
                <c:pt idx="1">
                  <c:v>0.136528901090747</c:v>
                </c:pt>
                <c:pt idx="2">
                  <c:v>0.20923593618807701</c:v>
                </c:pt>
                <c:pt idx="3">
                  <c:v>0.25467139999999999</c:v>
                </c:pt>
                <c:pt idx="4">
                  <c:v>0.18572305</c:v>
                </c:pt>
                <c:pt idx="5">
                  <c:v>0.24457518</c:v>
                </c:pt>
                <c:pt idx="6">
                  <c:v>0.16884661000000001</c:v>
                </c:pt>
                <c:pt idx="7">
                  <c:v>0.18749415999999999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-13"/>
        <c:axId val="460642160"/>
        <c:axId val="460642552"/>
      </c:barChart>
      <c:lineChart>
        <c:grouping val="standard"/>
        <c:varyColors val="0"/>
        <c:ser>
          <c:idx val="3"/>
          <c:order val="2"/>
          <c:tx>
            <c:strRef>
              <c:f>Data!$B$123</c:f>
              <c:strCache>
                <c:ptCount val="1"/>
                <c:pt idx="0">
                  <c:v>CaseSize-2016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Data!$C$119:$N$119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Data!$C$123:$N$123</c:f>
              <c:numCache>
                <c:formatCode>#,##0.0</c:formatCode>
                <c:ptCount val="12"/>
                <c:pt idx="0">
                  <c:v>14.4781239316239</c:v>
                </c:pt>
                <c:pt idx="1">
                  <c:v>14.4386708074534</c:v>
                </c:pt>
                <c:pt idx="2">
                  <c:v>15.1595579240037</c:v>
                </c:pt>
                <c:pt idx="3">
                  <c:v>18.039591954022999</c:v>
                </c:pt>
                <c:pt idx="4">
                  <c:v>15.1304106583072</c:v>
                </c:pt>
                <c:pt idx="5">
                  <c:v>14.0327045454546</c:v>
                </c:pt>
                <c:pt idx="6">
                  <c:v>14.5879373848987</c:v>
                </c:pt>
                <c:pt idx="7">
                  <c:v>13.4773171839516</c:v>
                </c:pt>
                <c:pt idx="8">
                  <c:v>14.1894153543307</c:v>
                </c:pt>
                <c:pt idx="9">
                  <c:v>14.9636843191197</c:v>
                </c:pt>
                <c:pt idx="10">
                  <c:v>14.2990605134475</c:v>
                </c:pt>
                <c:pt idx="11">
                  <c:v>15.985946400748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Data!$B$122</c:f>
              <c:strCache>
                <c:ptCount val="1"/>
                <c:pt idx="0">
                  <c:v>CaseSize-2017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Data!$C$119:$N$119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Data!$C$122:$N$122</c:f>
              <c:numCache>
                <c:formatCode>#,##0.0</c:formatCode>
                <c:ptCount val="12"/>
                <c:pt idx="0">
                  <c:v>14.10147587719298</c:v>
                </c:pt>
                <c:pt idx="1">
                  <c:v>14.230455516014199</c:v>
                </c:pt>
                <c:pt idx="2">
                  <c:v>14.2166205250597</c:v>
                </c:pt>
                <c:pt idx="3">
                  <c:v>14.26272</c:v>
                </c:pt>
                <c:pt idx="4">
                  <c:v>14.70492</c:v>
                </c:pt>
                <c:pt idx="5">
                  <c:v>14.40817</c:v>
                </c:pt>
                <c:pt idx="6">
                  <c:v>14.863860000000001</c:v>
                </c:pt>
                <c:pt idx="7">
                  <c:v>14.63306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43728"/>
        <c:axId val="460642944"/>
      </c:lineChart>
      <c:catAx>
        <c:axId val="46064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42552"/>
        <c:crosses val="autoZero"/>
        <c:auto val="1"/>
        <c:lblAlgn val="ctr"/>
        <c:lblOffset val="100"/>
        <c:noMultiLvlLbl val="0"/>
      </c:catAx>
      <c:valAx>
        <c:axId val="46064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42160"/>
        <c:crosses val="autoZero"/>
        <c:crossBetween val="between"/>
      </c:valAx>
      <c:valAx>
        <c:axId val="460642944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43728"/>
        <c:crosses val="max"/>
        <c:crossBetween val="between"/>
      </c:valAx>
      <c:catAx>
        <c:axId val="46064372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42944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FF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Case/Active - APE/Active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Data!$B$126</c:f>
              <c:strCache>
                <c:ptCount val="1"/>
                <c:pt idx="0">
                  <c:v>APEperActive-2016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Data!$C$119:$N$119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Data!$C$126:$N$126</c:f>
              <c:numCache>
                <c:formatCode>#,##0.0</c:formatCode>
                <c:ptCount val="12"/>
                <c:pt idx="0">
                  <c:v>18.565208121827411</c:v>
                </c:pt>
                <c:pt idx="1">
                  <c:v>18.207120930232559</c:v>
                </c:pt>
                <c:pt idx="2">
                  <c:v>25.062844274809162</c:v>
                </c:pt>
                <c:pt idx="3">
                  <c:v>22.736990958408679</c:v>
                </c:pt>
                <c:pt idx="4">
                  <c:v>22.99143891402715</c:v>
                </c:pt>
                <c:pt idx="5">
                  <c:v>23.508521032863946</c:v>
                </c:pt>
                <c:pt idx="6">
                  <c:v>19.59365210589651</c:v>
                </c:pt>
                <c:pt idx="7">
                  <c:v>19.049957949790794</c:v>
                </c:pt>
                <c:pt idx="8">
                  <c:v>24.144911637572818</c:v>
                </c:pt>
                <c:pt idx="9">
                  <c:v>22.375491515151516</c:v>
                </c:pt>
                <c:pt idx="10">
                  <c:v>25.596064870466424</c:v>
                </c:pt>
                <c:pt idx="11">
                  <c:v>30.483126896348761</c:v>
                </c:pt>
              </c:numCache>
            </c:numRef>
          </c:val>
        </c:ser>
        <c:ser>
          <c:idx val="6"/>
          <c:order val="1"/>
          <c:tx>
            <c:strRef>
              <c:f>Data!$B$127</c:f>
              <c:strCache>
                <c:ptCount val="1"/>
                <c:pt idx="0">
                  <c:v>APEperActive-2017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Data!$C$119:$N$119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Data!$C$127:$N$127</c:f>
              <c:numCache>
                <c:formatCode>#,##0.0</c:formatCode>
                <c:ptCount val="12"/>
                <c:pt idx="0">
                  <c:v>20.320680544629347</c:v>
                </c:pt>
                <c:pt idx="1">
                  <c:v>20.523942654508609</c:v>
                </c:pt>
                <c:pt idx="2">
                  <c:v>23.712840433772268</c:v>
                </c:pt>
                <c:pt idx="3">
                  <c:v>22.193363561417971</c:v>
                </c:pt>
                <c:pt idx="4">
                  <c:v>25.283017621145373</c:v>
                </c:pt>
                <c:pt idx="5">
                  <c:v>22.240039432176655</c:v>
                </c:pt>
                <c:pt idx="6">
                  <c:v>24.339167822318526</c:v>
                </c:pt>
                <c:pt idx="7">
                  <c:v>23.874438683948156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281720"/>
        <c:axId val="651289560"/>
        <c:extLst/>
      </c:barChart>
      <c:lineChart>
        <c:grouping val="standard"/>
        <c:varyColors val="0"/>
        <c:ser>
          <c:idx val="4"/>
          <c:order val="2"/>
          <c:tx>
            <c:strRef>
              <c:f>Data!$B$124</c:f>
              <c:strCache>
                <c:ptCount val="1"/>
                <c:pt idx="0">
                  <c:v>CaseperActive-2016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Data!$C$119:$N$119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Data!$C$124:$N$124</c:f>
              <c:numCache>
                <c:formatCode>#,##0.0</c:formatCode>
                <c:ptCount val="12"/>
                <c:pt idx="0">
                  <c:v>1.1878172588832501</c:v>
                </c:pt>
                <c:pt idx="1">
                  <c:v>1.24806201550388</c:v>
                </c:pt>
                <c:pt idx="2">
                  <c:v>1.6473282442748101</c:v>
                </c:pt>
                <c:pt idx="3">
                  <c:v>1.25858951175407</c:v>
                </c:pt>
                <c:pt idx="4">
                  <c:v>1.44343891402715</c:v>
                </c:pt>
                <c:pt idx="5">
                  <c:v>1.6525821596244099</c:v>
                </c:pt>
                <c:pt idx="6">
                  <c:v>1.3068592057761701</c:v>
                </c:pt>
                <c:pt idx="7">
                  <c:v>1.38179916317992</c:v>
                </c:pt>
                <c:pt idx="8">
                  <c:v>1.6891105569409799</c:v>
                </c:pt>
                <c:pt idx="9">
                  <c:v>1.4686868686868699</c:v>
                </c:pt>
                <c:pt idx="10">
                  <c:v>1.69533678756477</c:v>
                </c:pt>
                <c:pt idx="11">
                  <c:v>1.8898704358068299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Data!$B$125</c:f>
              <c:strCache>
                <c:ptCount val="1"/>
                <c:pt idx="0">
                  <c:v>CaseperActive-2017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Data!$C$119:$N$119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Data!$C$125:$N$125</c:f>
              <c:numCache>
                <c:formatCode>#,##0.0</c:formatCode>
                <c:ptCount val="12"/>
                <c:pt idx="0">
                  <c:v>1.3797276853252647</c:v>
                </c:pt>
                <c:pt idx="1">
                  <c:v>1.42350557244174</c:v>
                </c:pt>
                <c:pt idx="2">
                  <c:v>1.62277304415182</c:v>
                </c:pt>
                <c:pt idx="3">
                  <c:v>1.5457540000000001</c:v>
                </c:pt>
                <c:pt idx="4">
                  <c:v>1.6442730000000001</c:v>
                </c:pt>
                <c:pt idx="5">
                  <c:v>1.4976339999999999</c:v>
                </c:pt>
                <c:pt idx="6">
                  <c:v>1.621885</c:v>
                </c:pt>
                <c:pt idx="7">
                  <c:v>1.544367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290736"/>
        <c:axId val="651282896"/>
        <c:extLst/>
      </c:lineChart>
      <c:catAx>
        <c:axId val="65128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9560"/>
        <c:crosses val="autoZero"/>
        <c:auto val="1"/>
        <c:lblAlgn val="ctr"/>
        <c:lblOffset val="100"/>
        <c:noMultiLvlLbl val="0"/>
      </c:catAx>
      <c:valAx>
        <c:axId val="65128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1720"/>
        <c:crosses val="autoZero"/>
        <c:crossBetween val="between"/>
      </c:valAx>
      <c:valAx>
        <c:axId val="651282896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0736"/>
        <c:crosses val="max"/>
        <c:crossBetween val="between"/>
      </c:valAx>
      <c:catAx>
        <c:axId val="6512907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2896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FF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Active Ratio - Case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Data!$B$130</c:f>
              <c:strCache>
                <c:ptCount val="1"/>
                <c:pt idx="0">
                  <c:v>AR-2016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Data!$C$128:$N$128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Data!$C$130:$N$130</c:f>
              <c:numCache>
                <c:formatCode>0.0%</c:formatCode>
                <c:ptCount val="12"/>
                <c:pt idx="0">
                  <c:v>0.12480580010357301</c:v>
                </c:pt>
                <c:pt idx="1">
                  <c:v>0.12028910686628801</c:v>
                </c:pt>
                <c:pt idx="2">
                  <c:v>0.23026973026972999</c:v>
                </c:pt>
                <c:pt idx="3">
                  <c:v>0.20348698352042</c:v>
                </c:pt>
                <c:pt idx="4">
                  <c:v>0.196895992587445</c:v>
                </c:pt>
                <c:pt idx="5">
                  <c:v>0.25924276169264998</c:v>
                </c:pt>
                <c:pt idx="6">
                  <c:v>0.20509526867908401</c:v>
                </c:pt>
                <c:pt idx="7">
                  <c:v>0.190241902419024</c:v>
                </c:pt>
                <c:pt idx="8">
                  <c:v>0.20725995316159301</c:v>
                </c:pt>
                <c:pt idx="9">
                  <c:v>0.17512877115526099</c:v>
                </c:pt>
                <c:pt idx="10">
                  <c:v>0.19647441382851299</c:v>
                </c:pt>
                <c:pt idx="11">
                  <c:v>0.26623481781376501</c:v>
                </c:pt>
              </c:numCache>
            </c:numRef>
          </c:val>
        </c:ser>
        <c:ser>
          <c:idx val="0"/>
          <c:order val="1"/>
          <c:tx>
            <c:strRef>
              <c:f>Data!$B$129</c:f>
              <c:strCache>
                <c:ptCount val="1"/>
                <c:pt idx="0">
                  <c:v>AR-2017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Data!$C$128:$N$128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Data!$C$129:$N$129</c:f>
              <c:numCache>
                <c:formatCode>0.0%</c:formatCode>
                <c:ptCount val="12"/>
                <c:pt idx="0">
                  <c:v>0.11313639220615965</c:v>
                </c:pt>
                <c:pt idx="1">
                  <c:v>0.18049792531120301</c:v>
                </c:pt>
                <c:pt idx="2">
                  <c:v>0.26245586504511598</c:v>
                </c:pt>
                <c:pt idx="3">
                  <c:v>0.26655200000000001</c:v>
                </c:pt>
                <c:pt idx="4">
                  <c:v>0.26341258000000001</c:v>
                </c:pt>
                <c:pt idx="5">
                  <c:v>0.27837170999999999</c:v>
                </c:pt>
                <c:pt idx="6">
                  <c:v>0.23294508999999999</c:v>
                </c:pt>
                <c:pt idx="7">
                  <c:v>0.28513403999999998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-13"/>
        <c:axId val="651291128"/>
        <c:axId val="651291912"/>
      </c:barChart>
      <c:lineChart>
        <c:grouping val="standard"/>
        <c:varyColors val="0"/>
        <c:ser>
          <c:idx val="3"/>
          <c:order val="2"/>
          <c:tx>
            <c:strRef>
              <c:f>Data!$B$132</c:f>
              <c:strCache>
                <c:ptCount val="1"/>
                <c:pt idx="0">
                  <c:v>CaseSize-2016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Data!$C$128:$N$128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Data!$C$132:$N$132</c:f>
              <c:numCache>
                <c:formatCode>#,##0.0</c:formatCode>
                <c:ptCount val="12"/>
                <c:pt idx="0">
                  <c:v>17.371126074498601</c:v>
                </c:pt>
                <c:pt idx="1">
                  <c:v>20.357589820359198</c:v>
                </c:pt>
                <c:pt idx="2">
                  <c:v>20.3747234285714</c:v>
                </c:pt>
                <c:pt idx="3">
                  <c:v>22.610008652657601</c:v>
                </c:pt>
                <c:pt idx="4">
                  <c:v>20.347913690476201</c:v>
                </c:pt>
                <c:pt idx="5">
                  <c:v>16.997334630350199</c:v>
                </c:pt>
                <c:pt idx="6">
                  <c:v>17.869808322824699</c:v>
                </c:pt>
                <c:pt idx="7">
                  <c:v>18.226050583657599</c:v>
                </c:pt>
                <c:pt idx="8">
                  <c:v>18.1383757847534</c:v>
                </c:pt>
                <c:pt idx="9">
                  <c:v>21.754643364928899</c:v>
                </c:pt>
                <c:pt idx="10">
                  <c:v>21.555341653666201</c:v>
                </c:pt>
                <c:pt idx="11">
                  <c:v>23.7581003167899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Data!$B$131</c:f>
              <c:strCache>
                <c:ptCount val="1"/>
                <c:pt idx="0">
                  <c:v>CaseSize-2017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Data!$C$128:$N$128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Data!$C$131:$N$131</c:f>
              <c:numCache>
                <c:formatCode>0.0</c:formatCode>
                <c:ptCount val="12"/>
                <c:pt idx="0">
                  <c:v>18.506746376811595</c:v>
                </c:pt>
                <c:pt idx="1">
                  <c:v>22.842821350762499</c:v>
                </c:pt>
                <c:pt idx="2">
                  <c:v>19.299775910364101</c:v>
                </c:pt>
                <c:pt idx="3">
                  <c:v>19.430209999999999</c:v>
                </c:pt>
                <c:pt idx="4">
                  <c:v>16.28614</c:v>
                </c:pt>
                <c:pt idx="5">
                  <c:v>18.919029999999999</c:v>
                </c:pt>
                <c:pt idx="6">
                  <c:v>19.83259</c:v>
                </c:pt>
                <c:pt idx="7">
                  <c:v>19.925550000000001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291520"/>
        <c:axId val="651286424"/>
      </c:lineChart>
      <c:catAx>
        <c:axId val="65129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1912"/>
        <c:crosses val="autoZero"/>
        <c:auto val="1"/>
        <c:lblAlgn val="ctr"/>
        <c:lblOffset val="100"/>
        <c:noMultiLvlLbl val="0"/>
      </c:catAx>
      <c:valAx>
        <c:axId val="6512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1128"/>
        <c:crosses val="autoZero"/>
        <c:crossBetween val="between"/>
      </c:valAx>
      <c:valAx>
        <c:axId val="651286424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1520"/>
        <c:crosses val="max"/>
        <c:crossBetween val="between"/>
      </c:valAx>
      <c:catAx>
        <c:axId val="6512915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6424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12</xdr:row>
      <xdr:rowOff>228599</xdr:rowOff>
    </xdr:from>
    <xdr:to>
      <xdr:col>11</xdr:col>
      <xdr:colOff>0</xdr:colOff>
      <xdr:row>27</xdr:row>
      <xdr:rowOff>19043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392905</xdr:colOff>
      <xdr:row>12</xdr:row>
      <xdr:rowOff>228599</xdr:rowOff>
    </xdr:from>
    <xdr:to>
      <xdr:col>21</xdr:col>
      <xdr:colOff>335757</xdr:colOff>
      <xdr:row>27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392905</xdr:colOff>
      <xdr:row>27</xdr:row>
      <xdr:rowOff>152136</xdr:rowOff>
    </xdr:from>
    <xdr:to>
      <xdr:col>21</xdr:col>
      <xdr:colOff>332707</xdr:colOff>
      <xdr:row>48</xdr:row>
      <xdr:rowOff>147754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428625</xdr:colOff>
      <xdr:row>27</xdr:row>
      <xdr:rowOff>152137</xdr:rowOff>
    </xdr:from>
    <xdr:to>
      <xdr:col>10</xdr:col>
      <xdr:colOff>247840</xdr:colOff>
      <xdr:row>48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6</xdr:rowOff>
    </xdr:from>
    <xdr:to>
      <xdr:col>10</xdr:col>
      <xdr:colOff>185737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22</xdr:col>
      <xdr:colOff>214789</xdr:colOff>
      <xdr:row>38</xdr:row>
      <xdr:rowOff>5037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10</xdr:col>
      <xdr:colOff>187721</xdr:colOff>
      <xdr:row>62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10</xdr:col>
      <xdr:colOff>187721</xdr:colOff>
      <xdr:row>85</xdr:row>
      <xdr:rowOff>10584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226218</xdr:colOff>
      <xdr:row>40</xdr:row>
      <xdr:rowOff>0</xdr:rowOff>
    </xdr:from>
    <xdr:to>
      <xdr:col>22</xdr:col>
      <xdr:colOff>214788</xdr:colOff>
      <xdr:row>61</xdr:row>
      <xdr:rowOff>148167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226218</xdr:colOff>
      <xdr:row>64</xdr:row>
      <xdr:rowOff>0</xdr:rowOff>
    </xdr:from>
    <xdr:to>
      <xdr:col>22</xdr:col>
      <xdr:colOff>214788</xdr:colOff>
      <xdr:row>84</xdr:row>
      <xdr:rowOff>134471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10</xdr:col>
      <xdr:colOff>187721</xdr:colOff>
      <xdr:row>111</xdr:row>
      <xdr:rowOff>107000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87</xdr:row>
      <xdr:rowOff>11205</xdr:rowOff>
    </xdr:from>
    <xdr:to>
      <xdr:col>22</xdr:col>
      <xdr:colOff>214789</xdr:colOff>
      <xdr:row>111</xdr:row>
      <xdr:rowOff>118205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222250</xdr:colOff>
      <xdr:row>4</xdr:row>
      <xdr:rowOff>21165</xdr:rowOff>
    </xdr:from>
    <xdr:to>
      <xdr:col>26</xdr:col>
      <xdr:colOff>184150</xdr:colOff>
      <xdr:row>21</xdr:row>
      <xdr:rowOff>42334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222250</xdr:colOff>
      <xdr:row>21</xdr:row>
      <xdr:rowOff>137583</xdr:rowOff>
    </xdr:from>
    <xdr:to>
      <xdr:col>26</xdr:col>
      <xdr:colOff>184150</xdr:colOff>
      <xdr:row>37</xdr:row>
      <xdr:rowOff>137584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222250</xdr:colOff>
      <xdr:row>39</xdr:row>
      <xdr:rowOff>21165</xdr:rowOff>
    </xdr:from>
    <xdr:to>
      <xdr:col>26</xdr:col>
      <xdr:colOff>184150</xdr:colOff>
      <xdr:row>56</xdr:row>
      <xdr:rowOff>42334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222250</xdr:colOff>
      <xdr:row>56</xdr:row>
      <xdr:rowOff>137583</xdr:rowOff>
    </xdr:from>
    <xdr:to>
      <xdr:col>26</xdr:col>
      <xdr:colOff>184150</xdr:colOff>
      <xdr:row>72</xdr:row>
      <xdr:rowOff>137584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222250</xdr:colOff>
      <xdr:row>74</xdr:row>
      <xdr:rowOff>21165</xdr:rowOff>
    </xdr:from>
    <xdr:to>
      <xdr:col>26</xdr:col>
      <xdr:colOff>184150</xdr:colOff>
      <xdr:row>91</xdr:row>
      <xdr:rowOff>42334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222250</xdr:colOff>
      <xdr:row>91</xdr:row>
      <xdr:rowOff>137583</xdr:rowOff>
    </xdr:from>
    <xdr:to>
      <xdr:col>26</xdr:col>
      <xdr:colOff>184150</xdr:colOff>
      <xdr:row>107</xdr:row>
      <xdr:rowOff>137584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252940</xdr:colOff>
      <xdr:row>2</xdr:row>
      <xdr:rowOff>14289</xdr:rowOff>
    </xdr:from>
    <xdr:to>
      <xdr:col>73</xdr:col>
      <xdr:colOff>90109</xdr:colOff>
      <xdr:row>16</xdr:row>
      <xdr:rowOff>100015</xdr:rowOff>
    </xdr:to>
    <xdr:grpSp>
      <xdr:nvGrpSpPr>
        <xdr:cNvPr id="2" name="Group 1"/>
        <xdr:cNvGrpSpPr/>
      </xdr:nvGrpSpPr>
      <xdr:grpSpPr>
        <a:xfrm>
          <a:off x="9296087" y="428907"/>
          <a:ext cx="39337904" cy="3559549"/>
          <a:chOff x="9254065" y="442914"/>
          <a:chExt cx="39151607" cy="3657601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9254065" y="442914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5" name="Chart 14"/>
          <xdr:cNvGraphicFramePr>
            <a:graphicFrameLocks/>
          </xdr:cNvGraphicFramePr>
        </xdr:nvGraphicFramePr>
        <xdr:xfrm>
          <a:off x="15763876" y="442914"/>
          <a:ext cx="6363381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22359938" y="442915"/>
          <a:ext cx="6370184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28903082" y="442915"/>
          <a:ext cx="6366782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35552063" y="442915"/>
          <a:ext cx="6370184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42042291" y="442915"/>
          <a:ext cx="6363381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14</xdr:col>
      <xdr:colOff>252940</xdr:colOff>
      <xdr:row>16</xdr:row>
      <xdr:rowOff>285748</xdr:rowOff>
    </xdr:from>
    <xdr:to>
      <xdr:col>73</xdr:col>
      <xdr:colOff>127528</xdr:colOff>
      <xdr:row>28</xdr:row>
      <xdr:rowOff>466724</xdr:rowOff>
    </xdr:to>
    <xdr:grpSp>
      <xdr:nvGrpSpPr>
        <xdr:cNvPr id="8" name="Group 7"/>
        <xdr:cNvGrpSpPr/>
      </xdr:nvGrpSpPr>
      <xdr:grpSpPr>
        <a:xfrm>
          <a:off x="9296087" y="4174189"/>
          <a:ext cx="39375323" cy="3576359"/>
          <a:chOff x="9254065" y="4286248"/>
          <a:chExt cx="39189026" cy="3657601"/>
        </a:xfrm>
      </xdr:grpSpPr>
      <xdr:graphicFrame macro="">
        <xdr:nvGraphicFramePr>
          <xdr:cNvPr id="14" name="Chart 13"/>
          <xdr:cNvGraphicFramePr>
            <a:graphicFrameLocks/>
          </xdr:cNvGraphicFramePr>
        </xdr:nvGraphicFramePr>
        <xdr:xfrm>
          <a:off x="9254065" y="4286249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6" name="Chart 15"/>
          <xdr:cNvGraphicFramePr>
            <a:graphicFrameLocks/>
          </xdr:cNvGraphicFramePr>
        </xdr:nvGraphicFramePr>
        <xdr:xfrm>
          <a:off x="15763876" y="4286249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7" name="Chart 16"/>
          <xdr:cNvGraphicFramePr>
            <a:graphicFrameLocks/>
          </xdr:cNvGraphicFramePr>
        </xdr:nvGraphicFramePr>
        <xdr:xfrm>
          <a:off x="22359938" y="4286248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8" name="Chart 17"/>
          <xdr:cNvGraphicFramePr>
            <a:graphicFrameLocks/>
          </xdr:cNvGraphicFramePr>
        </xdr:nvGraphicFramePr>
        <xdr:xfrm>
          <a:off x="28903083" y="4286248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9" name="Chart 18"/>
          <xdr:cNvGraphicFramePr>
            <a:graphicFrameLocks/>
          </xdr:cNvGraphicFramePr>
        </xdr:nvGraphicFramePr>
        <xdr:xfrm>
          <a:off x="35552063" y="4286248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20" name="Chart 19"/>
          <xdr:cNvGraphicFramePr>
            <a:graphicFrameLocks/>
          </xdr:cNvGraphicFramePr>
        </xdr:nvGraphicFramePr>
        <xdr:xfrm>
          <a:off x="42042291" y="4286248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14</xdr:col>
      <xdr:colOff>252940</xdr:colOff>
      <xdr:row>29</xdr:row>
      <xdr:rowOff>166678</xdr:rowOff>
    </xdr:from>
    <xdr:to>
      <xdr:col>73</xdr:col>
      <xdr:colOff>127528</xdr:colOff>
      <xdr:row>44</xdr:row>
      <xdr:rowOff>85716</xdr:rowOff>
    </xdr:to>
    <xdr:grpSp>
      <xdr:nvGrpSpPr>
        <xdr:cNvPr id="9" name="Group 8"/>
        <xdr:cNvGrpSpPr/>
      </xdr:nvGrpSpPr>
      <xdr:grpSpPr>
        <a:xfrm>
          <a:off x="9296087" y="7932354"/>
          <a:ext cx="39375323" cy="3549744"/>
          <a:chOff x="9254065" y="7762873"/>
          <a:chExt cx="39189026" cy="3657601"/>
        </a:xfrm>
      </xdr:grpSpPr>
      <xdr:graphicFrame macro="">
        <xdr:nvGraphicFramePr>
          <xdr:cNvPr id="21" name="Chart 20"/>
          <xdr:cNvGraphicFramePr>
            <a:graphicFrameLocks/>
          </xdr:cNvGraphicFramePr>
        </xdr:nvGraphicFramePr>
        <xdr:xfrm>
          <a:off x="9254065" y="7762874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2" name="Chart 21"/>
          <xdr:cNvGraphicFramePr>
            <a:graphicFrameLocks/>
          </xdr:cNvGraphicFramePr>
        </xdr:nvGraphicFramePr>
        <xdr:xfrm>
          <a:off x="15763876" y="7762874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23" name="Chart 22"/>
          <xdr:cNvGraphicFramePr>
            <a:graphicFrameLocks/>
          </xdr:cNvGraphicFramePr>
        </xdr:nvGraphicFramePr>
        <xdr:xfrm>
          <a:off x="22359938" y="7762873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24" name="Chart 23"/>
          <xdr:cNvGraphicFramePr>
            <a:graphicFrameLocks/>
          </xdr:cNvGraphicFramePr>
        </xdr:nvGraphicFramePr>
        <xdr:xfrm>
          <a:off x="28903083" y="7762873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25" name="Chart 24"/>
          <xdr:cNvGraphicFramePr>
            <a:graphicFrameLocks/>
          </xdr:cNvGraphicFramePr>
        </xdr:nvGraphicFramePr>
        <xdr:xfrm>
          <a:off x="35552063" y="7762873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6" name="Chart 25"/>
          <xdr:cNvGraphicFramePr>
            <a:graphicFrameLocks/>
          </xdr:cNvGraphicFramePr>
        </xdr:nvGraphicFramePr>
        <xdr:xfrm>
          <a:off x="42042291" y="7762873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309563</xdr:colOff>
      <xdr:row>52</xdr:row>
      <xdr:rowOff>134539</xdr:rowOff>
    </xdr:from>
    <xdr:to>
      <xdr:col>12</xdr:col>
      <xdr:colOff>238125</xdr:colOff>
      <xdr:row>69</xdr:row>
      <xdr:rowOff>20239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86:J422" totalsRowShown="0" headerRowDxfId="0" dataDxfId="1" tableBorderDxfId="11" headerRowCellStyle="Header2" dataCellStyle="Comma 6">
  <autoFilter ref="B386:J422"/>
  <tableColumns count="9">
    <tableColumn id="1" name="Column1" dataDxfId="10"/>
    <tableColumn id="2" name="Jan APE" dataDxfId="9" dataCellStyle="Comma 6"/>
    <tableColumn id="3" name="Feb APE" dataDxfId="8" dataCellStyle="Comma 6"/>
    <tableColumn id="4" name="Mar APE" dataDxfId="7" dataCellStyle="Comma 6"/>
    <tableColumn id="5" name="Apr APE" dataDxfId="6" dataCellStyle="Comma 6"/>
    <tableColumn id="6" name="May APE" dataDxfId="5" dataCellStyle="Comma 6"/>
    <tableColumn id="7" name="Jun APE" dataDxfId="4" dataCellStyle="Comma 6"/>
    <tableColumn id="8" name="Jul APE" dataDxfId="3" dataCellStyle="Comma 6"/>
    <tableColumn id="9" name="Aug APE" dataDxfId="2" dataCellStyle="Comma 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14"/>
  <sheetViews>
    <sheetView showGridLines="0" workbookViewId="0">
      <selection activeCell="E8" sqref="E8"/>
    </sheetView>
  </sheetViews>
  <sheetFormatPr defaultColWidth="9.125" defaultRowHeight="14.25" x14ac:dyDescent="0.2"/>
  <cols>
    <col min="1" max="1" width="4.125" style="1" customWidth="1" collapsed="1"/>
    <col min="2" max="2" width="6.375" style="1" customWidth="1" collapsed="1"/>
    <col min="3" max="3" width="9.125" style="1" collapsed="1"/>
    <col min="4" max="4" width="5.75" style="1" customWidth="1" collapsed="1"/>
    <col min="5" max="5" width="11.625" style="1" customWidth="1" collapsed="1"/>
    <col min="6" max="9" width="9.125" style="1" collapsed="1"/>
    <col min="10" max="10" width="9.75" style="1" customWidth="1" collapsed="1"/>
    <col min="11" max="16384" width="9.125" style="1" collapsed="1"/>
  </cols>
  <sheetData>
    <row r="2" spans="2:10" ht="25.5" customHeight="1" x14ac:dyDescent="0.25">
      <c r="B2" s="75" t="s">
        <v>0</v>
      </c>
      <c r="C2" s="76"/>
      <c r="D2" s="76"/>
      <c r="E2" s="76"/>
      <c r="F2" s="76"/>
      <c r="G2" s="76"/>
      <c r="H2" s="76"/>
      <c r="I2" s="76"/>
      <c r="J2" s="76"/>
    </row>
    <row r="3" spans="2:10" ht="25.5" customHeight="1" x14ac:dyDescent="0.35">
      <c r="B3" s="77" t="s">
        <v>1</v>
      </c>
      <c r="C3" s="76"/>
      <c r="D3" s="76"/>
      <c r="E3" s="76"/>
      <c r="F3" s="76"/>
      <c r="G3" s="76"/>
      <c r="H3" s="76"/>
      <c r="I3" s="76"/>
      <c r="J3" s="76"/>
    </row>
    <row r="4" spans="2:10" ht="25.5" customHeight="1" x14ac:dyDescent="0.25">
      <c r="B4" s="82" t="s">
        <v>2</v>
      </c>
      <c r="C4" s="76"/>
      <c r="D4" s="76"/>
      <c r="E4" s="78">
        <v>42978</v>
      </c>
      <c r="F4" s="76"/>
      <c r="G4" s="76"/>
      <c r="H4" s="76"/>
      <c r="I4" s="76"/>
      <c r="J4" s="76"/>
    </row>
    <row r="5" spans="2:10" ht="25.5" customHeight="1" x14ac:dyDescent="0.2">
      <c r="B5" s="76"/>
      <c r="C5" s="76"/>
      <c r="D5" s="76"/>
      <c r="E5" s="76"/>
      <c r="F5" s="76"/>
      <c r="G5" s="76"/>
      <c r="H5" s="76"/>
      <c r="I5" s="76"/>
      <c r="J5" s="76"/>
    </row>
    <row r="6" spans="2:10" ht="25.5" customHeight="1" x14ac:dyDescent="0.25">
      <c r="B6" s="76"/>
      <c r="C6" s="81" t="s">
        <v>3</v>
      </c>
      <c r="D6" s="76"/>
      <c r="E6" s="156" t="s">
        <v>149</v>
      </c>
      <c r="F6" s="155"/>
      <c r="G6" s="76"/>
      <c r="H6" s="76"/>
      <c r="I6" s="76"/>
      <c r="J6" s="76"/>
    </row>
    <row r="7" spans="2:10" ht="25.5" customHeight="1" x14ac:dyDescent="0.25">
      <c r="B7" s="76"/>
      <c r="C7" s="76"/>
      <c r="D7" s="159" t="s">
        <v>4</v>
      </c>
      <c r="E7" s="157" t="s">
        <v>100</v>
      </c>
      <c r="F7" s="155"/>
      <c r="G7" s="76"/>
      <c r="H7" s="76"/>
      <c r="I7" s="76"/>
      <c r="J7" s="76"/>
    </row>
    <row r="8" spans="2:10" ht="25.5" customHeight="1" x14ac:dyDescent="0.25">
      <c r="B8" s="76"/>
      <c r="C8" s="76"/>
      <c r="D8" s="159" t="s">
        <v>5</v>
      </c>
      <c r="E8" s="157" t="s">
        <v>101</v>
      </c>
      <c r="F8" s="155"/>
      <c r="G8" s="76"/>
      <c r="H8" s="76"/>
      <c r="I8" s="76"/>
      <c r="J8" s="76"/>
    </row>
    <row r="9" spans="2:10" ht="25.5" customHeight="1" x14ac:dyDescent="0.25">
      <c r="B9" s="76"/>
      <c r="C9" s="76"/>
      <c r="D9" s="159" t="s">
        <v>6</v>
      </c>
      <c r="E9" s="157" t="s">
        <v>59</v>
      </c>
      <c r="F9" s="155"/>
      <c r="G9" s="76"/>
      <c r="H9" s="76"/>
      <c r="I9" s="76"/>
      <c r="J9" s="76"/>
    </row>
    <row r="10" spans="2:10" ht="25.5" customHeight="1" x14ac:dyDescent="0.25">
      <c r="B10" s="76"/>
      <c r="C10" s="76"/>
      <c r="D10" s="159" t="s">
        <v>7</v>
      </c>
      <c r="E10" s="157" t="s">
        <v>76</v>
      </c>
      <c r="F10" s="155"/>
      <c r="G10" s="76"/>
      <c r="H10" s="76"/>
      <c r="I10" s="76"/>
      <c r="J10" s="76"/>
    </row>
    <row r="11" spans="2:10" ht="25.5" customHeight="1" x14ac:dyDescent="0.25">
      <c r="B11" s="76"/>
      <c r="C11" s="76"/>
      <c r="D11" s="159" t="s">
        <v>8</v>
      </c>
      <c r="E11" s="157" t="s">
        <v>86</v>
      </c>
      <c r="F11" s="155"/>
      <c r="G11" s="76"/>
      <c r="H11" s="76"/>
      <c r="I11" s="76"/>
      <c r="J11" s="76"/>
    </row>
    <row r="12" spans="2:10" ht="25.5" customHeight="1" x14ac:dyDescent="0.25">
      <c r="B12" s="76"/>
      <c r="C12" s="76"/>
      <c r="D12" s="160" t="s">
        <v>9</v>
      </c>
      <c r="E12" s="158" t="s">
        <v>11</v>
      </c>
      <c r="F12" s="155"/>
      <c r="G12" s="76"/>
      <c r="H12" s="76"/>
      <c r="I12" s="76"/>
      <c r="J12" s="76"/>
    </row>
    <row r="13" spans="2:10" ht="25.5" customHeight="1" x14ac:dyDescent="0.25">
      <c r="B13" s="76"/>
      <c r="C13" s="76"/>
      <c r="D13" s="160" t="s">
        <v>10</v>
      </c>
      <c r="E13" s="158" t="s">
        <v>98</v>
      </c>
      <c r="F13" s="155"/>
      <c r="G13" s="76"/>
      <c r="H13" s="76"/>
      <c r="I13" s="76"/>
      <c r="J13" s="76"/>
    </row>
    <row r="14" spans="2:10" ht="25.5" customHeight="1" x14ac:dyDescent="0.2">
      <c r="B14" s="76"/>
      <c r="C14" s="76"/>
      <c r="D14" s="79"/>
      <c r="E14" s="80"/>
      <c r="F14" s="76"/>
      <c r="G14" s="76"/>
      <c r="H14" s="76"/>
      <c r="I14" s="76"/>
      <c r="J14" s="76"/>
    </row>
  </sheetData>
  <hyperlinks>
    <hyperlink ref="E7" location="'1.0 Overrall (Tied Agency)'!A1" display="Overral Perfomance (Tied Agency)"/>
    <hyperlink ref="E8" location="'1.1 Overrall (Territory)'!A1" display="Overral Perfomance (by Territory)"/>
    <hyperlink ref="E9" location="'2.0 Manpower'!A1" display="Agency Manpower"/>
    <hyperlink ref="E10" location="'3.0 Rookies'!A1" display="Rookies performance"/>
    <hyperlink ref="E11" location="'4.0 Segmentation'!A1" display="Segmentation"/>
    <hyperlink ref="E12" location="'5.0 Product MIx'!A1" display="Agency Product mix"/>
    <hyperlink ref="E13" location="'6.0 GA Performance'!A1" display="GA Perfomanc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1"/>
  <sheetViews>
    <sheetView showGridLines="0" zoomScale="80" zoomScaleNormal="80" workbookViewId="0">
      <selection activeCell="R7" sqref="R7:S7"/>
    </sheetView>
  </sheetViews>
  <sheetFormatPr defaultColWidth="9.125" defaultRowHeight="12.75" x14ac:dyDescent="0.2"/>
  <cols>
    <col min="1" max="1" width="5.75" style="2" customWidth="1" collapsed="1"/>
    <col min="2" max="2" width="16.75" style="2" customWidth="1" collapsed="1"/>
    <col min="3" max="3" width="11.75" style="2" customWidth="1" collapsed="1"/>
    <col min="4" max="4" width="10.875" style="2" bestFit="1" customWidth="1" collapsed="1"/>
    <col min="5" max="6" width="9.125" style="2" collapsed="1"/>
    <col min="7" max="7" width="10.75" style="2" customWidth="1" collapsed="1"/>
    <col min="8" max="8" width="10.625" style="2" customWidth="1" collapsed="1"/>
    <col min="9" max="10" width="9.125" style="2" collapsed="1"/>
    <col min="11" max="11" width="3.25" style="2" customWidth="1" collapsed="1"/>
    <col min="12" max="12" width="5.125" style="2" customWidth="1" collapsed="1"/>
    <col min="13" max="13" width="16.125" style="2" customWidth="1" collapsed="1"/>
    <col min="14" max="21" width="10.375" style="2" customWidth="1" collapsed="1"/>
    <col min="22" max="22" width="4.625" style="2" customWidth="1" collapsed="1"/>
    <col min="23" max="16384" width="9.125" style="2" collapsed="1"/>
  </cols>
  <sheetData>
    <row r="1" spans="1:22" ht="24.75" customHeight="1" x14ac:dyDescent="0.3">
      <c r="B1" s="3" t="str">
        <f>Cover!E7</f>
        <v>Overral Perfomance (Tied Agency)</v>
      </c>
    </row>
    <row r="2" spans="1:22" ht="15" customHeight="1" x14ac:dyDescent="0.2">
      <c r="B2" s="4" t="s">
        <v>12</v>
      </c>
      <c r="C2" s="5">
        <f>Cover!E4</f>
        <v>42978</v>
      </c>
    </row>
    <row r="3" spans="1:22" ht="14.25" x14ac:dyDescent="0.2">
      <c r="B3" s="162" t="s">
        <v>150</v>
      </c>
    </row>
    <row r="5" spans="1:22" s="6" customFormat="1" x14ac:dyDescent="0.2">
      <c r="B5" s="45"/>
      <c r="C5" s="806" t="str">
        <f>"Current month ( " &amp; MONTH(C2) &amp;"/" &amp; YEAR(C2) &amp; " )"</f>
        <v>Current month ( 8/2017 )</v>
      </c>
      <c r="D5" s="806"/>
      <c r="E5" s="806"/>
      <c r="F5" s="806"/>
      <c r="G5" s="807" t="str">
        <f>"YTD ( " &amp; MONTH(C2) &amp;"/" &amp; YEAR(C2) &amp; " )"</f>
        <v>YTD ( 8/2017 )</v>
      </c>
      <c r="H5" s="806"/>
      <c r="I5" s="806"/>
      <c r="J5" s="806"/>
      <c r="K5" s="58"/>
      <c r="L5" s="2"/>
      <c r="M5" s="45"/>
      <c r="N5" s="806" t="str">
        <f>"Current month ( " &amp; MONTH(C2) &amp;"/" &amp; YEAR(C2) &amp; " )"</f>
        <v>Current month ( 8/2017 )</v>
      </c>
      <c r="O5" s="806"/>
      <c r="P5" s="806"/>
      <c r="Q5" s="806"/>
      <c r="R5" s="807" t="str">
        <f>"YTD ( " &amp; MONTH(C2) &amp;"/" &amp; YEAR(C2) &amp; " )"</f>
        <v>YTD ( 8/2017 )</v>
      </c>
      <c r="S5" s="806"/>
      <c r="T5" s="806"/>
      <c r="U5" s="806"/>
      <c r="V5" s="58"/>
    </row>
    <row r="6" spans="1:22" s="6" customFormat="1" ht="30" customHeight="1" x14ac:dyDescent="0.2">
      <c r="B6" s="47" t="s">
        <v>17</v>
      </c>
      <c r="C6" s="54" t="s">
        <v>13</v>
      </c>
      <c r="D6" s="54" t="s">
        <v>14</v>
      </c>
      <c r="E6" s="54" t="s">
        <v>15</v>
      </c>
      <c r="F6" s="54" t="s">
        <v>16</v>
      </c>
      <c r="G6" s="88" t="s">
        <v>13</v>
      </c>
      <c r="H6" s="89" t="s">
        <v>14</v>
      </c>
      <c r="I6" s="89" t="s">
        <v>15</v>
      </c>
      <c r="J6" s="89" t="s">
        <v>16</v>
      </c>
      <c r="K6" s="55"/>
      <c r="L6" s="2"/>
      <c r="M6" s="47" t="s">
        <v>19</v>
      </c>
      <c r="N6" s="54" t="s">
        <v>13</v>
      </c>
      <c r="O6" s="54" t="s">
        <v>14</v>
      </c>
      <c r="P6" s="54" t="s">
        <v>15</v>
      </c>
      <c r="Q6" s="54" t="s">
        <v>16</v>
      </c>
      <c r="R6" s="90" t="s">
        <v>13</v>
      </c>
      <c r="S6" s="54" t="s">
        <v>14</v>
      </c>
      <c r="T6" s="54" t="s">
        <v>15</v>
      </c>
      <c r="U6" s="54" t="s">
        <v>16</v>
      </c>
      <c r="V6" s="55"/>
    </row>
    <row r="7" spans="1:22" ht="18" customHeight="1" x14ac:dyDescent="0.2">
      <c r="A7" s="14"/>
      <c r="B7" s="48" t="s">
        <v>33</v>
      </c>
      <c r="C7" s="61">
        <f>Data!J87</f>
        <v>51370.845000000001</v>
      </c>
      <c r="D7" s="61">
        <f>Data!J88</f>
        <v>66554.351797741721</v>
      </c>
      <c r="E7" s="62">
        <f>C7/D7</f>
        <v>0.7718630504601065</v>
      </c>
      <c r="F7" s="86">
        <f>Data!J87/Data!J89</f>
        <v>1.5874236006632234</v>
      </c>
      <c r="G7" s="87">
        <f>Data!O87</f>
        <v>389494.73334000004</v>
      </c>
      <c r="H7" s="61">
        <f>Data!O88</f>
        <v>390163.78589140024</v>
      </c>
      <c r="I7" s="62">
        <f>G7/H7</f>
        <v>0.99828520079106875</v>
      </c>
      <c r="J7" s="62">
        <f>Data!O87/Data!O89</f>
        <v>1.7118765908790028</v>
      </c>
      <c r="K7" s="56"/>
      <c r="L7" s="14"/>
      <c r="M7" s="48" t="s">
        <v>20</v>
      </c>
      <c r="N7" s="815">
        <f>Data!J111</f>
        <v>0.21826793999999999</v>
      </c>
      <c r="O7" s="815">
        <f>Data!J98</f>
        <v>0.22562205437872304</v>
      </c>
      <c r="P7" s="803">
        <f>N7/O7</f>
        <v>0.96740516170294844</v>
      </c>
      <c r="Q7" s="86">
        <f>Data!J111/Data!J112</f>
        <v>1.022554556936621</v>
      </c>
      <c r="R7" s="815">
        <f>Data!O111</f>
        <v>0.14298782324811982</v>
      </c>
      <c r="S7" s="815">
        <f>Data!O98</f>
        <v>0.1878849384267062</v>
      </c>
      <c r="T7" s="86">
        <f>R7/S7</f>
        <v>0.76103930653227581</v>
      </c>
      <c r="U7" s="62">
        <f>Data!O111/Data!O112</f>
        <v>0.64381017637185201</v>
      </c>
      <c r="V7" s="56"/>
    </row>
    <row r="8" spans="1:22" ht="18" customHeight="1" x14ac:dyDescent="0.2">
      <c r="A8" s="14"/>
      <c r="B8" s="57" t="s">
        <v>53</v>
      </c>
      <c r="C8" s="61">
        <f>Data!J19</f>
        <v>51653.966</v>
      </c>
      <c r="D8" s="61">
        <f>Data!J18</f>
        <v>66554.351797741721</v>
      </c>
      <c r="E8" s="62">
        <f>C8/D8</f>
        <v>0.77611703224119877</v>
      </c>
      <c r="F8" s="86">
        <f>Data!J19/Data!J20</f>
        <v>1.638263130642915</v>
      </c>
      <c r="G8" s="87">
        <f>Data!O19</f>
        <v>389925.70390000008</v>
      </c>
      <c r="H8" s="61">
        <f>Data!O18</f>
        <v>390163.7858914003</v>
      </c>
      <c r="I8" s="62">
        <f>G8/H8</f>
        <v>0.99938978962166802</v>
      </c>
      <c r="J8" s="62">
        <f>Data!O19/Data!O20</f>
        <v>1.735300106556144</v>
      </c>
      <c r="K8" s="56"/>
      <c r="L8" s="14"/>
      <c r="M8" s="48" t="s">
        <v>32</v>
      </c>
      <c r="N8" s="65">
        <f>Data!J113</f>
        <v>17.665352475928472</v>
      </c>
      <c r="O8" s="65">
        <f>Data!J148</f>
        <v>16.360289323779345</v>
      </c>
      <c r="P8" s="803">
        <f>N8/O8</f>
        <v>1.0797701755953817</v>
      </c>
      <c r="Q8" s="86">
        <f>Data!J113/Data!J114</f>
        <v>1.1419842409172856</v>
      </c>
      <c r="R8" s="91">
        <f>Data!O113</f>
        <v>16.86781536529384</v>
      </c>
      <c r="S8" s="814">
        <f>Data!O148</f>
        <v>16.353749943291753</v>
      </c>
      <c r="T8" s="86">
        <f>R8/S8</f>
        <v>1.0314341006671044</v>
      </c>
      <c r="U8" s="62">
        <f>Data!O113/Data!O114</f>
        <v>0.99942868666533835</v>
      </c>
      <c r="V8" s="56"/>
    </row>
    <row r="9" spans="1:22" ht="18" customHeight="1" x14ac:dyDescent="0.2">
      <c r="A9" s="14"/>
      <c r="B9" s="48" t="s">
        <v>31</v>
      </c>
      <c r="C9" s="61">
        <f>Data!J145</f>
        <v>2908</v>
      </c>
      <c r="D9" s="63">
        <f>Data!J146</f>
        <v>4068.0424704351858</v>
      </c>
      <c r="E9" s="62">
        <f>C9/D9</f>
        <v>0.71484012793232021</v>
      </c>
      <c r="F9" s="86">
        <f>Data!J145/Data!J147</f>
        <v>1.3900573613766731</v>
      </c>
      <c r="G9" s="87">
        <f>Data!O145</f>
        <v>23091</v>
      </c>
      <c r="H9" s="61">
        <f>Data!O146</f>
        <v>23857.756615108574</v>
      </c>
      <c r="I9" s="62">
        <f>G9/H9</f>
        <v>0.96786132797486057</v>
      </c>
      <c r="J9" s="62">
        <f>Data!O145/Data!O147</f>
        <v>1.712855129441436</v>
      </c>
      <c r="K9" s="56"/>
      <c r="L9" s="14"/>
      <c r="M9" s="48" t="s">
        <v>21</v>
      </c>
      <c r="N9" s="65">
        <f>Data!J14</f>
        <v>1.7055720000000001</v>
      </c>
      <c r="O9" s="66">
        <f>Data!J146/Data!J149</f>
        <v>1.5545601013606167</v>
      </c>
      <c r="P9" s="803">
        <f>N9/O9</f>
        <v>1.0971412417617121</v>
      </c>
      <c r="Q9" s="86">
        <f>Data!J14/Data!J15</f>
        <v>1.1577018355640523</v>
      </c>
      <c r="R9" s="812">
        <f>Data!O116</f>
        <v>1.7691541526202881</v>
      </c>
      <c r="S9" s="814">
        <f>Data!O99</f>
        <v>1.47579506262251</v>
      </c>
      <c r="T9" s="813">
        <f t="shared" ref="T9:T10" si="0">R9/S9</f>
        <v>1.1987803709523697</v>
      </c>
      <c r="U9" s="62">
        <f>Data!O116/Data!O115</f>
        <v>1.1568202548288584</v>
      </c>
      <c r="V9" s="56"/>
    </row>
    <row r="10" spans="1:22" ht="18" customHeight="1" x14ac:dyDescent="0.2">
      <c r="A10" s="6"/>
      <c r="B10" s="48" t="s">
        <v>97</v>
      </c>
      <c r="C10" s="61">
        <f>Data!J142</f>
        <v>1329</v>
      </c>
      <c r="D10" s="63">
        <f>Data!J143</f>
        <v>1468.2698134488169</v>
      </c>
      <c r="E10" s="62">
        <f>C10/D10</f>
        <v>0.90514698853497078</v>
      </c>
      <c r="F10" s="86">
        <f>Data!J142/Data!J144</f>
        <v>1.2525918944392083</v>
      </c>
      <c r="G10" s="87">
        <f>Data!O142</f>
        <v>8917</v>
      </c>
      <c r="H10" s="61">
        <f>Data!O143</f>
        <v>8887.1906953614052</v>
      </c>
      <c r="I10" s="62">
        <f>G10/H10</f>
        <v>1.003354187578551</v>
      </c>
      <c r="J10" s="62">
        <f>Data!O142/Data!O144</f>
        <v>1.5718314824607791</v>
      </c>
      <c r="K10" s="50"/>
      <c r="L10" s="14"/>
      <c r="M10" s="48" t="s">
        <v>22</v>
      </c>
      <c r="N10" s="67">
        <f>Data!J118</f>
        <v>30.129527859237538</v>
      </c>
      <c r="O10" s="68">
        <f>Data!J88/Data!J149</f>
        <v>25.433053029463437</v>
      </c>
      <c r="P10" s="803">
        <f>N10/O10</f>
        <v>1.1846602853512465</v>
      </c>
      <c r="Q10" s="86">
        <f>Data!J118/Data!J117</f>
        <v>1.3220771336901931</v>
      </c>
      <c r="R10" s="92">
        <f>Data!O118</f>
        <v>29.841766268771071</v>
      </c>
      <c r="S10" s="68">
        <f>Data!O88/Data!O149</f>
        <v>24.13478342167312</v>
      </c>
      <c r="T10" s="86">
        <f t="shared" si="0"/>
        <v>1.2364629815560333</v>
      </c>
      <c r="U10" s="62">
        <f>Data!O118/Data!O117</f>
        <v>1.1561593739349074</v>
      </c>
      <c r="V10" s="50"/>
    </row>
    <row r="11" spans="1:22" ht="18" customHeight="1" x14ac:dyDescent="0.2">
      <c r="A11" s="6"/>
      <c r="B11" s="48" t="s">
        <v>99</v>
      </c>
      <c r="C11" s="61">
        <f>Data!J139</f>
        <v>14710</v>
      </c>
      <c r="D11" s="63">
        <f>Data!J140</f>
        <v>12042.793382315393</v>
      </c>
      <c r="E11" s="62">
        <f>C11/D11</f>
        <v>1.2214774042043559</v>
      </c>
      <c r="F11" s="86">
        <f>Data!J139/Data!J141</f>
        <v>2.1104734576757531</v>
      </c>
      <c r="G11" s="87">
        <f>Data!O139</f>
        <v>93713</v>
      </c>
      <c r="H11" s="61">
        <f>Data!O140</f>
        <v>86042.215395066582</v>
      </c>
      <c r="I11" s="62">
        <f>G11/H11</f>
        <v>1.0891514074772792</v>
      </c>
      <c r="J11" s="62">
        <f>Data!O139/Data!O141</f>
        <v>2.2792897969111028</v>
      </c>
      <c r="K11" s="50"/>
      <c r="L11" s="14"/>
      <c r="M11" s="48"/>
      <c r="N11" s="84"/>
      <c r="O11" s="85"/>
      <c r="P11" s="49"/>
      <c r="Q11" s="49"/>
      <c r="R11" s="84"/>
      <c r="S11" s="49"/>
      <c r="T11" s="49"/>
      <c r="U11" s="49"/>
      <c r="V11" s="50"/>
    </row>
    <row r="12" spans="1:22" ht="18" customHeight="1" x14ac:dyDescent="0.2">
      <c r="A12" s="6"/>
      <c r="B12" s="83"/>
      <c r="C12" s="52"/>
      <c r="D12" s="52"/>
      <c r="E12" s="52"/>
      <c r="F12" s="52"/>
      <c r="G12" s="52"/>
      <c r="H12" s="52"/>
      <c r="I12" s="52"/>
      <c r="J12" s="52"/>
      <c r="K12" s="53"/>
      <c r="L12" s="14"/>
      <c r="M12" s="51"/>
      <c r="N12" s="59"/>
      <c r="O12" s="60"/>
      <c r="P12" s="52"/>
      <c r="Q12" s="52"/>
      <c r="R12" s="59"/>
      <c r="S12" s="52"/>
      <c r="T12" s="52"/>
      <c r="U12" s="52"/>
      <c r="V12" s="53"/>
    </row>
    <row r="13" spans="1:22" ht="20.25" customHeight="1" x14ac:dyDescent="0.2"/>
    <row r="14" spans="1:22" ht="20.25" customHeight="1" x14ac:dyDescent="0.2">
      <c r="L14" s="8"/>
      <c r="M14" s="8"/>
      <c r="N14" s="8"/>
      <c r="O14" s="8"/>
      <c r="P14" s="8"/>
      <c r="Q14" s="8"/>
      <c r="R14" s="8"/>
      <c r="S14" s="8"/>
    </row>
    <row r="15" spans="1:22" ht="20.25" customHeight="1" x14ac:dyDescent="0.2">
      <c r="L15" s="8"/>
      <c r="M15" s="8"/>
      <c r="N15" s="8"/>
      <c r="O15" s="8"/>
      <c r="P15" s="8"/>
      <c r="Q15" s="8"/>
      <c r="R15" s="8"/>
      <c r="S15" s="8"/>
    </row>
    <row r="16" spans="1:22" ht="20.25" customHeight="1" x14ac:dyDescent="0.2">
      <c r="L16" s="8"/>
      <c r="M16" s="8"/>
      <c r="N16" s="8"/>
      <c r="O16" s="8"/>
      <c r="P16" s="8"/>
      <c r="Q16" s="8"/>
      <c r="R16" s="8"/>
      <c r="S16" s="8"/>
    </row>
    <row r="17" spans="1:19" ht="20.25" customHeight="1" x14ac:dyDescent="0.2">
      <c r="A17" s="6"/>
      <c r="C17" s="7"/>
      <c r="L17" s="8"/>
      <c r="M17" s="8"/>
      <c r="N17" s="8"/>
      <c r="O17" s="8"/>
      <c r="P17" s="8"/>
      <c r="Q17" s="8"/>
      <c r="R17" s="8"/>
      <c r="S17" s="8"/>
    </row>
    <row r="18" spans="1:19" ht="20.25" customHeight="1" x14ac:dyDescent="0.2">
      <c r="L18" s="8"/>
      <c r="M18" s="8"/>
      <c r="N18" s="8"/>
      <c r="O18" s="8"/>
      <c r="P18" s="8"/>
      <c r="Q18" s="8"/>
      <c r="R18" s="8"/>
      <c r="S18" s="8"/>
    </row>
    <row r="19" spans="1:19" ht="20.25" customHeight="1" x14ac:dyDescent="0.2"/>
    <row r="20" spans="1:19" ht="20.25" customHeight="1" x14ac:dyDescent="0.2">
      <c r="L20" s="8"/>
      <c r="M20" s="8"/>
      <c r="N20" s="8"/>
      <c r="O20" s="8"/>
      <c r="P20" s="8"/>
      <c r="Q20" s="8"/>
      <c r="R20" s="8"/>
      <c r="S20" s="8"/>
    </row>
    <row r="21" spans="1:19" ht="20.25" customHeight="1" x14ac:dyDescent="0.2">
      <c r="L21" s="8"/>
      <c r="M21" s="8"/>
      <c r="N21" s="8"/>
      <c r="O21" s="8"/>
      <c r="P21" s="8"/>
      <c r="Q21" s="8"/>
      <c r="R21" s="8"/>
      <c r="S21" s="8"/>
    </row>
    <row r="22" spans="1:19" ht="20.25" customHeight="1" x14ac:dyDescent="0.2">
      <c r="L22" s="8"/>
      <c r="M22" s="8"/>
      <c r="N22" s="8"/>
      <c r="O22" s="8"/>
      <c r="P22" s="8"/>
      <c r="Q22" s="8"/>
      <c r="R22" s="8"/>
      <c r="S22" s="8"/>
    </row>
    <row r="23" spans="1:19" ht="20.25" customHeight="1" x14ac:dyDescent="0.2">
      <c r="L23" s="8"/>
      <c r="M23" s="8"/>
      <c r="N23" s="8"/>
      <c r="O23" s="8"/>
      <c r="P23" s="8"/>
      <c r="Q23" s="8"/>
      <c r="R23" s="8"/>
      <c r="S23" s="8"/>
    </row>
    <row r="24" spans="1:19" ht="20.25" customHeight="1" x14ac:dyDescent="0.2">
      <c r="L24" s="8"/>
      <c r="M24" s="8"/>
      <c r="N24" s="8"/>
      <c r="O24" s="8"/>
      <c r="P24" s="8"/>
      <c r="Q24" s="8"/>
      <c r="R24" s="8"/>
      <c r="S24" s="8"/>
    </row>
    <row r="25" spans="1:19" ht="20.25" customHeight="1" x14ac:dyDescent="0.2">
      <c r="L25" s="8"/>
      <c r="M25" s="8"/>
      <c r="N25" s="8"/>
      <c r="O25" s="8"/>
      <c r="P25" s="8"/>
      <c r="Q25" s="8"/>
      <c r="R25" s="8"/>
      <c r="S25" s="8"/>
    </row>
    <row r="26" spans="1:19" ht="20.25" customHeight="1" x14ac:dyDescent="0.2">
      <c r="L26" s="8"/>
      <c r="M26" s="8"/>
      <c r="N26" s="8"/>
      <c r="O26" s="8"/>
      <c r="P26" s="8"/>
      <c r="Q26" s="8"/>
      <c r="R26" s="8"/>
      <c r="S26" s="8"/>
    </row>
    <row r="27" spans="1:19" ht="20.25" customHeight="1" x14ac:dyDescent="0.2">
      <c r="L27" s="8"/>
      <c r="M27" s="8"/>
      <c r="N27" s="8"/>
      <c r="O27" s="8"/>
      <c r="P27" s="8"/>
      <c r="Q27" s="8"/>
      <c r="R27" s="8"/>
      <c r="S27" s="8"/>
    </row>
    <row r="28" spans="1:19" ht="20.25" customHeight="1" x14ac:dyDescent="0.2"/>
    <row r="29" spans="1:19" ht="20.25" customHeight="1" x14ac:dyDescent="0.2">
      <c r="L29" s="8"/>
      <c r="M29" s="8"/>
      <c r="N29" s="8"/>
      <c r="O29" s="8"/>
      <c r="P29" s="8"/>
      <c r="Q29" s="8"/>
      <c r="R29" s="8"/>
      <c r="S29" s="8"/>
    </row>
    <row r="30" spans="1:19" ht="20.25" customHeight="1" x14ac:dyDescent="0.2">
      <c r="L30" s="8"/>
      <c r="M30" s="8"/>
      <c r="N30" s="8"/>
      <c r="O30" s="8"/>
      <c r="P30" s="8"/>
      <c r="Q30" s="8"/>
      <c r="R30" s="8"/>
      <c r="S30" s="8"/>
    </row>
    <row r="31" spans="1:19" ht="20.25" customHeight="1" x14ac:dyDescent="0.2">
      <c r="L31" s="8"/>
      <c r="M31" s="8"/>
      <c r="N31" s="8"/>
      <c r="O31" s="8"/>
      <c r="P31" s="8"/>
      <c r="Q31" s="8"/>
      <c r="R31" s="8"/>
      <c r="S31" s="8"/>
    </row>
  </sheetData>
  <mergeCells count="4">
    <mergeCell ref="C5:F5"/>
    <mergeCell ref="G5:J5"/>
    <mergeCell ref="N5:Q5"/>
    <mergeCell ref="R5:U5"/>
  </mergeCells>
  <hyperlinks>
    <hyperlink ref="B3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6"/>
  <sheetViews>
    <sheetView showGridLines="0" topLeftCell="A4" zoomScale="80" zoomScaleNormal="80" workbookViewId="0">
      <pane ySplit="3" topLeftCell="A88" activePane="bottomLeft" state="frozen"/>
      <selection activeCell="A4" sqref="A4"/>
      <selection pane="bottomLeft" activeCell="V21" sqref="V21"/>
    </sheetView>
  </sheetViews>
  <sheetFormatPr defaultColWidth="9.125" defaultRowHeight="12.75" x14ac:dyDescent="0.2"/>
  <cols>
    <col min="1" max="1" width="4.75" style="784" customWidth="1" collapsed="1"/>
    <col min="2" max="2" width="16.125" style="2" customWidth="1" collapsed="1"/>
    <col min="3" max="3" width="11.25" style="2" customWidth="1" collapsed="1"/>
    <col min="4" max="4" width="10.875" style="2" bestFit="1" customWidth="1" collapsed="1"/>
    <col min="5" max="6" width="9.125" style="2" collapsed="1"/>
    <col min="7" max="7" width="10.75" style="2" customWidth="1" collapsed="1"/>
    <col min="8" max="8" width="10.625" style="2" customWidth="1" collapsed="1"/>
    <col min="9" max="10" width="9.125" style="2" collapsed="1"/>
    <col min="11" max="12" width="2.75" style="2" customWidth="1" collapsed="1"/>
    <col min="13" max="13" width="3" style="2" customWidth="1" collapsed="1"/>
    <col min="14" max="14" width="16.25" style="2" customWidth="1" collapsed="1"/>
    <col min="15" max="18" width="9.125" style="2" collapsed="1"/>
    <col min="19" max="19" width="10" style="2" customWidth="1" collapsed="1"/>
    <col min="20" max="20" width="10.125" style="2" customWidth="1" collapsed="1"/>
    <col min="21" max="22" width="9.125" style="2" collapsed="1"/>
    <col min="23" max="23" width="3" style="2" customWidth="1" collapsed="1"/>
    <col min="24" max="16384" width="9.125" style="2" collapsed="1"/>
  </cols>
  <sheetData>
    <row r="1" spans="1:23" x14ac:dyDescent="0.2">
      <c r="C1" s="2" t="str">
        <f>TEXT(Cover!E4,"yyyymm")</f>
        <v>201708</v>
      </c>
      <c r="O1" s="2" t="str">
        <f>TEXT(Cover!E4,"yyyymm")</f>
        <v>201708</v>
      </c>
    </row>
    <row r="2" spans="1:23" ht="24.75" customHeight="1" x14ac:dyDescent="0.3">
      <c r="B2" s="3" t="str">
        <f>Cover!E8</f>
        <v>Overral Perfomance (by Territory)</v>
      </c>
    </row>
    <row r="3" spans="1:23" ht="14.25" customHeight="1" x14ac:dyDescent="0.2">
      <c r="B3" s="4" t="s">
        <v>12</v>
      </c>
      <c r="C3" s="5">
        <f>Cover!E4</f>
        <v>42978</v>
      </c>
    </row>
    <row r="4" spans="1:23" ht="14.25" x14ac:dyDescent="0.2">
      <c r="B4" s="162" t="s">
        <v>150</v>
      </c>
    </row>
    <row r="5" spans="1:23" ht="14.25" x14ac:dyDescent="0.2">
      <c r="B5" s="161"/>
    </row>
    <row r="6" spans="1:23" s="15" customFormat="1" ht="15.75" x14ac:dyDescent="0.25">
      <c r="A6" s="785"/>
      <c r="C6" s="42" t="s">
        <v>54</v>
      </c>
      <c r="O6" s="42" t="s">
        <v>55</v>
      </c>
    </row>
    <row r="8" spans="1:23" s="6" customFormat="1" x14ac:dyDescent="0.2">
      <c r="A8" s="786"/>
      <c r="B8" s="45"/>
      <c r="C8" s="806" t="str">
        <f>"Current month ( " &amp; MONTH(C3) &amp;"/" &amp; YEAR(C3) &amp; " )"</f>
        <v>Current month ( 8/2017 )</v>
      </c>
      <c r="D8" s="806"/>
      <c r="E8" s="806"/>
      <c r="F8" s="806"/>
      <c r="G8" s="807" t="str">
        <f>"YTD ( " &amp; MONTH(C3) &amp;"/" &amp; YEAR(C3) &amp; " )"</f>
        <v>YTD ( 8/2017 )</v>
      </c>
      <c r="H8" s="806"/>
      <c r="I8" s="806"/>
      <c r="J8" s="806"/>
      <c r="K8" s="58"/>
      <c r="L8" s="17"/>
      <c r="M8" s="2"/>
      <c r="N8" s="45"/>
      <c r="O8" s="806" t="str">
        <f>"Current month ( " &amp; MONTH(C3) &amp;"/" &amp; YEAR(C3) &amp; " )"</f>
        <v>Current month ( 8/2017 )</v>
      </c>
      <c r="P8" s="806"/>
      <c r="Q8" s="806"/>
      <c r="R8" s="806"/>
      <c r="S8" s="807" t="str">
        <f>"YTD ( " &amp; MONTH(C3) &amp;"/" &amp; YEAR(C3) &amp; " )"</f>
        <v>YTD ( 8/2017 )</v>
      </c>
      <c r="T8" s="806"/>
      <c r="U8" s="806"/>
      <c r="V8" s="806"/>
      <c r="W8" s="58"/>
    </row>
    <row r="9" spans="1:23" s="6" customFormat="1" ht="38.25" customHeight="1" x14ac:dyDescent="0.2">
      <c r="A9" s="786"/>
      <c r="B9" s="46"/>
      <c r="C9" s="54" t="s">
        <v>13</v>
      </c>
      <c r="D9" s="54" t="s">
        <v>14</v>
      </c>
      <c r="E9" s="54" t="s">
        <v>15</v>
      </c>
      <c r="F9" s="54" t="s">
        <v>16</v>
      </c>
      <c r="G9" s="90" t="s">
        <v>13</v>
      </c>
      <c r="H9" s="54" t="s">
        <v>14</v>
      </c>
      <c r="I9" s="54" t="s">
        <v>15</v>
      </c>
      <c r="J9" s="54" t="s">
        <v>16</v>
      </c>
      <c r="K9" s="55"/>
      <c r="L9" s="18"/>
      <c r="M9" s="2"/>
      <c r="N9" s="46"/>
      <c r="O9" s="54" t="s">
        <v>13</v>
      </c>
      <c r="P9" s="54" t="s">
        <v>14</v>
      </c>
      <c r="Q9" s="54" t="s">
        <v>15</v>
      </c>
      <c r="R9" s="54" t="s">
        <v>16</v>
      </c>
      <c r="S9" s="90" t="s">
        <v>13</v>
      </c>
      <c r="T9" s="54" t="s">
        <v>14</v>
      </c>
      <c r="U9" s="54" t="s">
        <v>15</v>
      </c>
      <c r="V9" s="54" t="s">
        <v>16</v>
      </c>
      <c r="W9" s="55"/>
    </row>
    <row r="10" spans="1:23" x14ac:dyDescent="0.2">
      <c r="B10" s="69" t="s">
        <v>17</v>
      </c>
      <c r="C10" s="49"/>
      <c r="D10" s="49"/>
      <c r="E10" s="49"/>
      <c r="F10" s="49"/>
      <c r="G10" s="48"/>
      <c r="H10" s="49"/>
      <c r="I10" s="49"/>
      <c r="J10" s="49"/>
      <c r="K10" s="50"/>
      <c r="N10" s="69" t="s">
        <v>17</v>
      </c>
      <c r="O10" s="49"/>
      <c r="P10" s="49"/>
      <c r="Q10" s="49"/>
      <c r="R10" s="49"/>
      <c r="S10" s="48"/>
      <c r="T10" s="49"/>
      <c r="U10" s="49"/>
      <c r="V10" s="49"/>
      <c r="W10" s="50"/>
    </row>
    <row r="11" spans="1:23" ht="20.25" customHeight="1" x14ac:dyDescent="0.2">
      <c r="A11" s="787" t="s">
        <v>151</v>
      </c>
      <c r="B11" s="48" t="s">
        <v>33</v>
      </c>
      <c r="C11" s="70">
        <f>Data!J91</f>
        <v>23946.062000000002</v>
      </c>
      <c r="D11" s="70">
        <f>Data!J92</f>
        <v>34968.496820469794</v>
      </c>
      <c r="E11" s="71">
        <f>C11/D11</f>
        <v>0.68478957282437436</v>
      </c>
      <c r="F11" s="93">
        <f>Data!J91/Data!J93</f>
        <v>1.314868099677001</v>
      </c>
      <c r="G11" s="94">
        <f>Data!O91</f>
        <v>188791.39213999998</v>
      </c>
      <c r="H11" s="70">
        <f>Data!O92</f>
        <v>199311.5529235838</v>
      </c>
      <c r="I11" s="71">
        <f>G11/H11</f>
        <v>0.94721750631476309</v>
      </c>
      <c r="J11" s="71">
        <f>Data!O91/Data!O93</f>
        <v>1.5982400906560388</v>
      </c>
      <c r="K11" s="56"/>
      <c r="L11" s="16"/>
      <c r="M11" s="14"/>
      <c r="N11" s="48" t="s">
        <v>33</v>
      </c>
      <c r="O11" s="70">
        <f>Data!J95</f>
        <v>27424.782999999999</v>
      </c>
      <c r="P11" s="70">
        <f>Data!J96</f>
        <v>31585.854977271927</v>
      </c>
      <c r="Q11" s="71">
        <f>O11/P11</f>
        <v>0.8682615373157988</v>
      </c>
      <c r="R11" s="93">
        <f>Data!J95/Data!J97</f>
        <v>1.9382314496354434</v>
      </c>
      <c r="S11" s="94">
        <f>Data!O95</f>
        <v>200703.34120000002</v>
      </c>
      <c r="T11" s="70">
        <f>Data!O96</f>
        <v>190852.23296781647</v>
      </c>
      <c r="U11" s="71">
        <f>S11/T11</f>
        <v>1.0516164158993349</v>
      </c>
      <c r="V11" s="71">
        <f>Data!O95/Data!O97</f>
        <v>1.8345749864233594</v>
      </c>
      <c r="W11" s="56"/>
    </row>
    <row r="12" spans="1:23" ht="20.25" customHeight="1" x14ac:dyDescent="0.25">
      <c r="A12" s="788" t="s">
        <v>152</v>
      </c>
      <c r="B12" s="57" t="s">
        <v>53</v>
      </c>
      <c r="C12" s="70">
        <f>Data!J45</f>
        <v>24073.919699999999</v>
      </c>
      <c r="D12" s="70">
        <f>Data!J44</f>
        <v>34968.496820469794</v>
      </c>
      <c r="E12" s="71">
        <f t="shared" ref="E12" si="0">C12/D12</f>
        <v>0.68844594103077517</v>
      </c>
      <c r="F12" s="93">
        <f>Data!J45/Data!J46</f>
        <v>1.3393695088114934</v>
      </c>
      <c r="G12" s="94">
        <f>Data!O45</f>
        <v>188903.00214000008</v>
      </c>
      <c r="H12" s="70">
        <f>Data!O44</f>
        <v>199311.5529235838</v>
      </c>
      <c r="I12" s="71">
        <f>G12/H12</f>
        <v>0.9477774838893841</v>
      </c>
      <c r="J12" s="71">
        <f>Data!O45/Data!O46</f>
        <v>1.6157505885053465</v>
      </c>
      <c r="K12" s="56"/>
      <c r="L12" s="16"/>
      <c r="M12" s="14"/>
      <c r="N12" s="57" t="s">
        <v>53</v>
      </c>
      <c r="O12" s="70">
        <f>Data!J73</f>
        <v>27580.046300000002</v>
      </c>
      <c r="P12" s="70">
        <f>Data!J72</f>
        <v>31585.854977271927</v>
      </c>
      <c r="Q12" s="71">
        <f>O12/P12</f>
        <v>0.87317713324035828</v>
      </c>
      <c r="R12" s="93">
        <f>Data!J73/Data!J74</f>
        <v>2.0345803047055528</v>
      </c>
      <c r="S12" s="94">
        <f>Data!O73</f>
        <v>201022.70176000003</v>
      </c>
      <c r="T12" s="70">
        <f>Data!O72</f>
        <v>190852.23296781647</v>
      </c>
      <c r="U12" s="71">
        <f>S12/T12</f>
        <v>1.0532897552940794</v>
      </c>
      <c r="V12" s="71">
        <f>Data!O73/Data!O74</f>
        <v>1.8649699863254074</v>
      </c>
      <c r="W12" s="56"/>
    </row>
    <row r="13" spans="1:23" ht="20.25" customHeight="1" x14ac:dyDescent="0.2">
      <c r="A13" s="787" t="s">
        <v>153</v>
      </c>
      <c r="B13" s="48" t="s">
        <v>31</v>
      </c>
      <c r="C13" s="70">
        <f>Data!J158</f>
        <v>1549</v>
      </c>
      <c r="D13" s="72">
        <f>Data!J159</f>
        <v>2350.4164682588648</v>
      </c>
      <c r="E13" s="71">
        <f>C13/D13</f>
        <v>0.65903214214094752</v>
      </c>
      <c r="F13" s="93">
        <f>Data!J158/Data!J160</f>
        <v>1.1725965177895534</v>
      </c>
      <c r="G13" s="94">
        <f>Data!O158</f>
        <v>12725</v>
      </c>
      <c r="H13" s="70">
        <f>Data!O159</f>
        <v>13391.126559330669</v>
      </c>
      <c r="I13" s="71">
        <f>G13/H13</f>
        <v>0.95025612248683256</v>
      </c>
      <c r="J13" s="71">
        <f>Data!O158/Data!O160</f>
        <v>1.6210191082802548</v>
      </c>
      <c r="K13" s="56"/>
      <c r="L13" s="16"/>
      <c r="M13" s="14"/>
      <c r="N13" s="48" t="s">
        <v>31</v>
      </c>
      <c r="O13" s="70">
        <f>Data!J171</f>
        <v>1359</v>
      </c>
      <c r="P13" s="72">
        <f>Data!J172</f>
        <v>1717.626002176321</v>
      </c>
      <c r="Q13" s="71">
        <f>O13/P13</f>
        <v>0.79120832956538656</v>
      </c>
      <c r="R13" s="93">
        <f>Data!J171/Data!J173</f>
        <v>1.7626459143968871</v>
      </c>
      <c r="S13" s="94">
        <f>Data!O171</f>
        <v>10366</v>
      </c>
      <c r="T13" s="70">
        <f>Data!O172</f>
        <v>10466.630055777905</v>
      </c>
      <c r="U13" s="71">
        <f>S13/T13</f>
        <v>0.99038562983103107</v>
      </c>
      <c r="V13" s="71">
        <f>Data!O171/Data!O173</f>
        <v>1.840880838217013</v>
      </c>
      <c r="W13" s="56"/>
    </row>
    <row r="14" spans="1:23" ht="20.25" customHeight="1" x14ac:dyDescent="0.2">
      <c r="A14" s="787"/>
      <c r="B14" s="48" t="s">
        <v>97</v>
      </c>
      <c r="C14" s="70">
        <f>Data!J155</f>
        <v>887</v>
      </c>
      <c r="D14" s="72">
        <f>Data!J156</f>
        <v>924.37068546161538</v>
      </c>
      <c r="E14" s="71">
        <f>C14/D14</f>
        <v>0.95957175400585848</v>
      </c>
      <c r="F14" s="93">
        <f>Data!J155/Data!J157</f>
        <v>1.0790754257907542</v>
      </c>
      <c r="G14" s="94">
        <f>Data!O155</f>
        <v>6161</v>
      </c>
      <c r="H14" s="70">
        <f>Data!O156</f>
        <v>5547.3202224354382</v>
      </c>
      <c r="I14" s="71">
        <f>G14/H14</f>
        <v>1.1106263480306422</v>
      </c>
      <c r="J14" s="71">
        <f>Data!O155/Data!O157</f>
        <v>1.537943085371942</v>
      </c>
      <c r="K14" s="56"/>
      <c r="L14" s="16"/>
      <c r="M14" s="14"/>
      <c r="N14" s="48" t="s">
        <v>97</v>
      </c>
      <c r="O14" s="70">
        <f>Data!J168</f>
        <v>442</v>
      </c>
      <c r="P14" s="72">
        <f>Data!J169</f>
        <v>543.89912798720138</v>
      </c>
      <c r="Q14" s="71">
        <f t="shared" ref="Q14:Q15" si="1">O14/P14</f>
        <v>0.81265068696782472</v>
      </c>
      <c r="R14" s="93">
        <f>Data!J168/Data!J170</f>
        <v>1.8493723849372385</v>
      </c>
      <c r="S14" s="94">
        <f>Data!O168</f>
        <v>2756</v>
      </c>
      <c r="T14" s="70">
        <f>Data!O169</f>
        <v>3339.8704729259671</v>
      </c>
      <c r="U14" s="71">
        <f>S14/T14</f>
        <v>0.82518170160819004</v>
      </c>
      <c r="V14" s="71">
        <f>Data!O168/Data!O170</f>
        <v>1.624042427813789</v>
      </c>
      <c r="W14" s="56"/>
    </row>
    <row r="15" spans="1:23" ht="20.25" customHeight="1" x14ac:dyDescent="0.2">
      <c r="A15" s="787"/>
      <c r="B15" s="48" t="s">
        <v>99</v>
      </c>
      <c r="C15" s="70">
        <f>Data!J152</f>
        <v>10244</v>
      </c>
      <c r="D15" s="72">
        <f>Data!J153</f>
        <v>7311.1873216963513</v>
      </c>
      <c r="E15" s="71">
        <f>C15/D15</f>
        <v>1.4011404097936824</v>
      </c>
      <c r="F15" s="93">
        <f>Data!J152/Data!J154</f>
        <v>2.2917225950782996</v>
      </c>
      <c r="G15" s="94">
        <f>Data!O152</f>
        <v>63822</v>
      </c>
      <c r="H15" s="70">
        <f>Data!O153</f>
        <v>50165.341898449857</v>
      </c>
      <c r="I15" s="71">
        <f>G15/H15</f>
        <v>1.2722329318355976</v>
      </c>
      <c r="J15" s="71">
        <f>Data!O152/Data!O154</f>
        <v>2.6952996325858356</v>
      </c>
      <c r="K15" s="56"/>
      <c r="L15" s="16"/>
      <c r="M15" s="14"/>
      <c r="N15" s="48" t="s">
        <v>99</v>
      </c>
      <c r="O15" s="70">
        <f>Data!J165</f>
        <v>4466</v>
      </c>
      <c r="P15" s="72">
        <f>Data!J166</f>
        <v>4731.6060606190413</v>
      </c>
      <c r="Q15" s="71">
        <f t="shared" si="1"/>
        <v>0.94386555913230619</v>
      </c>
      <c r="R15" s="93">
        <f>Data!J165/Data!J167</f>
        <v>1.7864</v>
      </c>
      <c r="S15" s="94">
        <f>Data!O165</f>
        <v>29891</v>
      </c>
      <c r="T15" s="70">
        <f>Data!O166</f>
        <v>35876.873496616739</v>
      </c>
      <c r="U15" s="71">
        <f>S15/T15</f>
        <v>0.83315509649464803</v>
      </c>
      <c r="V15" s="71">
        <f>Data!O165/Data!O167</f>
        <v>1.7143266804312915</v>
      </c>
      <c r="W15" s="56"/>
    </row>
    <row r="16" spans="1:23" ht="10.5" customHeight="1" x14ac:dyDescent="0.2">
      <c r="A16" s="786"/>
      <c r="B16" s="48"/>
      <c r="C16" s="49"/>
      <c r="D16" s="49"/>
      <c r="E16" s="49"/>
      <c r="F16" s="49"/>
      <c r="G16" s="49"/>
      <c r="H16" s="49"/>
      <c r="I16" s="49"/>
      <c r="J16" s="49"/>
      <c r="K16" s="50"/>
      <c r="M16" s="14"/>
      <c r="N16" s="48"/>
      <c r="O16" s="49"/>
      <c r="P16" s="49"/>
      <c r="Q16" s="49"/>
      <c r="R16" s="49"/>
      <c r="S16" s="49"/>
      <c r="T16" s="49"/>
      <c r="U16" s="49"/>
      <c r="V16" s="49"/>
      <c r="W16" s="50"/>
    </row>
    <row r="17" spans="1:23" ht="16.5" customHeight="1" x14ac:dyDescent="0.2">
      <c r="B17" s="69" t="s">
        <v>19</v>
      </c>
      <c r="C17" s="49"/>
      <c r="D17" s="49"/>
      <c r="E17" s="49"/>
      <c r="F17" s="49"/>
      <c r="G17" s="49"/>
      <c r="H17" s="49"/>
      <c r="I17" s="49"/>
      <c r="J17" s="49"/>
      <c r="K17" s="50"/>
      <c r="M17" s="14"/>
      <c r="N17" s="69" t="s">
        <v>19</v>
      </c>
      <c r="O17" s="49"/>
      <c r="P17" s="49"/>
      <c r="Q17" s="49"/>
      <c r="R17" s="49"/>
      <c r="S17" s="49"/>
      <c r="T17" s="49"/>
      <c r="U17" s="49"/>
      <c r="V17" s="49"/>
      <c r="W17" s="50"/>
    </row>
    <row r="18" spans="1:23" ht="20.25" customHeight="1" x14ac:dyDescent="0.2">
      <c r="B18" s="48" t="s">
        <v>20</v>
      </c>
      <c r="C18" s="815">
        <f>Data!J120</f>
        <v>0.18749415999999999</v>
      </c>
      <c r="D18" s="815">
        <f>Data!J101</f>
        <v>0.23042567143432593</v>
      </c>
      <c r="E18" s="71">
        <f>C18/D18</f>
        <v>0.8136860742681532</v>
      </c>
      <c r="F18" s="93">
        <f>Data!J120/Data!J121</f>
        <v>0.82636678154811793</v>
      </c>
      <c r="G18" s="816">
        <f>Data!O120</f>
        <v>0.13302068476482865</v>
      </c>
      <c r="H18" s="815">
        <f>Data!O101</f>
        <v>0.19897690986872871</v>
      </c>
      <c r="I18" s="71">
        <f>G18/H18</f>
        <v>0.66852322137571918</v>
      </c>
      <c r="J18" s="71">
        <f>Data!O120/Data!O121</f>
        <v>0.5447467722745708</v>
      </c>
      <c r="K18" s="50"/>
      <c r="L18" s="8"/>
      <c r="N18" s="48" t="s">
        <v>20</v>
      </c>
      <c r="O18" s="815">
        <f>Data!J129</f>
        <v>0.28513403999999998</v>
      </c>
      <c r="P18" s="815">
        <f>Data!J104</f>
        <v>0.20758156144156578</v>
      </c>
      <c r="Q18" s="71">
        <f>O18/P18</f>
        <v>1.3736000347037818</v>
      </c>
      <c r="R18" s="93">
        <f>Data!O129/Data!O130</f>
        <v>0.85022989644714686</v>
      </c>
      <c r="S18" s="816">
        <f>Data!O129</f>
        <v>0.16414642490591858</v>
      </c>
      <c r="T18" s="815">
        <f>Data!O104</f>
        <v>0.17954761475922867</v>
      </c>
      <c r="U18" s="71">
        <f>S18/T18</f>
        <v>0.914222253111171</v>
      </c>
      <c r="V18" s="71">
        <f>Data!O129/Data!O130</f>
        <v>0.85022989644714686</v>
      </c>
      <c r="W18" s="50"/>
    </row>
    <row r="19" spans="1:23" ht="20.25" customHeight="1" x14ac:dyDescent="0.2">
      <c r="B19" s="48" t="s">
        <v>32</v>
      </c>
      <c r="C19" s="73">
        <f>Data!J122</f>
        <v>14.63306</v>
      </c>
      <c r="D19" s="74">
        <f>Data!J161</f>
        <v>14.47806207487228</v>
      </c>
      <c r="E19" s="71">
        <f t="shared" ref="E19:E21" si="2">C19/D19</f>
        <v>1.0107057093916409</v>
      </c>
      <c r="F19" s="93">
        <f>Data!J122/Data!J123</f>
        <v>1.085754664691325</v>
      </c>
      <c r="G19" s="95">
        <f>Data!O122</f>
        <v>14.836258714341847</v>
      </c>
      <c r="H19" s="65">
        <f>Data!O161</f>
        <v>14.883852530294213</v>
      </c>
      <c r="I19" s="71">
        <f>G19/H19</f>
        <v>0.99680231876421144</v>
      </c>
      <c r="J19" s="71">
        <f>Data!O122/Data!O123</f>
        <v>0.98594771800785097</v>
      </c>
      <c r="K19" s="50"/>
      <c r="L19" s="8"/>
      <c r="M19" s="8"/>
      <c r="N19" s="48" t="s">
        <v>32</v>
      </c>
      <c r="O19" s="73">
        <f>Data!J131</f>
        <v>19.925550000000001</v>
      </c>
      <c r="P19" s="74">
        <f>Data!J174</f>
        <v>18.299471702275845</v>
      </c>
      <c r="Q19" s="71">
        <f>O19/P19</f>
        <v>1.0888593028356073</v>
      </c>
      <c r="R19" s="93">
        <f>Data!J131/Data!J132</f>
        <v>1.0932456216195439</v>
      </c>
      <c r="S19" s="95">
        <f>Data!O131</f>
        <v>19.361695201620684</v>
      </c>
      <c r="T19" s="74">
        <f>Data!O174</f>
        <v>18.234353555131158</v>
      </c>
      <c r="U19" s="71">
        <f>S19/T19</f>
        <v>1.0618251501530358</v>
      </c>
      <c r="V19" s="71">
        <f>Data!O131/Data!O132</f>
        <v>0.99657450305705908</v>
      </c>
      <c r="W19" s="50"/>
    </row>
    <row r="20" spans="1:23" ht="20.25" customHeight="1" x14ac:dyDescent="0.2">
      <c r="B20" s="48" t="s">
        <v>21</v>
      </c>
      <c r="C20" s="73">
        <f>Data!J125</f>
        <v>1.544367</v>
      </c>
      <c r="D20" s="74">
        <f>Data!J102</f>
        <v>1.4336652432155033</v>
      </c>
      <c r="E20" s="71">
        <f t="shared" si="2"/>
        <v>1.0772159032998587</v>
      </c>
      <c r="F20" s="93">
        <f>Data!J125/Data!J124</f>
        <v>1.1176493959121847</v>
      </c>
      <c r="G20" s="95">
        <f>Data!O125</f>
        <v>1.5416767627816816</v>
      </c>
      <c r="H20" s="65">
        <f>Data!O102</f>
        <v>1.3663771566562277</v>
      </c>
      <c r="I20" s="71">
        <f>G20/H20</f>
        <v>1.1282951820963136</v>
      </c>
      <c r="J20" s="71">
        <f>Data!O125/Data!O124</f>
        <v>1.0809412614459077</v>
      </c>
      <c r="K20" s="50"/>
      <c r="L20" s="8"/>
      <c r="M20" s="8"/>
      <c r="N20" s="48" t="s">
        <v>21</v>
      </c>
      <c r="O20" s="73">
        <f>Data!J134</f>
        <v>1.935897</v>
      </c>
      <c r="P20" s="74">
        <f>Data!J105</f>
        <v>1.7573437905966471</v>
      </c>
      <c r="Q20" s="71">
        <f>O20/P20</f>
        <v>1.1016040289661997</v>
      </c>
      <c r="R20" s="93">
        <f>Data!J134/Data!J133</f>
        <v>1.165053447470819</v>
      </c>
      <c r="S20" s="95">
        <f>Data!O134</f>
        <v>2.1604835348061693</v>
      </c>
      <c r="T20" s="74">
        <f>Data!O105</f>
        <v>1.6442552518733269</v>
      </c>
      <c r="U20" s="71">
        <f>S20/T20</f>
        <v>1.31395872529201</v>
      </c>
      <c r="V20" s="71">
        <f>Data!O134/Data!O133</f>
        <v>1.2703535755182429</v>
      </c>
      <c r="W20" s="50"/>
    </row>
    <row r="21" spans="1:23" ht="20.25" customHeight="1" x14ac:dyDescent="0.2">
      <c r="B21" s="48" t="s">
        <v>22</v>
      </c>
      <c r="C21" s="73">
        <f>Data!J127</f>
        <v>23.874438683948156</v>
      </c>
      <c r="D21" s="74">
        <f>Data!J92/Data!J162</f>
        <v>21.329461895804727</v>
      </c>
      <c r="E21" s="71">
        <f t="shared" si="2"/>
        <v>1.1193174399136623</v>
      </c>
      <c r="F21" s="93">
        <f>Data!J127/Data!J126</f>
        <v>1.2532541408686073</v>
      </c>
      <c r="G21" s="95">
        <f>Data!O127</f>
        <v>22.87271530651805</v>
      </c>
      <c r="H21" s="65">
        <f>Data!O92/Data!O162</f>
        <v>20.336956100434005</v>
      </c>
      <c r="I21" s="71">
        <f>G21/H21</f>
        <v>1.1246872537640935</v>
      </c>
      <c r="J21" s="71">
        <f>Data!O127/Data!O126</f>
        <v>1.0657515700231208</v>
      </c>
      <c r="K21" s="50"/>
      <c r="L21" s="8"/>
      <c r="M21" s="8"/>
      <c r="N21" s="48" t="s">
        <v>22</v>
      </c>
      <c r="O21" s="73">
        <f>Data!J136</f>
        <v>39.066642450142446</v>
      </c>
      <c r="P21" s="74">
        <f>Data!J96/Data!J175</f>
        <v>32.316235341491407</v>
      </c>
      <c r="Q21" s="71">
        <f>O21/P21</f>
        <v>1.2088859372794598</v>
      </c>
      <c r="R21" s="93">
        <f>Data!J136/Data!J135</f>
        <v>1.2811102459128856</v>
      </c>
      <c r="S21" s="95">
        <f>Data!O136</f>
        <v>41.830625510629432</v>
      </c>
      <c r="T21" s="74">
        <f>Data!O96/Data!O175</f>
        <v>29.981931597539475</v>
      </c>
      <c r="U21" s="71">
        <f>S21/T21</f>
        <v>1.3951944815344166</v>
      </c>
      <c r="V21" s="71">
        <f>Data!O136/Data!O135</f>
        <v>1.2660020383592627</v>
      </c>
      <c r="W21" s="50"/>
    </row>
    <row r="22" spans="1:23" ht="14.25" customHeight="1" x14ac:dyDescent="0.2">
      <c r="A22" s="786"/>
      <c r="B22" s="51"/>
      <c r="C22" s="52"/>
      <c r="D22" s="52"/>
      <c r="E22" s="52"/>
      <c r="F22" s="52"/>
      <c r="G22" s="52"/>
      <c r="H22" s="52"/>
      <c r="I22" s="52"/>
      <c r="J22" s="52"/>
      <c r="K22" s="53"/>
      <c r="L22" s="8"/>
      <c r="M22" s="8"/>
      <c r="N22" s="51"/>
      <c r="O22" s="52"/>
      <c r="P22" s="52"/>
      <c r="Q22" s="52"/>
      <c r="R22" s="52"/>
      <c r="S22" s="52"/>
      <c r="T22" s="52"/>
      <c r="U22" s="52"/>
      <c r="V22" s="52"/>
      <c r="W22" s="53"/>
    </row>
    <row r="23" spans="1:23" ht="20.25" customHeight="1" x14ac:dyDescent="0.2">
      <c r="M23" s="8"/>
      <c r="N23" s="8"/>
      <c r="O23" s="8"/>
      <c r="P23" s="8"/>
      <c r="Q23" s="8"/>
      <c r="R23" s="8"/>
      <c r="S23" s="8"/>
      <c r="T23" s="8"/>
    </row>
    <row r="24" spans="1:23" ht="20.25" customHeight="1" x14ac:dyDescent="0.2"/>
    <row r="25" spans="1:23" ht="20.25" customHeight="1" x14ac:dyDescent="0.2">
      <c r="M25" s="8"/>
      <c r="N25" s="8"/>
      <c r="O25" s="8"/>
      <c r="P25" s="8"/>
      <c r="Q25" s="8"/>
      <c r="R25" s="8"/>
      <c r="S25" s="8"/>
      <c r="T25" s="8"/>
    </row>
    <row r="26" spans="1:23" ht="20.25" customHeight="1" x14ac:dyDescent="0.2">
      <c r="M26" s="8"/>
      <c r="N26" s="8"/>
      <c r="O26" s="8"/>
      <c r="P26" s="8"/>
      <c r="Q26" s="8"/>
      <c r="R26" s="8"/>
      <c r="S26" s="8"/>
      <c r="T26" s="8"/>
    </row>
    <row r="27" spans="1:23" ht="20.25" customHeight="1" x14ac:dyDescent="0.2">
      <c r="M27" s="8"/>
      <c r="N27" s="8"/>
      <c r="O27" s="8"/>
      <c r="P27" s="8"/>
      <c r="Q27" s="8"/>
      <c r="R27" s="8"/>
      <c r="S27" s="8"/>
      <c r="T27" s="8"/>
    </row>
    <row r="28" spans="1:23" ht="20.25" customHeight="1" x14ac:dyDescent="0.2">
      <c r="M28" s="8"/>
      <c r="N28" s="8"/>
      <c r="O28" s="8"/>
      <c r="P28" s="8"/>
      <c r="Q28" s="8"/>
      <c r="R28" s="8"/>
      <c r="S28" s="8"/>
      <c r="T28" s="8"/>
    </row>
    <row r="29" spans="1:23" ht="20.25" customHeight="1" x14ac:dyDescent="0.2">
      <c r="M29" s="8"/>
      <c r="N29" s="8"/>
      <c r="O29" s="8"/>
      <c r="P29" s="8"/>
      <c r="Q29" s="8"/>
      <c r="R29" s="8"/>
      <c r="S29" s="8"/>
      <c r="T29" s="8"/>
    </row>
    <row r="30" spans="1:23" ht="20.25" customHeight="1" x14ac:dyDescent="0.2">
      <c r="M30" s="8"/>
      <c r="N30" s="8"/>
      <c r="O30" s="8"/>
      <c r="P30" s="8"/>
      <c r="Q30" s="8"/>
      <c r="R30" s="8"/>
      <c r="S30" s="8"/>
      <c r="T30" s="8"/>
    </row>
    <row r="31" spans="1:23" ht="20.25" customHeight="1" x14ac:dyDescent="0.2">
      <c r="M31" s="8"/>
      <c r="N31" s="8"/>
      <c r="O31" s="8"/>
      <c r="P31" s="8"/>
      <c r="Q31" s="8"/>
      <c r="R31" s="8"/>
      <c r="S31" s="8"/>
      <c r="T31" s="8"/>
    </row>
    <row r="32" spans="1:23" ht="20.25" customHeight="1" x14ac:dyDescent="0.2">
      <c r="M32" s="8"/>
      <c r="N32" s="8"/>
      <c r="O32" s="8"/>
      <c r="P32" s="8"/>
      <c r="Q32" s="8"/>
      <c r="R32" s="8"/>
      <c r="S32" s="8"/>
      <c r="T32" s="8"/>
    </row>
    <row r="33" spans="13:20" ht="20.25" customHeight="1" x14ac:dyDescent="0.2"/>
    <row r="34" spans="13:20" ht="20.25" customHeight="1" x14ac:dyDescent="0.2">
      <c r="M34" s="8"/>
      <c r="N34" s="8"/>
      <c r="O34" s="8"/>
      <c r="P34" s="8"/>
      <c r="Q34" s="8"/>
      <c r="R34" s="8"/>
      <c r="S34" s="8"/>
      <c r="T34" s="8"/>
    </row>
    <row r="35" spans="13:20" ht="20.25" customHeight="1" x14ac:dyDescent="0.2">
      <c r="M35" s="8"/>
      <c r="N35" s="8"/>
      <c r="O35" s="8"/>
      <c r="P35" s="8"/>
      <c r="Q35" s="8"/>
      <c r="R35" s="8"/>
      <c r="S35" s="8"/>
      <c r="T35" s="8"/>
    </row>
    <row r="36" spans="13:20" ht="20.25" customHeight="1" x14ac:dyDescent="0.2">
      <c r="M36" s="8"/>
      <c r="N36" s="8"/>
      <c r="O36" s="8"/>
      <c r="P36" s="8"/>
      <c r="Q36" s="8"/>
      <c r="R36" s="8"/>
      <c r="S36" s="8"/>
      <c r="T36" s="8"/>
    </row>
  </sheetData>
  <mergeCells count="4">
    <mergeCell ref="C8:F8"/>
    <mergeCell ref="G8:J8"/>
    <mergeCell ref="O8:R8"/>
    <mergeCell ref="S8:V8"/>
  </mergeCells>
  <hyperlinks>
    <hyperlink ref="B4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C108"/>
  <sheetViews>
    <sheetView showGridLines="0" topLeftCell="A10" zoomScale="80" zoomScaleNormal="80" workbookViewId="0">
      <selection activeCell="AD14" sqref="AD14"/>
    </sheetView>
  </sheetViews>
  <sheetFormatPr defaultColWidth="9.125" defaultRowHeight="12.75" x14ac:dyDescent="0.2"/>
  <cols>
    <col min="1" max="1" width="4.375" style="2" customWidth="1" collapsed="1"/>
    <col min="2" max="2" width="11.75" style="2" customWidth="1" collapsed="1"/>
    <col min="3" max="3" width="15.25" style="2" customWidth="1" collapsed="1"/>
    <col min="4" max="4" width="9.125" style="2" collapsed="1"/>
    <col min="5" max="5" width="2.75" style="2" customWidth="1" collapsed="1"/>
    <col min="6" max="17" width="9.125" style="2" collapsed="1"/>
    <col min="18" max="18" width="4" style="2" customWidth="1" collapsed="1"/>
    <col min="19" max="16384" width="9.125" style="2" collapsed="1"/>
  </cols>
  <sheetData>
    <row r="1" spans="2:18" ht="20.25" x14ac:dyDescent="0.3">
      <c r="B1" s="3" t="str">
        <f>Cover!E9</f>
        <v>Agency Manpower</v>
      </c>
    </row>
    <row r="2" spans="2:18" x14ac:dyDescent="0.2">
      <c r="B2" s="4" t="s">
        <v>12</v>
      </c>
      <c r="C2" s="5">
        <f>Cover!E4</f>
        <v>42978</v>
      </c>
    </row>
    <row r="3" spans="2:18" ht="14.25" x14ac:dyDescent="0.2">
      <c r="B3" s="162" t="s">
        <v>150</v>
      </c>
    </row>
    <row r="5" spans="2:18" x14ac:dyDescent="0.2">
      <c r="B5" s="19" t="s">
        <v>70</v>
      </c>
      <c r="C5" s="96"/>
      <c r="D5" s="97"/>
      <c r="E5" s="97"/>
      <c r="F5" s="97"/>
      <c r="G5" s="97"/>
      <c r="H5" s="97"/>
      <c r="I5" s="97"/>
      <c r="J5" s="97"/>
      <c r="K5" s="20"/>
      <c r="L5" s="20"/>
      <c r="M5" s="97"/>
      <c r="N5" s="97"/>
      <c r="O5" s="97"/>
      <c r="P5" s="97"/>
      <c r="Q5" s="97"/>
      <c r="R5" s="98"/>
    </row>
    <row r="6" spans="2:18" x14ac:dyDescent="0.2">
      <c r="B6" s="99"/>
      <c r="C6" s="100" t="s">
        <v>60</v>
      </c>
      <c r="D6" s="101" t="s">
        <v>61</v>
      </c>
      <c r="E6" s="102"/>
      <c r="F6" s="103" t="s">
        <v>37</v>
      </c>
      <c r="G6" s="103" t="s">
        <v>38</v>
      </c>
      <c r="H6" s="103" t="s">
        <v>39</v>
      </c>
      <c r="I6" s="103" t="s">
        <v>40</v>
      </c>
      <c r="J6" s="103" t="s">
        <v>41</v>
      </c>
      <c r="K6" s="104" t="s">
        <v>62</v>
      </c>
      <c r="L6" s="104" t="s">
        <v>63</v>
      </c>
      <c r="M6" s="103" t="s">
        <v>44</v>
      </c>
      <c r="N6" s="103" t="s">
        <v>45</v>
      </c>
      <c r="O6" s="104" t="s">
        <v>46</v>
      </c>
      <c r="P6" s="104" t="s">
        <v>47</v>
      </c>
      <c r="Q6" s="104" t="s">
        <v>48</v>
      </c>
      <c r="R6" s="105"/>
    </row>
    <row r="7" spans="2:18" x14ac:dyDescent="0.2">
      <c r="B7" s="99"/>
      <c r="C7" s="106"/>
      <c r="D7" s="107"/>
      <c r="E7" s="102"/>
      <c r="F7" s="108"/>
      <c r="G7" s="108"/>
      <c r="H7" s="108"/>
      <c r="I7" s="108"/>
      <c r="J7" s="108"/>
      <c r="K7" s="109"/>
      <c r="L7" s="109"/>
      <c r="M7" s="108"/>
      <c r="N7" s="108"/>
      <c r="O7" s="109"/>
      <c r="P7" s="109"/>
      <c r="Q7" s="109"/>
      <c r="R7" s="105"/>
    </row>
    <row r="8" spans="2:18" x14ac:dyDescent="0.2">
      <c r="B8" s="110"/>
      <c r="C8" s="111" t="s">
        <v>24</v>
      </c>
      <c r="D8" s="694">
        <v>64</v>
      </c>
      <c r="E8" s="691"/>
      <c r="F8" s="692">
        <v>69</v>
      </c>
      <c r="G8" s="692">
        <v>74</v>
      </c>
      <c r="H8" s="692">
        <v>73</v>
      </c>
      <c r="I8" s="692">
        <v>74</v>
      </c>
      <c r="J8" s="692">
        <v>76</v>
      </c>
      <c r="K8" s="693">
        <v>74</v>
      </c>
      <c r="L8" s="693">
        <v>64</v>
      </c>
      <c r="M8" s="692">
        <v>64</v>
      </c>
      <c r="N8" s="692"/>
      <c r="O8" s="693"/>
      <c r="P8" s="693"/>
      <c r="Q8" s="693"/>
      <c r="R8" s="32"/>
    </row>
    <row r="9" spans="2:18" x14ac:dyDescent="0.2">
      <c r="B9" s="110"/>
      <c r="C9" s="111" t="s">
        <v>25</v>
      </c>
      <c r="D9" s="694">
        <v>120</v>
      </c>
      <c r="E9" s="691"/>
      <c r="F9" s="692">
        <v>111</v>
      </c>
      <c r="G9" s="692">
        <v>123</v>
      </c>
      <c r="H9" s="692">
        <v>122</v>
      </c>
      <c r="I9" s="692">
        <v>124</v>
      </c>
      <c r="J9" s="692">
        <v>124</v>
      </c>
      <c r="K9" s="693">
        <v>122</v>
      </c>
      <c r="L9" s="693">
        <v>114</v>
      </c>
      <c r="M9" s="692">
        <v>120</v>
      </c>
      <c r="N9" s="692"/>
      <c r="O9" s="693"/>
      <c r="P9" s="693"/>
      <c r="Q9" s="693"/>
      <c r="R9" s="32"/>
    </row>
    <row r="10" spans="2:18" x14ac:dyDescent="0.2">
      <c r="B10" s="110"/>
      <c r="C10" s="111" t="s">
        <v>26</v>
      </c>
      <c r="D10" s="694">
        <v>332</v>
      </c>
      <c r="E10" s="691"/>
      <c r="F10" s="692">
        <v>398</v>
      </c>
      <c r="G10" s="692">
        <v>410</v>
      </c>
      <c r="H10" s="692">
        <v>393</v>
      </c>
      <c r="I10" s="692">
        <v>385</v>
      </c>
      <c r="J10" s="692">
        <v>385</v>
      </c>
      <c r="K10" s="693">
        <v>359</v>
      </c>
      <c r="L10" s="693">
        <v>333</v>
      </c>
      <c r="M10" s="692">
        <v>332</v>
      </c>
      <c r="N10" s="692"/>
      <c r="O10" s="693"/>
      <c r="P10" s="693"/>
      <c r="Q10" s="693"/>
      <c r="R10" s="32"/>
    </row>
    <row r="11" spans="2:18" x14ac:dyDescent="0.2">
      <c r="B11" s="110"/>
      <c r="C11" s="111" t="s">
        <v>27</v>
      </c>
      <c r="D11" s="694">
        <v>887</v>
      </c>
      <c r="E11" s="691"/>
      <c r="F11" s="692">
        <v>1078</v>
      </c>
      <c r="G11" s="692">
        <v>1137</v>
      </c>
      <c r="H11" s="692">
        <v>1116</v>
      </c>
      <c r="I11" s="692">
        <v>938</v>
      </c>
      <c r="J11" s="692">
        <v>955</v>
      </c>
      <c r="K11" s="693">
        <v>950</v>
      </c>
      <c r="L11" s="693">
        <v>861</v>
      </c>
      <c r="M11" s="692">
        <v>887</v>
      </c>
      <c r="N11" s="692"/>
      <c r="O11" s="693"/>
      <c r="P11" s="693"/>
      <c r="Q11" s="693"/>
      <c r="R11" s="32"/>
    </row>
    <row r="12" spans="2:18" x14ac:dyDescent="0.2">
      <c r="B12" s="110"/>
      <c r="C12" s="111" t="s">
        <v>28</v>
      </c>
      <c r="D12" s="694"/>
      <c r="E12" s="691"/>
      <c r="F12" s="692">
        <v>338</v>
      </c>
      <c r="G12" s="692">
        <v>369</v>
      </c>
      <c r="H12" s="692">
        <v>412</v>
      </c>
      <c r="I12" s="692">
        <v>426</v>
      </c>
      <c r="J12" s="692">
        <v>459</v>
      </c>
      <c r="K12" s="693">
        <v>467</v>
      </c>
      <c r="L12" s="693">
        <v>429</v>
      </c>
      <c r="M12" s="692">
        <v>407</v>
      </c>
      <c r="N12" s="692"/>
      <c r="O12" s="693"/>
      <c r="P12" s="693"/>
      <c r="Q12" s="693"/>
      <c r="R12" s="32"/>
    </row>
    <row r="13" spans="2:18" x14ac:dyDescent="0.2">
      <c r="B13" s="110"/>
      <c r="C13" s="111" t="s">
        <v>29</v>
      </c>
      <c r="D13" s="694">
        <v>6080</v>
      </c>
      <c r="E13" s="691"/>
      <c r="F13" s="692">
        <v>8036</v>
      </c>
      <c r="G13" s="692">
        <v>5563</v>
      </c>
      <c r="H13" s="692">
        <v>5661</v>
      </c>
      <c r="I13" s="692">
        <v>5110</v>
      </c>
      <c r="J13" s="692">
        <v>5381</v>
      </c>
      <c r="K13" s="693">
        <v>6043</v>
      </c>
      <c r="L13" s="693">
        <v>6062</v>
      </c>
      <c r="M13" s="693">
        <v>6080</v>
      </c>
      <c r="N13" s="692"/>
      <c r="O13" s="693"/>
      <c r="P13" s="693"/>
      <c r="Q13" s="693"/>
      <c r="R13" s="32"/>
    </row>
    <row r="14" spans="2:18" x14ac:dyDescent="0.2">
      <c r="B14" s="110"/>
      <c r="C14" s="111" t="s">
        <v>30</v>
      </c>
      <c r="D14" s="694">
        <v>6820</v>
      </c>
      <c r="E14" s="691"/>
      <c r="F14" s="692">
        <v>0</v>
      </c>
      <c r="G14" s="692">
        <v>2354</v>
      </c>
      <c r="H14" s="692">
        <v>2611</v>
      </c>
      <c r="I14" s="692">
        <v>3496</v>
      </c>
      <c r="J14" s="692">
        <v>4041</v>
      </c>
      <c r="K14" s="693">
        <v>4849</v>
      </c>
      <c r="L14" s="693">
        <v>5854</v>
      </c>
      <c r="M14" s="693">
        <v>6820</v>
      </c>
      <c r="N14" s="692"/>
      <c r="O14" s="693"/>
      <c r="P14" s="693"/>
      <c r="Q14" s="693"/>
      <c r="R14" s="32"/>
    </row>
    <row r="15" spans="2:18" x14ac:dyDescent="0.2">
      <c r="B15" s="110"/>
      <c r="C15" s="111"/>
      <c r="D15" s="694"/>
      <c r="E15" s="691"/>
      <c r="F15" s="691"/>
      <c r="G15" s="691"/>
      <c r="H15" s="691"/>
      <c r="I15" s="691"/>
      <c r="J15" s="691"/>
      <c r="K15" s="694"/>
      <c r="L15" s="694"/>
      <c r="M15" s="694"/>
      <c r="N15" s="691"/>
      <c r="O15" s="694"/>
      <c r="P15" s="694"/>
      <c r="Q15" s="694"/>
      <c r="R15" s="32"/>
    </row>
    <row r="16" spans="2:18" x14ac:dyDescent="0.2">
      <c r="B16" s="110"/>
      <c r="C16" s="114" t="s">
        <v>71</v>
      </c>
      <c r="D16" s="694">
        <v>7890</v>
      </c>
      <c r="E16" s="691"/>
      <c r="F16" s="692">
        <v>10030</v>
      </c>
      <c r="G16" s="692">
        <v>7676</v>
      </c>
      <c r="H16" s="692">
        <v>7777</v>
      </c>
      <c r="I16" s="692">
        <v>7057</v>
      </c>
      <c r="J16" s="692">
        <v>7380</v>
      </c>
      <c r="K16" s="692">
        <v>8015</v>
      </c>
      <c r="L16" s="692">
        <v>7863</v>
      </c>
      <c r="M16" s="692">
        <v>7890</v>
      </c>
      <c r="N16" s="692"/>
      <c r="O16" s="692"/>
      <c r="P16" s="692"/>
      <c r="Q16" s="692"/>
      <c r="R16" s="32"/>
    </row>
    <row r="17" spans="2:18" x14ac:dyDescent="0.2">
      <c r="B17" s="22"/>
      <c r="C17" s="114" t="s">
        <v>72</v>
      </c>
      <c r="D17" s="694">
        <v>14710</v>
      </c>
      <c r="E17" s="695"/>
      <c r="F17" s="692">
        <v>10030</v>
      </c>
      <c r="G17" s="692">
        <v>10030</v>
      </c>
      <c r="H17" s="692">
        <v>10388</v>
      </c>
      <c r="I17" s="692">
        <v>10553</v>
      </c>
      <c r="J17" s="692">
        <v>11421</v>
      </c>
      <c r="K17" s="692">
        <v>12864</v>
      </c>
      <c r="L17" s="692">
        <v>13717</v>
      </c>
      <c r="M17" s="692">
        <v>14710</v>
      </c>
      <c r="N17" s="692"/>
      <c r="O17" s="692"/>
      <c r="P17" s="692"/>
      <c r="Q17" s="692"/>
      <c r="R17" s="33"/>
    </row>
    <row r="18" spans="2:18" s="4" customFormat="1" x14ac:dyDescent="0.2">
      <c r="B18" s="25"/>
      <c r="C18" s="115" t="s">
        <v>64</v>
      </c>
      <c r="D18" s="696">
        <v>1.2214774042043559</v>
      </c>
      <c r="E18" s="697"/>
      <c r="F18" s="696">
        <f>F17/Data!C377</f>
        <v>1.0058387272447955</v>
      </c>
      <c r="G18" s="696">
        <f>G17/Data!D377</f>
        <v>1.0271879163337083</v>
      </c>
      <c r="H18" s="696">
        <f>H17/Data!E377</f>
        <v>1.0311343116911524</v>
      </c>
      <c r="I18" s="696">
        <f>I17/Data!F377</f>
        <v>1.023066323103206</v>
      </c>
      <c r="J18" s="696">
        <f>J17/Data!G377</f>
        <v>1.0640775607335524</v>
      </c>
      <c r="K18" s="696">
        <f>K17/Data!H377</f>
        <v>1.1150659947875707</v>
      </c>
      <c r="L18" s="696">
        <f>L17/Data!I377</f>
        <v>1.1820992161926396</v>
      </c>
      <c r="M18" s="696">
        <f>M17/Data!J377</f>
        <v>1.2214774042043559</v>
      </c>
      <c r="N18" s="698"/>
      <c r="O18" s="698"/>
      <c r="P18" s="698"/>
      <c r="Q18" s="698"/>
      <c r="R18" s="34"/>
    </row>
    <row r="19" spans="2:18" x14ac:dyDescent="0.2">
      <c r="B19" s="110"/>
      <c r="C19" s="116"/>
      <c r="D19" s="699"/>
      <c r="E19" s="699"/>
      <c r="F19" s="699"/>
      <c r="G19" s="699"/>
      <c r="H19" s="699"/>
      <c r="I19" s="699"/>
      <c r="J19" s="699"/>
      <c r="K19" s="699"/>
      <c r="L19" s="699"/>
      <c r="M19" s="699"/>
      <c r="N19" s="699"/>
      <c r="O19" s="699"/>
      <c r="P19" s="699"/>
      <c r="Q19" s="699"/>
      <c r="R19" s="35"/>
    </row>
    <row r="20" spans="2:18" x14ac:dyDescent="0.2">
      <c r="B20" s="110"/>
      <c r="C20" s="117" t="s">
        <v>73</v>
      </c>
      <c r="D20" s="118" t="str">
        <f>D6</f>
        <v>YTD'17</v>
      </c>
      <c r="E20" s="102"/>
      <c r="F20" s="119" t="s">
        <v>37</v>
      </c>
      <c r="G20" s="119" t="s">
        <v>38</v>
      </c>
      <c r="H20" s="119" t="s">
        <v>39</v>
      </c>
      <c r="I20" s="119" t="s">
        <v>40</v>
      </c>
      <c r="J20" s="119" t="s">
        <v>41</v>
      </c>
      <c r="K20" s="120" t="s">
        <v>62</v>
      </c>
      <c r="L20" s="120" t="s">
        <v>63</v>
      </c>
      <c r="M20" s="120" t="s">
        <v>44</v>
      </c>
      <c r="N20" s="120" t="s">
        <v>45</v>
      </c>
      <c r="O20" s="120" t="s">
        <v>46</v>
      </c>
      <c r="P20" s="120" t="str">
        <f>P6</f>
        <v>Nov</v>
      </c>
      <c r="Q20" s="120" t="str">
        <f>Q6</f>
        <v>Dec</v>
      </c>
      <c r="R20" s="121"/>
    </row>
    <row r="21" spans="2:18" x14ac:dyDescent="0.2">
      <c r="B21" s="110"/>
      <c r="C21" s="122"/>
      <c r="D21" s="107"/>
      <c r="E21" s="102"/>
      <c r="F21" s="102"/>
      <c r="G21" s="102"/>
      <c r="H21" s="102"/>
      <c r="I21" s="102"/>
      <c r="J21" s="102"/>
      <c r="K21" s="123"/>
      <c r="L21" s="123"/>
      <c r="M21" s="123"/>
      <c r="N21" s="123"/>
      <c r="O21" s="123"/>
      <c r="P21" s="123"/>
      <c r="Q21" s="123"/>
      <c r="R21" s="121"/>
    </row>
    <row r="22" spans="2:18" x14ac:dyDescent="0.2">
      <c r="B22" s="110"/>
      <c r="C22" s="111" t="s">
        <v>24</v>
      </c>
      <c r="D22" s="694">
        <v>22</v>
      </c>
      <c r="E22" s="112"/>
      <c r="F22" s="692">
        <v>3</v>
      </c>
      <c r="G22" s="692">
        <v>6</v>
      </c>
      <c r="H22" s="692">
        <v>0</v>
      </c>
      <c r="I22" s="692">
        <v>4</v>
      </c>
      <c r="J22" s="692">
        <v>2</v>
      </c>
      <c r="K22" s="693">
        <v>2</v>
      </c>
      <c r="L22" s="693">
        <v>3</v>
      </c>
      <c r="M22" s="692">
        <v>2</v>
      </c>
      <c r="N22" s="113"/>
      <c r="O22" s="41"/>
      <c r="P22" s="41"/>
      <c r="Q22" s="41"/>
      <c r="R22" s="32"/>
    </row>
    <row r="23" spans="2:18" x14ac:dyDescent="0.2">
      <c r="B23" s="110"/>
      <c r="C23" s="111" t="s">
        <v>25</v>
      </c>
      <c r="D23" s="694">
        <v>48</v>
      </c>
      <c r="E23" s="112"/>
      <c r="F23" s="692">
        <v>4</v>
      </c>
      <c r="G23" s="692">
        <v>11</v>
      </c>
      <c r="H23" s="692">
        <v>3</v>
      </c>
      <c r="I23" s="692">
        <v>5</v>
      </c>
      <c r="J23" s="692">
        <v>6</v>
      </c>
      <c r="K23" s="693">
        <v>3</v>
      </c>
      <c r="L23" s="693">
        <v>5</v>
      </c>
      <c r="M23" s="692">
        <v>11</v>
      </c>
      <c r="N23" s="113"/>
      <c r="O23" s="41"/>
      <c r="P23" s="41"/>
      <c r="Q23" s="41"/>
      <c r="R23" s="32"/>
    </row>
    <row r="24" spans="2:18" x14ac:dyDescent="0.2">
      <c r="B24" s="110"/>
      <c r="C24" s="111" t="s">
        <v>26</v>
      </c>
      <c r="D24" s="694">
        <v>105</v>
      </c>
      <c r="E24" s="112"/>
      <c r="F24" s="692">
        <v>20</v>
      </c>
      <c r="G24" s="692">
        <v>25</v>
      </c>
      <c r="H24" s="692">
        <v>15</v>
      </c>
      <c r="I24" s="692">
        <v>7</v>
      </c>
      <c r="J24" s="692">
        <v>13</v>
      </c>
      <c r="K24" s="693">
        <v>5</v>
      </c>
      <c r="L24" s="693">
        <v>7</v>
      </c>
      <c r="M24" s="692">
        <v>13</v>
      </c>
      <c r="N24" s="113"/>
      <c r="O24" s="41"/>
      <c r="P24" s="41"/>
      <c r="Q24" s="41"/>
      <c r="R24" s="32"/>
    </row>
    <row r="25" spans="2:18" x14ac:dyDescent="0.2">
      <c r="B25" s="110"/>
      <c r="C25" s="111" t="s">
        <v>27</v>
      </c>
      <c r="D25" s="694">
        <v>398</v>
      </c>
      <c r="E25" s="112"/>
      <c r="F25" s="692">
        <v>51</v>
      </c>
      <c r="G25" s="692">
        <v>89</v>
      </c>
      <c r="H25" s="692">
        <v>40</v>
      </c>
      <c r="I25" s="692">
        <v>41</v>
      </c>
      <c r="J25" s="692">
        <v>33</v>
      </c>
      <c r="K25" s="693">
        <v>43</v>
      </c>
      <c r="L25" s="693">
        <v>46</v>
      </c>
      <c r="M25" s="693">
        <v>55</v>
      </c>
      <c r="N25" s="113"/>
      <c r="O25" s="41"/>
      <c r="P25" s="41"/>
      <c r="Q25" s="41"/>
      <c r="R25" s="32"/>
    </row>
    <row r="26" spans="2:18" x14ac:dyDescent="0.2">
      <c r="B26" s="110"/>
      <c r="C26" s="111" t="s">
        <v>28</v>
      </c>
      <c r="D26" s="694">
        <v>3</v>
      </c>
      <c r="E26" s="112"/>
      <c r="F26" s="692">
        <v>0</v>
      </c>
      <c r="G26" s="692">
        <v>1</v>
      </c>
      <c r="H26" s="692">
        <v>0</v>
      </c>
      <c r="I26" s="692">
        <v>0</v>
      </c>
      <c r="J26" s="692">
        <v>0</v>
      </c>
      <c r="K26" s="693">
        <v>2</v>
      </c>
      <c r="L26" s="693">
        <v>0</v>
      </c>
      <c r="M26" s="693">
        <v>0</v>
      </c>
      <c r="N26" s="113"/>
      <c r="O26" s="41"/>
      <c r="P26" s="41"/>
      <c r="Q26" s="41"/>
      <c r="R26" s="32"/>
    </row>
    <row r="27" spans="2:18" x14ac:dyDescent="0.2">
      <c r="B27" s="110"/>
      <c r="C27" s="111" t="s">
        <v>29</v>
      </c>
      <c r="D27" s="694">
        <v>8341</v>
      </c>
      <c r="E27" s="112"/>
      <c r="F27" s="692">
        <v>431</v>
      </c>
      <c r="G27" s="692">
        <v>920</v>
      </c>
      <c r="H27" s="692">
        <v>1151</v>
      </c>
      <c r="I27" s="692">
        <v>905</v>
      </c>
      <c r="J27" s="692">
        <v>899</v>
      </c>
      <c r="K27" s="693">
        <v>1684</v>
      </c>
      <c r="L27" s="693">
        <v>1103</v>
      </c>
      <c r="M27" s="693">
        <v>1248</v>
      </c>
      <c r="N27" s="113"/>
      <c r="O27" s="41"/>
      <c r="P27" s="41"/>
      <c r="Q27" s="41"/>
      <c r="R27" s="32"/>
    </row>
    <row r="28" spans="2:18" x14ac:dyDescent="0.2">
      <c r="B28" s="22"/>
      <c r="C28" s="114"/>
      <c r="D28" s="694"/>
      <c r="E28" s="23"/>
      <c r="F28" s="695"/>
      <c r="G28" s="695"/>
      <c r="H28" s="695"/>
      <c r="I28" s="695"/>
      <c r="J28" s="695"/>
      <c r="K28" s="700"/>
      <c r="L28" s="700"/>
      <c r="M28" s="700"/>
      <c r="N28" s="23"/>
      <c r="O28" s="24"/>
      <c r="P28" s="24"/>
      <c r="Q28" s="24"/>
      <c r="R28" s="33"/>
    </row>
    <row r="29" spans="2:18" x14ac:dyDescent="0.2">
      <c r="B29" s="22"/>
      <c r="C29" s="114" t="s">
        <v>75</v>
      </c>
      <c r="D29" s="694">
        <v>8917</v>
      </c>
      <c r="E29" s="23"/>
      <c r="F29" s="692">
        <v>509</v>
      </c>
      <c r="G29" s="692">
        <v>1052</v>
      </c>
      <c r="H29" s="692">
        <v>1209</v>
      </c>
      <c r="I29" s="692">
        <v>962</v>
      </c>
      <c r="J29" s="692">
        <v>953</v>
      </c>
      <c r="K29" s="692">
        <v>1739</v>
      </c>
      <c r="L29" s="692">
        <v>1164</v>
      </c>
      <c r="M29" s="692">
        <v>1329</v>
      </c>
      <c r="N29" s="113"/>
      <c r="O29" s="113"/>
      <c r="P29" s="113"/>
      <c r="Q29" s="113"/>
      <c r="R29" s="33"/>
    </row>
    <row r="30" spans="2:18" x14ac:dyDescent="0.2">
      <c r="B30" s="29"/>
      <c r="C30" s="115" t="s">
        <v>74</v>
      </c>
      <c r="D30" s="696">
        <f>D29/SUM(Data!C378:J378)</f>
        <v>1.0444887924132888</v>
      </c>
      <c r="E30" s="696"/>
      <c r="F30" s="696">
        <f>F29/Data!C378</f>
        <v>1.2605776665089024</v>
      </c>
      <c r="G30" s="696">
        <f>G29/Data!D378</f>
        <v>2.4978816899730965</v>
      </c>
      <c r="H30" s="696">
        <f>H29/Data!E378</f>
        <v>1.0983717151600478</v>
      </c>
      <c r="I30" s="696">
        <f>I29/Data!F378</f>
        <v>0.90264100218889221</v>
      </c>
      <c r="J30" s="696">
        <f>J29/Data!G378</f>
        <v>0.73251366942460661</v>
      </c>
      <c r="K30" s="696">
        <f>K29/Data!H378</f>
        <v>1.0408972064500606</v>
      </c>
      <c r="L30" s="696">
        <f>L29/Data!I378</f>
        <v>1.00273473093849</v>
      </c>
      <c r="M30" s="696">
        <f>M29/Data!J378</f>
        <v>0.94037245213412402</v>
      </c>
      <c r="N30" s="27"/>
      <c r="O30" s="27"/>
      <c r="P30" s="27"/>
      <c r="Q30" s="27"/>
      <c r="R30" s="34"/>
    </row>
    <row r="31" spans="2:18" x14ac:dyDescent="0.2">
      <c r="B31" s="110"/>
      <c r="C31" s="124"/>
      <c r="D31" s="125"/>
      <c r="E31" s="125"/>
      <c r="F31" s="125"/>
      <c r="G31" s="125"/>
      <c r="H31" s="125"/>
      <c r="I31" s="125"/>
      <c r="J31" s="125"/>
      <c r="K31" s="30"/>
      <c r="L31" s="30"/>
      <c r="M31" s="30"/>
      <c r="N31" s="30"/>
      <c r="O31" s="30"/>
      <c r="P31" s="30"/>
      <c r="Q31" s="30"/>
      <c r="R31" s="36"/>
    </row>
    <row r="32" spans="2:18" x14ac:dyDescent="0.2">
      <c r="B32" s="110"/>
      <c r="C32" s="126" t="s">
        <v>65</v>
      </c>
      <c r="D32" s="127" t="str">
        <f>D6</f>
        <v>YTD'17</v>
      </c>
      <c r="E32" s="102"/>
      <c r="F32" s="119" t="s">
        <v>37</v>
      </c>
      <c r="G32" s="119" t="s">
        <v>38</v>
      </c>
      <c r="H32" s="119" t="s">
        <v>39</v>
      </c>
      <c r="I32" s="119" t="s">
        <v>40</v>
      </c>
      <c r="J32" s="119" t="s">
        <v>41</v>
      </c>
      <c r="K32" s="120" t="s">
        <v>62</v>
      </c>
      <c r="L32" s="120" t="s">
        <v>63</v>
      </c>
      <c r="M32" s="120" t="s">
        <v>44</v>
      </c>
      <c r="N32" s="120" t="s">
        <v>45</v>
      </c>
      <c r="O32" s="120" t="s">
        <v>46</v>
      </c>
      <c r="P32" s="120" t="str">
        <f>P6</f>
        <v>Nov</v>
      </c>
      <c r="Q32" s="120" t="str">
        <f>Q6</f>
        <v>Dec</v>
      </c>
      <c r="R32" s="121"/>
    </row>
    <row r="33" spans="2:18" x14ac:dyDescent="0.2">
      <c r="B33" s="110"/>
      <c r="C33" s="128"/>
      <c r="D33" s="129"/>
      <c r="E33" s="102"/>
      <c r="F33" s="102"/>
      <c r="G33" s="102"/>
      <c r="H33" s="102"/>
      <c r="I33" s="102"/>
      <c r="J33" s="102"/>
      <c r="K33" s="123"/>
      <c r="L33" s="123"/>
      <c r="M33" s="123"/>
      <c r="N33" s="123"/>
      <c r="O33" s="123"/>
      <c r="P33" s="123"/>
      <c r="Q33" s="123"/>
      <c r="R33" s="121"/>
    </row>
    <row r="34" spans="2:18" x14ac:dyDescent="0.2">
      <c r="B34" s="110"/>
      <c r="C34" s="130" t="s">
        <v>66</v>
      </c>
      <c r="D34" s="701">
        <v>1810</v>
      </c>
      <c r="E34" s="701"/>
      <c r="F34" s="692">
        <v>1994</v>
      </c>
      <c r="G34" s="692">
        <v>2113</v>
      </c>
      <c r="H34" s="692">
        <v>2116</v>
      </c>
      <c r="I34" s="692">
        <v>1947</v>
      </c>
      <c r="J34" s="692">
        <v>1999</v>
      </c>
      <c r="K34" s="692">
        <v>1972</v>
      </c>
      <c r="L34" s="692">
        <v>1801</v>
      </c>
      <c r="M34" s="692">
        <v>1810</v>
      </c>
      <c r="N34" s="692"/>
      <c r="O34" s="692"/>
      <c r="P34" s="692"/>
      <c r="Q34" s="692"/>
      <c r="R34" s="37"/>
    </row>
    <row r="35" spans="2:18" x14ac:dyDescent="0.2">
      <c r="B35" s="110"/>
      <c r="C35" s="130" t="s">
        <v>67</v>
      </c>
      <c r="D35" s="701">
        <v>533</v>
      </c>
      <c r="E35" s="701"/>
      <c r="F35" s="692">
        <v>314</v>
      </c>
      <c r="G35" s="692">
        <v>509</v>
      </c>
      <c r="H35" s="692">
        <v>572</v>
      </c>
      <c r="I35" s="692">
        <v>467</v>
      </c>
      <c r="J35" s="692">
        <v>443</v>
      </c>
      <c r="K35" s="692">
        <v>672</v>
      </c>
      <c r="L35" s="692">
        <v>471</v>
      </c>
      <c r="M35" s="692">
        <v>533</v>
      </c>
      <c r="N35" s="692"/>
      <c r="O35" s="692"/>
      <c r="P35" s="692"/>
      <c r="Q35" s="692"/>
      <c r="R35" s="37"/>
    </row>
    <row r="36" spans="2:18" x14ac:dyDescent="0.2">
      <c r="B36" s="110"/>
      <c r="C36" s="130" t="s">
        <v>68</v>
      </c>
      <c r="D36" s="704">
        <v>0.29447513812154696</v>
      </c>
      <c r="E36" s="702"/>
      <c r="F36" s="705">
        <v>0.15747241725175526</v>
      </c>
      <c r="G36" s="705">
        <v>0.24088973024136298</v>
      </c>
      <c r="H36" s="705">
        <v>0.27032136105860116</v>
      </c>
      <c r="I36" s="705">
        <v>0.23985618900873137</v>
      </c>
      <c r="J36" s="705">
        <v>0.22161080540270134</v>
      </c>
      <c r="K36" s="705">
        <v>0.34077079107505071</v>
      </c>
      <c r="L36" s="705">
        <v>0.26152137701277067</v>
      </c>
      <c r="M36" s="705">
        <v>0.29447513812154696</v>
      </c>
      <c r="N36" s="692"/>
      <c r="O36" s="692"/>
      <c r="P36" s="692"/>
      <c r="Q36" s="692"/>
      <c r="R36" s="38"/>
    </row>
    <row r="37" spans="2:18" x14ac:dyDescent="0.2">
      <c r="B37" s="110"/>
      <c r="C37" s="131" t="s">
        <v>69</v>
      </c>
      <c r="D37" s="703">
        <f>AVERAGE(F37:M37)</f>
        <v>0.53324217554645326</v>
      </c>
      <c r="E37" s="703"/>
      <c r="F37" s="707">
        <f>F27/F34</f>
        <v>0.21614844533600802</v>
      </c>
      <c r="G37" s="707">
        <f t="shared" ref="G37:L37" si="0">G27/G34</f>
        <v>0.43539990534784667</v>
      </c>
      <c r="H37" s="707">
        <f t="shared" si="0"/>
        <v>0.54395085066162574</v>
      </c>
      <c r="I37" s="707">
        <f t="shared" si="0"/>
        <v>0.4648176682074987</v>
      </c>
      <c r="J37" s="707">
        <f t="shared" si="0"/>
        <v>0.44972486243121562</v>
      </c>
      <c r="K37" s="707">
        <f t="shared" si="0"/>
        <v>0.8539553752535497</v>
      </c>
      <c r="L37" s="707">
        <f t="shared" si="0"/>
        <v>0.61243753470294282</v>
      </c>
      <c r="M37" s="707">
        <f>M27/M34</f>
        <v>0.68950276243093922</v>
      </c>
      <c r="N37" s="692"/>
      <c r="O37" s="692"/>
      <c r="P37" s="692"/>
      <c r="Q37" s="692"/>
      <c r="R37" s="39"/>
    </row>
    <row r="38" spans="2:18" x14ac:dyDescent="0.2">
      <c r="B38" s="132"/>
      <c r="C38" s="133"/>
      <c r="D38" s="134"/>
      <c r="E38" s="134"/>
      <c r="F38" s="134"/>
      <c r="G38" s="134"/>
      <c r="H38" s="134"/>
      <c r="I38" s="134"/>
      <c r="J38" s="134"/>
      <c r="K38" s="31"/>
      <c r="L38" s="31"/>
      <c r="M38" s="134"/>
      <c r="N38" s="31"/>
      <c r="O38" s="31"/>
      <c r="P38" s="31"/>
      <c r="Q38" s="31"/>
      <c r="R38" s="40"/>
    </row>
    <row r="40" spans="2:18" x14ac:dyDescent="0.2">
      <c r="B40" s="19" t="s">
        <v>54</v>
      </c>
      <c r="C40" s="96"/>
      <c r="D40" s="97"/>
      <c r="E40" s="97"/>
      <c r="F40" s="97"/>
      <c r="G40" s="97"/>
      <c r="H40" s="97"/>
      <c r="I40" s="97"/>
      <c r="J40" s="97"/>
      <c r="K40" s="20"/>
      <c r="L40" s="20"/>
      <c r="M40" s="97"/>
      <c r="N40" s="97"/>
      <c r="O40" s="97"/>
      <c r="P40" s="97"/>
      <c r="Q40" s="97"/>
      <c r="R40" s="98"/>
    </row>
    <row r="41" spans="2:18" x14ac:dyDescent="0.2">
      <c r="B41" s="99"/>
      <c r="C41" s="100" t="s">
        <v>60</v>
      </c>
      <c r="D41" s="101" t="s">
        <v>61</v>
      </c>
      <c r="E41" s="102"/>
      <c r="F41" s="103" t="s">
        <v>37</v>
      </c>
      <c r="G41" s="103" t="s">
        <v>38</v>
      </c>
      <c r="H41" s="103" t="s">
        <v>39</v>
      </c>
      <c r="I41" s="103" t="s">
        <v>40</v>
      </c>
      <c r="J41" s="103" t="s">
        <v>41</v>
      </c>
      <c r="K41" s="104" t="s">
        <v>62</v>
      </c>
      <c r="L41" s="104" t="s">
        <v>63</v>
      </c>
      <c r="M41" s="103" t="s">
        <v>44</v>
      </c>
      <c r="N41" s="103" t="s">
        <v>45</v>
      </c>
      <c r="O41" s="104" t="s">
        <v>46</v>
      </c>
      <c r="P41" s="104" t="s">
        <v>47</v>
      </c>
      <c r="Q41" s="104" t="s">
        <v>48</v>
      </c>
      <c r="R41" s="105"/>
    </row>
    <row r="42" spans="2:18" x14ac:dyDescent="0.2">
      <c r="B42" s="99"/>
      <c r="C42" s="106"/>
      <c r="D42" s="107"/>
      <c r="E42" s="102"/>
      <c r="F42" s="108"/>
      <c r="G42" s="108"/>
      <c r="H42" s="108"/>
      <c r="I42" s="108"/>
      <c r="J42" s="108"/>
      <c r="K42" s="109"/>
      <c r="L42" s="109"/>
      <c r="M42" s="108"/>
      <c r="N42" s="108"/>
      <c r="O42" s="109"/>
      <c r="P42" s="109"/>
      <c r="Q42" s="109"/>
      <c r="R42" s="105"/>
    </row>
    <row r="43" spans="2:18" x14ac:dyDescent="0.2">
      <c r="B43" s="110"/>
      <c r="C43" s="111" t="s">
        <v>24</v>
      </c>
      <c r="D43" s="694">
        <v>40</v>
      </c>
      <c r="E43" s="112"/>
      <c r="F43" s="692">
        <v>51</v>
      </c>
      <c r="G43" s="692">
        <v>53</v>
      </c>
      <c r="H43" s="692">
        <v>52</v>
      </c>
      <c r="I43" s="692">
        <v>53</v>
      </c>
      <c r="J43" s="692">
        <v>54</v>
      </c>
      <c r="K43" s="693">
        <v>51</v>
      </c>
      <c r="L43" s="693">
        <v>41</v>
      </c>
      <c r="M43" s="692">
        <v>40</v>
      </c>
      <c r="N43" s="692"/>
      <c r="O43" s="693"/>
      <c r="P43" s="693"/>
      <c r="Q43" s="693"/>
      <c r="R43" s="32"/>
    </row>
    <row r="44" spans="2:18" x14ac:dyDescent="0.2">
      <c r="B44" s="110"/>
      <c r="C44" s="111" t="s">
        <v>25</v>
      </c>
      <c r="D44" s="694">
        <v>70</v>
      </c>
      <c r="E44" s="112"/>
      <c r="F44" s="692">
        <v>74</v>
      </c>
      <c r="G44" s="692">
        <v>83</v>
      </c>
      <c r="H44" s="692">
        <v>82</v>
      </c>
      <c r="I44" s="692">
        <v>82</v>
      </c>
      <c r="J44" s="692">
        <v>81</v>
      </c>
      <c r="K44" s="693">
        <v>80</v>
      </c>
      <c r="L44" s="693">
        <v>74</v>
      </c>
      <c r="M44" s="692">
        <v>70</v>
      </c>
      <c r="N44" s="692"/>
      <c r="O44" s="693"/>
      <c r="P44" s="693"/>
      <c r="Q44" s="693"/>
      <c r="R44" s="32"/>
    </row>
    <row r="45" spans="2:18" x14ac:dyDescent="0.2">
      <c r="B45" s="110"/>
      <c r="C45" s="111" t="s">
        <v>26</v>
      </c>
      <c r="D45" s="694">
        <v>209</v>
      </c>
      <c r="E45" s="112"/>
      <c r="F45" s="692">
        <v>255</v>
      </c>
      <c r="G45" s="692">
        <v>259</v>
      </c>
      <c r="H45" s="692">
        <v>249</v>
      </c>
      <c r="I45" s="692">
        <v>238</v>
      </c>
      <c r="J45" s="692">
        <v>241</v>
      </c>
      <c r="K45" s="693">
        <v>225</v>
      </c>
      <c r="L45" s="693">
        <v>216</v>
      </c>
      <c r="M45" s="692">
        <v>209</v>
      </c>
      <c r="N45" s="692"/>
      <c r="O45" s="693"/>
      <c r="P45" s="693"/>
      <c r="Q45" s="693"/>
      <c r="R45" s="32"/>
    </row>
    <row r="46" spans="2:18" x14ac:dyDescent="0.2">
      <c r="B46" s="110"/>
      <c r="C46" s="111" t="s">
        <v>27</v>
      </c>
      <c r="D46" s="694">
        <v>542</v>
      </c>
      <c r="E46" s="112"/>
      <c r="F46" s="692">
        <v>722</v>
      </c>
      <c r="G46" s="692">
        <v>749</v>
      </c>
      <c r="H46" s="692">
        <v>729</v>
      </c>
      <c r="I46" s="692">
        <v>602</v>
      </c>
      <c r="J46" s="692">
        <v>630</v>
      </c>
      <c r="K46" s="693">
        <v>634</v>
      </c>
      <c r="L46" s="693">
        <v>541</v>
      </c>
      <c r="M46" s="692">
        <v>542</v>
      </c>
      <c r="N46" s="692"/>
      <c r="O46" s="693"/>
      <c r="P46" s="693"/>
      <c r="Q46" s="693"/>
      <c r="R46" s="32"/>
    </row>
    <row r="47" spans="2:18" x14ac:dyDescent="0.2">
      <c r="B47" s="110"/>
      <c r="C47" s="111" t="s">
        <v>28</v>
      </c>
      <c r="D47" s="694"/>
      <c r="E47" s="112"/>
      <c r="F47" s="692">
        <v>253</v>
      </c>
      <c r="G47" s="692">
        <v>272</v>
      </c>
      <c r="H47" s="692">
        <v>287</v>
      </c>
      <c r="I47" s="692">
        <v>295</v>
      </c>
      <c r="J47" s="692">
        <v>313</v>
      </c>
      <c r="K47" s="693">
        <v>324</v>
      </c>
      <c r="L47" s="693">
        <v>308</v>
      </c>
      <c r="M47" s="692">
        <v>298</v>
      </c>
      <c r="N47" s="692"/>
      <c r="O47" s="693"/>
      <c r="P47" s="693"/>
      <c r="Q47" s="693"/>
      <c r="R47" s="32"/>
    </row>
    <row r="48" spans="2:18" x14ac:dyDescent="0.2">
      <c r="B48" s="110"/>
      <c r="C48" s="111" t="s">
        <v>29</v>
      </c>
      <c r="D48" s="694">
        <v>4202</v>
      </c>
      <c r="E48" s="112"/>
      <c r="F48" s="692">
        <v>5455</v>
      </c>
      <c r="G48" s="692">
        <v>3696</v>
      </c>
      <c r="H48" s="692">
        <v>3844</v>
      </c>
      <c r="I48" s="692">
        <v>3460</v>
      </c>
      <c r="J48" s="692">
        <v>3625</v>
      </c>
      <c r="K48" s="693">
        <v>4210</v>
      </c>
      <c r="L48" s="693">
        <v>4273</v>
      </c>
      <c r="M48" s="693">
        <v>4202</v>
      </c>
      <c r="N48" s="692"/>
      <c r="O48" s="693"/>
      <c r="P48" s="693"/>
      <c r="Q48" s="693"/>
      <c r="R48" s="32"/>
    </row>
    <row r="49" spans="2:29" x14ac:dyDescent="0.2">
      <c r="B49" s="110"/>
      <c r="C49" s="111" t="s">
        <v>30</v>
      </c>
      <c r="D49" s="694">
        <v>4883</v>
      </c>
      <c r="E49" s="112"/>
      <c r="F49" s="692"/>
      <c r="G49" s="692">
        <v>1555</v>
      </c>
      <c r="H49" s="692">
        <v>1709</v>
      </c>
      <c r="I49" s="692">
        <v>2366</v>
      </c>
      <c r="J49" s="692">
        <v>2740</v>
      </c>
      <c r="K49" s="693">
        <v>3299</v>
      </c>
      <c r="L49" s="693">
        <v>4093</v>
      </c>
      <c r="M49" s="693">
        <v>4883</v>
      </c>
      <c r="N49" s="692"/>
      <c r="O49" s="693"/>
      <c r="P49" s="693"/>
      <c r="Q49" s="693"/>
      <c r="R49" s="32"/>
    </row>
    <row r="50" spans="2:29" x14ac:dyDescent="0.2">
      <c r="B50" s="110"/>
      <c r="C50" s="111"/>
      <c r="D50" s="694"/>
      <c r="E50" s="112"/>
      <c r="F50" s="691"/>
      <c r="G50" s="691"/>
      <c r="H50" s="691"/>
      <c r="I50" s="691"/>
      <c r="J50" s="691"/>
      <c r="K50" s="694"/>
      <c r="L50" s="694"/>
      <c r="M50" s="694"/>
      <c r="N50" s="691"/>
      <c r="O50" s="694"/>
      <c r="P50" s="694"/>
      <c r="Q50" s="694"/>
      <c r="R50" s="32"/>
    </row>
    <row r="51" spans="2:29" x14ac:dyDescent="0.2">
      <c r="B51" s="110"/>
      <c r="C51" s="114" t="s">
        <v>71</v>
      </c>
      <c r="D51" s="694">
        <v>5361</v>
      </c>
      <c r="E51" s="112"/>
      <c r="F51" s="692">
        <v>6810</v>
      </c>
      <c r="G51" s="692">
        <v>5112</v>
      </c>
      <c r="H51" s="692">
        <v>5243</v>
      </c>
      <c r="I51" s="692">
        <v>4730</v>
      </c>
      <c r="J51" s="692">
        <v>4944</v>
      </c>
      <c r="K51" s="692">
        <v>5524</v>
      </c>
      <c r="L51" s="692">
        <v>5453</v>
      </c>
      <c r="M51" s="692">
        <v>5361</v>
      </c>
      <c r="N51" s="692"/>
      <c r="O51" s="692"/>
      <c r="P51" s="692"/>
      <c r="Q51" s="692"/>
      <c r="R51" s="32"/>
    </row>
    <row r="52" spans="2:29" x14ac:dyDescent="0.2">
      <c r="B52" s="22"/>
      <c r="C52" s="114" t="s">
        <v>72</v>
      </c>
      <c r="D52" s="694">
        <v>10244</v>
      </c>
      <c r="E52" s="23"/>
      <c r="F52" s="692">
        <v>6810</v>
      </c>
      <c r="G52" s="692">
        <v>6667</v>
      </c>
      <c r="H52" s="692">
        <v>6952</v>
      </c>
      <c r="I52" s="692">
        <v>7096</v>
      </c>
      <c r="J52" s="692">
        <v>7684</v>
      </c>
      <c r="K52" s="692">
        <v>8823</v>
      </c>
      <c r="L52" s="692">
        <v>9546</v>
      </c>
      <c r="M52" s="692">
        <v>10244</v>
      </c>
      <c r="N52" s="692"/>
      <c r="O52" s="692"/>
      <c r="P52" s="692"/>
      <c r="Q52" s="692"/>
      <c r="R52" s="33"/>
    </row>
    <row r="53" spans="2:29" x14ac:dyDescent="0.2">
      <c r="B53" s="25"/>
      <c r="C53" s="115" t="s">
        <v>64</v>
      </c>
      <c r="D53" s="696">
        <v>1.4011404097936824</v>
      </c>
      <c r="E53" s="697"/>
      <c r="F53" s="696">
        <f>F52/Data!C370</f>
        <v>1.1576206559263968</v>
      </c>
      <c r="G53" s="696">
        <f>G52/Data!D370</f>
        <v>1.1867463530920672</v>
      </c>
      <c r="H53" s="696">
        <f>H52/Data!E370</f>
        <v>1.2176547042325769</v>
      </c>
      <c r="I53" s="696">
        <f>I52/Data!F370</f>
        <v>1.2159975673394803</v>
      </c>
      <c r="J53" s="696">
        <f>J52/Data!G370</f>
        <v>1.2452485871713121</v>
      </c>
      <c r="K53" s="696">
        <f>K52/Data!H370</f>
        <v>1.3130519192359698</v>
      </c>
      <c r="L53" s="696">
        <f>L52/Data!I370</f>
        <v>1.3797733545303259</v>
      </c>
      <c r="M53" s="696">
        <f>M52/Data!J370</f>
        <v>1.4011404097936824</v>
      </c>
      <c r="N53" s="27"/>
      <c r="O53" s="27"/>
      <c r="P53" s="27"/>
      <c r="Q53" s="27"/>
      <c r="R53" s="3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2">
      <c r="B54" s="110"/>
      <c r="C54" s="116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35"/>
    </row>
    <row r="55" spans="2:29" x14ac:dyDescent="0.2">
      <c r="B55" s="110"/>
      <c r="C55" s="117" t="s">
        <v>73</v>
      </c>
      <c r="D55" s="118" t="str">
        <f>D41</f>
        <v>YTD'17</v>
      </c>
      <c r="E55" s="102"/>
      <c r="F55" s="119" t="s">
        <v>37</v>
      </c>
      <c r="G55" s="119" t="s">
        <v>38</v>
      </c>
      <c r="H55" s="119" t="s">
        <v>39</v>
      </c>
      <c r="I55" s="119" t="s">
        <v>40</v>
      </c>
      <c r="J55" s="119" t="s">
        <v>41</v>
      </c>
      <c r="K55" s="120" t="s">
        <v>62</v>
      </c>
      <c r="L55" s="120" t="s">
        <v>63</v>
      </c>
      <c r="M55" s="120" t="s">
        <v>44</v>
      </c>
      <c r="N55" s="120" t="s">
        <v>45</v>
      </c>
      <c r="O55" s="120" t="s">
        <v>46</v>
      </c>
      <c r="P55" s="120" t="str">
        <f>P41</f>
        <v>Nov</v>
      </c>
      <c r="Q55" s="120" t="str">
        <f>Q41</f>
        <v>Dec</v>
      </c>
      <c r="R55" s="121"/>
    </row>
    <row r="56" spans="2:29" x14ac:dyDescent="0.2">
      <c r="B56" s="110"/>
      <c r="C56" s="122"/>
      <c r="D56" s="107"/>
      <c r="E56" s="102"/>
      <c r="F56" s="102"/>
      <c r="G56" s="102"/>
      <c r="H56" s="102"/>
      <c r="I56" s="102"/>
      <c r="J56" s="102"/>
      <c r="K56" s="123"/>
      <c r="L56" s="123"/>
      <c r="M56" s="123"/>
      <c r="N56" s="123"/>
      <c r="O56" s="123"/>
      <c r="P56" s="123"/>
      <c r="Q56" s="123"/>
      <c r="R56" s="121"/>
    </row>
    <row r="57" spans="2:29" x14ac:dyDescent="0.2">
      <c r="B57" s="110"/>
      <c r="C57" s="111" t="s">
        <v>24</v>
      </c>
      <c r="D57" s="691">
        <f>SUM(F57:M57)</f>
        <v>10</v>
      </c>
      <c r="E57" s="112"/>
      <c r="F57" s="692"/>
      <c r="G57" s="692">
        <v>2</v>
      </c>
      <c r="H57" s="692"/>
      <c r="I57" s="692">
        <v>3</v>
      </c>
      <c r="J57" s="692">
        <v>1</v>
      </c>
      <c r="K57" s="693">
        <v>1</v>
      </c>
      <c r="L57" s="693">
        <v>2</v>
      </c>
      <c r="M57" s="692">
        <v>1</v>
      </c>
      <c r="N57" s="692"/>
      <c r="O57" s="693"/>
      <c r="P57" s="693"/>
      <c r="Q57" s="693"/>
      <c r="R57" s="32"/>
    </row>
    <row r="58" spans="2:29" x14ac:dyDescent="0.2">
      <c r="B58" s="110"/>
      <c r="C58" s="111" t="s">
        <v>25</v>
      </c>
      <c r="D58" s="691">
        <f t="shared" ref="D58:D64" si="1">SUM(F58:M58)</f>
        <v>20</v>
      </c>
      <c r="E58" s="112"/>
      <c r="F58" s="692">
        <v>1</v>
      </c>
      <c r="G58" s="692">
        <v>8</v>
      </c>
      <c r="H58" s="692">
        <v>1</v>
      </c>
      <c r="I58" s="692">
        <v>1</v>
      </c>
      <c r="J58" s="692">
        <v>4</v>
      </c>
      <c r="K58" s="693">
        <v>2</v>
      </c>
      <c r="L58" s="693">
        <v>3</v>
      </c>
      <c r="M58" s="692"/>
      <c r="N58" s="692"/>
      <c r="O58" s="693"/>
      <c r="P58" s="693"/>
      <c r="Q58" s="693"/>
      <c r="R58" s="32"/>
    </row>
    <row r="59" spans="2:29" x14ac:dyDescent="0.2">
      <c r="B59" s="110"/>
      <c r="C59" s="111" t="s">
        <v>26</v>
      </c>
      <c r="D59" s="691">
        <f t="shared" si="1"/>
        <v>58</v>
      </c>
      <c r="E59" s="112"/>
      <c r="F59" s="692">
        <v>8</v>
      </c>
      <c r="G59" s="692">
        <v>15</v>
      </c>
      <c r="H59" s="692">
        <v>10</v>
      </c>
      <c r="I59" s="692">
        <v>4</v>
      </c>
      <c r="J59" s="692">
        <v>8</v>
      </c>
      <c r="K59" s="693">
        <v>2</v>
      </c>
      <c r="L59" s="693">
        <v>4</v>
      </c>
      <c r="M59" s="692">
        <v>7</v>
      </c>
      <c r="N59" s="692"/>
      <c r="O59" s="693"/>
      <c r="P59" s="693"/>
      <c r="Q59" s="693"/>
      <c r="R59" s="32"/>
    </row>
    <row r="60" spans="2:29" x14ac:dyDescent="0.2">
      <c r="B60" s="110"/>
      <c r="C60" s="111" t="s">
        <v>27</v>
      </c>
      <c r="D60" s="691">
        <f t="shared" si="1"/>
        <v>231</v>
      </c>
      <c r="E60" s="112"/>
      <c r="F60" s="692">
        <v>30</v>
      </c>
      <c r="G60" s="692">
        <v>48</v>
      </c>
      <c r="H60" s="692">
        <v>27</v>
      </c>
      <c r="I60" s="692">
        <v>27</v>
      </c>
      <c r="J60" s="692">
        <v>23</v>
      </c>
      <c r="K60" s="693">
        <v>28</v>
      </c>
      <c r="L60" s="693">
        <v>23</v>
      </c>
      <c r="M60" s="693">
        <v>25</v>
      </c>
      <c r="N60" s="692"/>
      <c r="O60" s="693"/>
      <c r="P60" s="693"/>
      <c r="Q60" s="693"/>
      <c r="R60" s="32"/>
    </row>
    <row r="61" spans="2:29" x14ac:dyDescent="0.2">
      <c r="B61" s="110"/>
      <c r="C61" s="111" t="s">
        <v>28</v>
      </c>
      <c r="D61" s="691">
        <f t="shared" si="1"/>
        <v>3</v>
      </c>
      <c r="E61" s="112"/>
      <c r="F61" s="692"/>
      <c r="G61" s="692">
        <v>1</v>
      </c>
      <c r="H61" s="692"/>
      <c r="I61" s="692"/>
      <c r="J61" s="692"/>
      <c r="K61" s="693">
        <v>2</v>
      </c>
      <c r="L61" s="693">
        <v>0</v>
      </c>
      <c r="M61" s="693"/>
      <c r="N61" s="692"/>
      <c r="O61" s="693"/>
      <c r="P61" s="693"/>
      <c r="Q61" s="693"/>
      <c r="R61" s="32"/>
    </row>
    <row r="62" spans="2:29" x14ac:dyDescent="0.2">
      <c r="B62" s="110"/>
      <c r="C62" s="111" t="s">
        <v>29</v>
      </c>
      <c r="D62" s="691">
        <f t="shared" si="1"/>
        <v>5839</v>
      </c>
      <c r="E62" s="112"/>
      <c r="F62" s="692">
        <v>281</v>
      </c>
      <c r="G62" s="692">
        <v>597</v>
      </c>
      <c r="H62" s="692">
        <v>823</v>
      </c>
      <c r="I62" s="692">
        <v>633</v>
      </c>
      <c r="J62" s="692">
        <v>565</v>
      </c>
      <c r="K62" s="693">
        <v>1292</v>
      </c>
      <c r="L62" s="693">
        <v>794</v>
      </c>
      <c r="M62" s="693">
        <v>854</v>
      </c>
      <c r="N62" s="692"/>
      <c r="O62" s="693"/>
      <c r="P62" s="693"/>
      <c r="Q62" s="693"/>
      <c r="R62" s="32"/>
    </row>
    <row r="63" spans="2:29" x14ac:dyDescent="0.2">
      <c r="B63" s="22"/>
      <c r="C63" s="114"/>
      <c r="D63" s="691"/>
      <c r="E63" s="23"/>
      <c r="F63" s="695"/>
      <c r="G63" s="695"/>
      <c r="H63" s="695"/>
      <c r="I63" s="695"/>
      <c r="J63" s="695"/>
      <c r="K63" s="700"/>
      <c r="L63" s="700"/>
      <c r="M63" s="700"/>
      <c r="N63" s="695"/>
      <c r="O63" s="700"/>
      <c r="P63" s="700"/>
      <c r="Q63" s="700"/>
      <c r="R63" s="33"/>
    </row>
    <row r="64" spans="2:29" x14ac:dyDescent="0.2">
      <c r="B64" s="22"/>
      <c r="C64" s="114" t="s">
        <v>75</v>
      </c>
      <c r="D64" s="691">
        <f t="shared" si="1"/>
        <v>6161</v>
      </c>
      <c r="E64" s="23"/>
      <c r="F64" s="692">
        <v>320</v>
      </c>
      <c r="G64" s="692">
        <v>671</v>
      </c>
      <c r="H64" s="692">
        <v>861</v>
      </c>
      <c r="I64" s="692">
        <v>668</v>
      </c>
      <c r="J64" s="692">
        <v>601</v>
      </c>
      <c r="K64" s="692">
        <v>1327</v>
      </c>
      <c r="L64" s="692">
        <v>826</v>
      </c>
      <c r="M64" s="692">
        <v>887</v>
      </c>
      <c r="N64" s="692"/>
      <c r="O64" s="692"/>
      <c r="P64" s="692"/>
      <c r="Q64" s="692"/>
      <c r="R64" s="33"/>
    </row>
    <row r="65" spans="2:18" x14ac:dyDescent="0.2">
      <c r="B65" s="29"/>
      <c r="C65" s="115" t="s">
        <v>74</v>
      </c>
      <c r="D65" s="696">
        <f>D64/SUM(Data!C371:J371)</f>
        <v>1.1500152584120142</v>
      </c>
      <c r="E65" s="696"/>
      <c r="F65" s="696">
        <f>F64/Data!C371</f>
        <v>1.3663257399163382</v>
      </c>
      <c r="G65" s="696">
        <f>G64/Data!D371</f>
        <v>2.7539893830169269</v>
      </c>
      <c r="H65" s="696">
        <f>H64/Data!E371</f>
        <v>1.2618066829764625</v>
      </c>
      <c r="I65" s="696">
        <f>I64/Data!F371</f>
        <v>0.99881363097576981</v>
      </c>
      <c r="J65" s="696">
        <f>J64/Data!G371</f>
        <v>0.73191742925591741</v>
      </c>
      <c r="K65" s="696">
        <f>K64/Data!H371</f>
        <v>1.2237755827727395</v>
      </c>
      <c r="L65" s="696">
        <f>L64/Data!I371</f>
        <v>1.1338835739759359</v>
      </c>
      <c r="M65" s="696">
        <f>M64/Data!J371</f>
        <v>0.99175880249495085</v>
      </c>
      <c r="N65" s="698"/>
      <c r="O65" s="698"/>
      <c r="P65" s="698"/>
      <c r="Q65" s="698"/>
      <c r="R65" s="34"/>
    </row>
    <row r="66" spans="2:18" x14ac:dyDescent="0.2">
      <c r="B66" s="110"/>
      <c r="C66" s="124"/>
      <c r="D66" s="125"/>
      <c r="E66" s="125"/>
      <c r="F66" s="125"/>
      <c r="G66" s="125"/>
      <c r="H66" s="125"/>
      <c r="I66" s="125"/>
      <c r="J66" s="125"/>
      <c r="K66" s="30"/>
      <c r="L66" s="30"/>
      <c r="M66" s="30"/>
      <c r="N66" s="30"/>
      <c r="O66" s="30"/>
      <c r="P66" s="30"/>
      <c r="Q66" s="30"/>
      <c r="R66" s="36"/>
    </row>
    <row r="67" spans="2:18" x14ac:dyDescent="0.2">
      <c r="B67" s="110"/>
      <c r="C67" s="126" t="s">
        <v>65</v>
      </c>
      <c r="D67" s="127" t="str">
        <f>D41</f>
        <v>YTD'17</v>
      </c>
      <c r="E67" s="102"/>
      <c r="F67" s="119" t="s">
        <v>37</v>
      </c>
      <c r="G67" s="119" t="s">
        <v>38</v>
      </c>
      <c r="H67" s="119" t="s">
        <v>39</v>
      </c>
      <c r="I67" s="119" t="s">
        <v>40</v>
      </c>
      <c r="J67" s="119" t="s">
        <v>41</v>
      </c>
      <c r="K67" s="120" t="s">
        <v>62</v>
      </c>
      <c r="L67" s="120" t="s">
        <v>63</v>
      </c>
      <c r="M67" s="120" t="s">
        <v>44</v>
      </c>
      <c r="N67" s="120" t="s">
        <v>45</v>
      </c>
      <c r="O67" s="120" t="s">
        <v>46</v>
      </c>
      <c r="P67" s="120" t="str">
        <f>P41</f>
        <v>Nov</v>
      </c>
      <c r="Q67" s="120" t="str">
        <f>Q41</f>
        <v>Dec</v>
      </c>
      <c r="R67" s="121"/>
    </row>
    <row r="68" spans="2:18" x14ac:dyDescent="0.2">
      <c r="B68" s="110"/>
      <c r="C68" s="128"/>
      <c r="D68" s="129"/>
      <c r="E68" s="102"/>
      <c r="F68" s="102"/>
      <c r="G68" s="102"/>
      <c r="H68" s="102"/>
      <c r="I68" s="102"/>
      <c r="J68" s="102"/>
      <c r="K68" s="123"/>
      <c r="L68" s="123"/>
      <c r="M68" s="123"/>
      <c r="N68" s="123"/>
      <c r="O68" s="123"/>
      <c r="P68" s="123"/>
      <c r="Q68" s="123"/>
      <c r="R68" s="121"/>
    </row>
    <row r="69" spans="2:18" x14ac:dyDescent="0.2">
      <c r="B69" s="110"/>
      <c r="C69" s="130" t="s">
        <v>66</v>
      </c>
      <c r="D69" s="701">
        <v>1159</v>
      </c>
      <c r="E69" s="701"/>
      <c r="F69" s="692">
        <v>1355</v>
      </c>
      <c r="G69" s="692">
        <v>1416</v>
      </c>
      <c r="H69" s="692">
        <v>1399</v>
      </c>
      <c r="I69" s="692">
        <v>1270</v>
      </c>
      <c r="J69" s="692">
        <v>1319</v>
      </c>
      <c r="K69" s="692">
        <v>1314</v>
      </c>
      <c r="L69" s="692">
        <v>1180</v>
      </c>
      <c r="M69" s="692">
        <v>1159</v>
      </c>
      <c r="N69" s="692"/>
      <c r="O69" s="692"/>
      <c r="P69" s="692"/>
      <c r="Q69" s="692"/>
      <c r="R69" s="37"/>
    </row>
    <row r="70" spans="2:18" x14ac:dyDescent="0.2">
      <c r="B70" s="110"/>
      <c r="C70" s="130" t="s">
        <v>67</v>
      </c>
      <c r="D70" s="701">
        <v>344</v>
      </c>
      <c r="E70" s="701"/>
      <c r="F70" s="692">
        <v>206</v>
      </c>
      <c r="G70" s="692">
        <v>341</v>
      </c>
      <c r="H70" s="692">
        <v>394</v>
      </c>
      <c r="I70" s="692">
        <v>316</v>
      </c>
      <c r="J70" s="692">
        <v>292</v>
      </c>
      <c r="K70" s="692">
        <v>488</v>
      </c>
      <c r="L70" s="692">
        <v>322</v>
      </c>
      <c r="M70" s="692">
        <v>344</v>
      </c>
      <c r="N70" s="692"/>
      <c r="O70" s="692"/>
      <c r="P70" s="692"/>
      <c r="Q70" s="692"/>
      <c r="R70" s="37"/>
    </row>
    <row r="71" spans="2:18" x14ac:dyDescent="0.2">
      <c r="B71" s="110"/>
      <c r="C71" s="130" t="s">
        <v>68</v>
      </c>
      <c r="D71" s="704">
        <v>0.29680759275237273</v>
      </c>
      <c r="E71" s="702"/>
      <c r="F71" s="705">
        <v>0.15202952029520295</v>
      </c>
      <c r="G71" s="705">
        <v>0.24081920903954801</v>
      </c>
      <c r="H71" s="705">
        <v>0.28162973552537529</v>
      </c>
      <c r="I71" s="705">
        <v>0.24881889763779527</v>
      </c>
      <c r="J71" s="705">
        <v>0.22137983320697499</v>
      </c>
      <c r="K71" s="705">
        <v>0.37138508371385082</v>
      </c>
      <c r="L71" s="705">
        <v>0.27288135593220336</v>
      </c>
      <c r="M71" s="705">
        <v>0.29680759275237273</v>
      </c>
      <c r="N71" s="692"/>
      <c r="O71" s="692"/>
      <c r="P71" s="692"/>
      <c r="Q71" s="692"/>
      <c r="R71" s="38"/>
    </row>
    <row r="72" spans="2:18" x14ac:dyDescent="0.2">
      <c r="B72" s="110"/>
      <c r="C72" s="131" t="s">
        <v>69</v>
      </c>
      <c r="D72" s="703">
        <f>AVERAGE(F72:M72)</f>
        <v>0.56712853579770495</v>
      </c>
      <c r="E72" s="703"/>
      <c r="F72" s="707">
        <f>F62/F69</f>
        <v>0.207380073800738</v>
      </c>
      <c r="G72" s="707">
        <f t="shared" ref="G72:M72" si="2">G62/G69</f>
        <v>0.42161016949152541</v>
      </c>
      <c r="H72" s="707">
        <f t="shared" si="2"/>
        <v>0.58827734095782702</v>
      </c>
      <c r="I72" s="707">
        <f t="shared" si="2"/>
        <v>0.49842519685039371</v>
      </c>
      <c r="J72" s="707">
        <f t="shared" si="2"/>
        <v>0.42835481425322214</v>
      </c>
      <c r="K72" s="707">
        <f t="shared" si="2"/>
        <v>0.98325722983257224</v>
      </c>
      <c r="L72" s="707">
        <f t="shared" si="2"/>
        <v>0.67288135593220344</v>
      </c>
      <c r="M72" s="707">
        <f t="shared" si="2"/>
        <v>0.73684210526315785</v>
      </c>
      <c r="N72" s="692"/>
      <c r="O72" s="692"/>
      <c r="P72" s="692"/>
      <c r="Q72" s="692"/>
      <c r="R72" s="39"/>
    </row>
    <row r="73" spans="2:18" x14ac:dyDescent="0.2">
      <c r="B73" s="132"/>
      <c r="C73" s="133"/>
      <c r="D73" s="134"/>
      <c r="E73" s="134"/>
      <c r="F73" s="134"/>
      <c r="G73" s="134"/>
      <c r="H73" s="134"/>
      <c r="I73" s="134"/>
      <c r="J73" s="134"/>
      <c r="K73" s="31"/>
      <c r="L73" s="31"/>
      <c r="M73" s="134"/>
      <c r="N73" s="31"/>
      <c r="O73" s="31"/>
      <c r="P73" s="31"/>
      <c r="Q73" s="31"/>
      <c r="R73" s="40"/>
    </row>
    <row r="75" spans="2:18" x14ac:dyDescent="0.2">
      <c r="B75" s="19" t="s">
        <v>55</v>
      </c>
      <c r="C75" s="96"/>
      <c r="D75" s="97"/>
      <c r="E75" s="97"/>
      <c r="F75" s="97"/>
      <c r="G75" s="97"/>
      <c r="H75" s="97"/>
      <c r="I75" s="97"/>
      <c r="J75" s="97"/>
      <c r="K75" s="20"/>
      <c r="L75" s="20"/>
      <c r="M75" s="97"/>
      <c r="N75" s="97"/>
      <c r="O75" s="97"/>
      <c r="P75" s="97"/>
      <c r="Q75" s="97"/>
      <c r="R75" s="98"/>
    </row>
    <row r="76" spans="2:18" x14ac:dyDescent="0.2">
      <c r="B76" s="99"/>
      <c r="C76" s="100" t="s">
        <v>60</v>
      </c>
      <c r="D76" s="101" t="s">
        <v>61</v>
      </c>
      <c r="E76" s="102"/>
      <c r="F76" s="103" t="s">
        <v>37</v>
      </c>
      <c r="G76" s="103" t="s">
        <v>38</v>
      </c>
      <c r="H76" s="103" t="s">
        <v>39</v>
      </c>
      <c r="I76" s="103" t="s">
        <v>40</v>
      </c>
      <c r="J76" s="103" t="s">
        <v>41</v>
      </c>
      <c r="K76" s="104" t="s">
        <v>62</v>
      </c>
      <c r="L76" s="104" t="s">
        <v>63</v>
      </c>
      <c r="M76" s="103" t="s">
        <v>44</v>
      </c>
      <c r="N76" s="103" t="s">
        <v>45</v>
      </c>
      <c r="O76" s="104" t="s">
        <v>46</v>
      </c>
      <c r="P76" s="104" t="s">
        <v>47</v>
      </c>
      <c r="Q76" s="104" t="s">
        <v>48</v>
      </c>
      <c r="R76" s="105"/>
    </row>
    <row r="77" spans="2:18" x14ac:dyDescent="0.2">
      <c r="B77" s="99"/>
      <c r="C77" s="106"/>
      <c r="D77" s="107"/>
      <c r="E77" s="102"/>
      <c r="F77" s="108"/>
      <c r="G77" s="108"/>
      <c r="H77" s="108"/>
      <c r="I77" s="108"/>
      <c r="J77" s="108"/>
      <c r="K77" s="109"/>
      <c r="L77" s="109"/>
      <c r="M77" s="108"/>
      <c r="N77" s="108"/>
      <c r="O77" s="109"/>
      <c r="P77" s="109"/>
      <c r="Q77" s="109"/>
      <c r="R77" s="105"/>
    </row>
    <row r="78" spans="2:18" x14ac:dyDescent="0.2">
      <c r="B78" s="110"/>
      <c r="C78" s="111" t="s">
        <v>24</v>
      </c>
      <c r="D78" s="694">
        <v>24</v>
      </c>
      <c r="E78" s="691"/>
      <c r="F78" s="692">
        <v>18</v>
      </c>
      <c r="G78" s="692">
        <v>21</v>
      </c>
      <c r="H78" s="692">
        <v>21</v>
      </c>
      <c r="I78" s="692">
        <v>21</v>
      </c>
      <c r="J78" s="692">
        <v>22</v>
      </c>
      <c r="K78" s="693">
        <v>23</v>
      </c>
      <c r="L78" s="693">
        <v>23</v>
      </c>
      <c r="M78" s="692">
        <v>24</v>
      </c>
      <c r="N78" s="692"/>
      <c r="O78" s="693"/>
      <c r="P78" s="693"/>
      <c r="Q78" s="693"/>
      <c r="R78" s="32"/>
    </row>
    <row r="79" spans="2:18" x14ac:dyDescent="0.2">
      <c r="B79" s="110"/>
      <c r="C79" s="111" t="s">
        <v>25</v>
      </c>
      <c r="D79" s="694">
        <v>50</v>
      </c>
      <c r="E79" s="691"/>
      <c r="F79" s="692">
        <v>37</v>
      </c>
      <c r="G79" s="692">
        <v>40</v>
      </c>
      <c r="H79" s="692">
        <v>40</v>
      </c>
      <c r="I79" s="692">
        <v>42</v>
      </c>
      <c r="J79" s="692">
        <v>43</v>
      </c>
      <c r="K79" s="693">
        <v>42</v>
      </c>
      <c r="L79" s="693">
        <v>40</v>
      </c>
      <c r="M79" s="692">
        <v>50</v>
      </c>
      <c r="N79" s="692"/>
      <c r="O79" s="693"/>
      <c r="P79" s="693"/>
      <c r="Q79" s="693"/>
      <c r="R79" s="32"/>
    </row>
    <row r="80" spans="2:18" x14ac:dyDescent="0.2">
      <c r="B80" s="110"/>
      <c r="C80" s="111" t="s">
        <v>26</v>
      </c>
      <c r="D80" s="694">
        <v>123</v>
      </c>
      <c r="E80" s="691"/>
      <c r="F80" s="692">
        <v>143</v>
      </c>
      <c r="G80" s="692">
        <v>151</v>
      </c>
      <c r="H80" s="692">
        <v>144</v>
      </c>
      <c r="I80" s="692">
        <v>147</v>
      </c>
      <c r="J80" s="692">
        <v>144</v>
      </c>
      <c r="K80" s="693">
        <v>134</v>
      </c>
      <c r="L80" s="693">
        <v>117</v>
      </c>
      <c r="M80" s="692">
        <v>123</v>
      </c>
      <c r="N80" s="692"/>
      <c r="O80" s="693"/>
      <c r="P80" s="693"/>
      <c r="Q80" s="693"/>
      <c r="R80" s="32"/>
    </row>
    <row r="81" spans="2:29" x14ac:dyDescent="0.2">
      <c r="B81" s="110"/>
      <c r="C81" s="111" t="s">
        <v>27</v>
      </c>
      <c r="D81" s="694">
        <v>345</v>
      </c>
      <c r="E81" s="691"/>
      <c r="F81" s="692">
        <v>356</v>
      </c>
      <c r="G81" s="692">
        <v>388</v>
      </c>
      <c r="H81" s="692">
        <v>387</v>
      </c>
      <c r="I81" s="692">
        <v>336</v>
      </c>
      <c r="J81" s="692">
        <v>325</v>
      </c>
      <c r="K81" s="693">
        <v>316</v>
      </c>
      <c r="L81" s="693">
        <v>320</v>
      </c>
      <c r="M81" s="692">
        <v>345</v>
      </c>
      <c r="N81" s="692"/>
      <c r="O81" s="693"/>
      <c r="P81" s="693"/>
      <c r="Q81" s="693"/>
      <c r="R81" s="32"/>
    </row>
    <row r="82" spans="2:29" x14ac:dyDescent="0.2">
      <c r="B82" s="110"/>
      <c r="C82" s="111" t="s">
        <v>29</v>
      </c>
      <c r="D82" s="694">
        <v>1878</v>
      </c>
      <c r="E82" s="691"/>
      <c r="F82" s="692">
        <v>2581</v>
      </c>
      <c r="G82" s="692">
        <v>1867</v>
      </c>
      <c r="H82" s="692">
        <v>1817</v>
      </c>
      <c r="I82" s="692">
        <v>1650</v>
      </c>
      <c r="J82" s="692">
        <v>1756</v>
      </c>
      <c r="K82" s="693">
        <v>1833</v>
      </c>
      <c r="L82" s="693">
        <v>1789</v>
      </c>
      <c r="M82" s="693">
        <v>1878</v>
      </c>
      <c r="N82" s="692"/>
      <c r="O82" s="693"/>
      <c r="P82" s="693"/>
      <c r="Q82" s="693"/>
      <c r="R82" s="32"/>
    </row>
    <row r="83" spans="2:29" x14ac:dyDescent="0.2">
      <c r="B83" s="110"/>
      <c r="C83" s="111" t="s">
        <v>28</v>
      </c>
      <c r="D83" s="694"/>
      <c r="E83" s="691"/>
      <c r="F83" s="692">
        <v>85</v>
      </c>
      <c r="G83" s="692">
        <v>97</v>
      </c>
      <c r="H83" s="692">
        <v>125</v>
      </c>
      <c r="I83" s="692">
        <v>131</v>
      </c>
      <c r="J83" s="692">
        <v>146</v>
      </c>
      <c r="K83" s="693">
        <v>143</v>
      </c>
      <c r="L83" s="693">
        <v>121</v>
      </c>
      <c r="M83" s="693">
        <v>109</v>
      </c>
      <c r="N83" s="692"/>
      <c r="O83" s="693"/>
      <c r="P83" s="693"/>
      <c r="Q83" s="693"/>
      <c r="R83" s="32"/>
    </row>
    <row r="84" spans="2:29" x14ac:dyDescent="0.2">
      <c r="B84" s="110"/>
      <c r="C84" s="111" t="s">
        <v>30</v>
      </c>
      <c r="D84" s="694">
        <v>1937</v>
      </c>
      <c r="E84" s="691"/>
      <c r="F84" s="692"/>
      <c r="G84" s="692">
        <v>799</v>
      </c>
      <c r="H84" s="692">
        <v>902</v>
      </c>
      <c r="I84" s="692">
        <v>1130</v>
      </c>
      <c r="J84" s="692">
        <v>1301</v>
      </c>
      <c r="K84" s="693">
        <v>1550</v>
      </c>
      <c r="L84" s="693">
        <v>1761</v>
      </c>
      <c r="M84" s="693">
        <v>1937</v>
      </c>
      <c r="N84" s="692"/>
      <c r="O84" s="693"/>
      <c r="P84" s="693"/>
      <c r="Q84" s="693"/>
      <c r="R84" s="32"/>
    </row>
    <row r="85" spans="2:29" x14ac:dyDescent="0.2">
      <c r="B85" s="110"/>
      <c r="C85" s="111"/>
      <c r="D85" s="694"/>
      <c r="E85" s="691"/>
      <c r="F85" s="691"/>
      <c r="G85" s="691"/>
      <c r="H85" s="691"/>
      <c r="I85" s="691"/>
      <c r="J85" s="691"/>
      <c r="K85" s="694"/>
      <c r="L85" s="694"/>
      <c r="M85" s="694"/>
      <c r="N85" s="691"/>
      <c r="O85" s="694"/>
      <c r="P85" s="694"/>
      <c r="Q85" s="694"/>
      <c r="R85" s="32"/>
    </row>
    <row r="86" spans="2:29" x14ac:dyDescent="0.2">
      <c r="B86" s="110"/>
      <c r="C86" s="114" t="s">
        <v>71</v>
      </c>
      <c r="D86" s="694">
        <v>2529</v>
      </c>
      <c r="E86" s="691"/>
      <c r="F86" s="692">
        <v>3220</v>
      </c>
      <c r="G86" s="692">
        <v>2564</v>
      </c>
      <c r="H86" s="692">
        <v>2534</v>
      </c>
      <c r="I86" s="692">
        <v>2327</v>
      </c>
      <c r="J86" s="692">
        <v>2436</v>
      </c>
      <c r="K86" s="692">
        <v>2491</v>
      </c>
      <c r="L86" s="692">
        <v>2410</v>
      </c>
      <c r="M86" s="692">
        <v>2529</v>
      </c>
      <c r="N86" s="692"/>
      <c r="O86" s="692"/>
      <c r="P86" s="692"/>
      <c r="Q86" s="692"/>
      <c r="R86" s="32"/>
    </row>
    <row r="87" spans="2:29" x14ac:dyDescent="0.2">
      <c r="B87" s="22"/>
      <c r="C87" s="114" t="s">
        <v>72</v>
      </c>
      <c r="D87" s="694">
        <v>4466</v>
      </c>
      <c r="E87" s="695"/>
      <c r="F87" s="692">
        <v>3220</v>
      </c>
      <c r="G87" s="692">
        <v>3363</v>
      </c>
      <c r="H87" s="692">
        <v>3436</v>
      </c>
      <c r="I87" s="692">
        <v>3457</v>
      </c>
      <c r="J87" s="692">
        <v>3737</v>
      </c>
      <c r="K87" s="692">
        <v>4041</v>
      </c>
      <c r="L87" s="692">
        <v>4171</v>
      </c>
      <c r="M87" s="692">
        <v>4466</v>
      </c>
      <c r="N87" s="692"/>
      <c r="O87" s="692"/>
      <c r="P87" s="692"/>
      <c r="Q87" s="692"/>
      <c r="R87" s="33"/>
    </row>
    <row r="88" spans="2:29" x14ac:dyDescent="0.2">
      <c r="B88" s="25"/>
      <c r="C88" s="115" t="s">
        <v>64</v>
      </c>
      <c r="D88" s="696"/>
      <c r="E88" s="697"/>
      <c r="F88" s="696">
        <f>F87/Data!C363</f>
        <v>0.78747448185924118</v>
      </c>
      <c r="G88" s="696">
        <f>G87/Data!D363</f>
        <v>0.8110177274591156</v>
      </c>
      <c r="H88" s="696">
        <f>H87/Data!E363</f>
        <v>0.78716956595368315</v>
      </c>
      <c r="I88" s="696">
        <f>I87/Data!F363</f>
        <v>0.77173252665552816</v>
      </c>
      <c r="J88" s="696">
        <f>J87/Data!G363</f>
        <v>0.8190532902571469</v>
      </c>
      <c r="K88" s="696">
        <f>K87/Data!H363</f>
        <v>0.83889050897541351</v>
      </c>
      <c r="L88" s="696">
        <f>L87/Data!I363</f>
        <v>0.89021113428884913</v>
      </c>
      <c r="M88" s="696">
        <f>M87/Data!J363</f>
        <v>0.94386555913230619</v>
      </c>
      <c r="N88" s="698"/>
      <c r="O88" s="698"/>
      <c r="P88" s="698"/>
      <c r="Q88" s="698"/>
      <c r="R88" s="3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2">
      <c r="B89" s="110"/>
      <c r="C89" s="116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35"/>
    </row>
    <row r="90" spans="2:29" x14ac:dyDescent="0.2">
      <c r="B90" s="110"/>
      <c r="C90" s="117" t="s">
        <v>73</v>
      </c>
      <c r="D90" s="118" t="str">
        <f>D76</f>
        <v>YTD'17</v>
      </c>
      <c r="E90" s="102"/>
      <c r="F90" s="119" t="s">
        <v>37</v>
      </c>
      <c r="G90" s="119" t="s">
        <v>38</v>
      </c>
      <c r="H90" s="119" t="s">
        <v>39</v>
      </c>
      <c r="I90" s="119" t="s">
        <v>40</v>
      </c>
      <c r="J90" s="119" t="s">
        <v>41</v>
      </c>
      <c r="K90" s="120" t="s">
        <v>62</v>
      </c>
      <c r="L90" s="120" t="s">
        <v>63</v>
      </c>
      <c r="M90" s="120" t="s">
        <v>44</v>
      </c>
      <c r="N90" s="120" t="s">
        <v>45</v>
      </c>
      <c r="O90" s="120" t="s">
        <v>46</v>
      </c>
      <c r="P90" s="120" t="str">
        <f>P76</f>
        <v>Nov</v>
      </c>
      <c r="Q90" s="120" t="str">
        <f>Q76</f>
        <v>Dec</v>
      </c>
      <c r="R90" s="121"/>
    </row>
    <row r="91" spans="2:29" x14ac:dyDescent="0.2">
      <c r="B91" s="110"/>
      <c r="C91" s="122"/>
      <c r="D91" s="107"/>
      <c r="E91" s="102"/>
      <c r="F91" s="102"/>
      <c r="G91" s="102"/>
      <c r="H91" s="102"/>
      <c r="I91" s="102"/>
      <c r="J91" s="102"/>
      <c r="K91" s="123"/>
      <c r="L91" s="123"/>
      <c r="M91" s="123"/>
      <c r="N91" s="123"/>
      <c r="O91" s="123"/>
      <c r="P91" s="123"/>
      <c r="Q91" s="123"/>
      <c r="R91" s="121"/>
    </row>
    <row r="92" spans="2:29" x14ac:dyDescent="0.2">
      <c r="B92" s="110"/>
      <c r="C92" s="111" t="s">
        <v>24</v>
      </c>
      <c r="D92" s="691">
        <f t="shared" ref="D92:D97" si="3">SUM(F92:M92)</f>
        <v>12</v>
      </c>
      <c r="E92" s="691"/>
      <c r="F92" s="692">
        <v>3</v>
      </c>
      <c r="G92" s="692">
        <v>4</v>
      </c>
      <c r="H92" s="692"/>
      <c r="I92" s="692">
        <v>1</v>
      </c>
      <c r="J92" s="692">
        <v>1</v>
      </c>
      <c r="K92" s="693">
        <v>1</v>
      </c>
      <c r="L92" s="693">
        <v>1</v>
      </c>
      <c r="M92" s="692">
        <v>1</v>
      </c>
      <c r="N92" s="692"/>
      <c r="O92" s="693"/>
      <c r="P92" s="693"/>
      <c r="Q92" s="693"/>
      <c r="R92" s="32"/>
    </row>
    <row r="93" spans="2:29" x14ac:dyDescent="0.2">
      <c r="B93" s="110"/>
      <c r="C93" s="111" t="s">
        <v>25</v>
      </c>
      <c r="D93" s="691">
        <f t="shared" si="3"/>
        <v>28</v>
      </c>
      <c r="E93" s="691"/>
      <c r="F93" s="692">
        <v>3</v>
      </c>
      <c r="G93" s="692">
        <v>3</v>
      </c>
      <c r="H93" s="692">
        <v>2</v>
      </c>
      <c r="I93" s="692">
        <v>4</v>
      </c>
      <c r="J93" s="692">
        <v>2</v>
      </c>
      <c r="K93" s="693">
        <v>1</v>
      </c>
      <c r="L93" s="693">
        <v>2</v>
      </c>
      <c r="M93" s="692">
        <v>11</v>
      </c>
      <c r="N93" s="692"/>
      <c r="O93" s="693"/>
      <c r="P93" s="693"/>
      <c r="Q93" s="693"/>
      <c r="R93" s="32"/>
    </row>
    <row r="94" spans="2:29" x14ac:dyDescent="0.2">
      <c r="B94" s="110"/>
      <c r="C94" s="111" t="s">
        <v>26</v>
      </c>
      <c r="D94" s="691">
        <f t="shared" si="3"/>
        <v>47</v>
      </c>
      <c r="E94" s="691"/>
      <c r="F94" s="692">
        <v>12</v>
      </c>
      <c r="G94" s="692">
        <v>10</v>
      </c>
      <c r="H94" s="692">
        <v>5</v>
      </c>
      <c r="I94" s="692">
        <v>3</v>
      </c>
      <c r="J94" s="692">
        <v>5</v>
      </c>
      <c r="K94" s="693">
        <v>3</v>
      </c>
      <c r="L94" s="693">
        <v>3</v>
      </c>
      <c r="M94" s="692">
        <v>6</v>
      </c>
      <c r="N94" s="692"/>
      <c r="O94" s="693"/>
      <c r="P94" s="693"/>
      <c r="Q94" s="693"/>
      <c r="R94" s="32"/>
    </row>
    <row r="95" spans="2:29" x14ac:dyDescent="0.2">
      <c r="B95" s="110"/>
      <c r="C95" s="111" t="s">
        <v>27</v>
      </c>
      <c r="D95" s="691">
        <f t="shared" si="3"/>
        <v>167</v>
      </c>
      <c r="E95" s="691"/>
      <c r="F95" s="692">
        <v>21</v>
      </c>
      <c r="G95" s="692">
        <v>41</v>
      </c>
      <c r="H95" s="692">
        <v>13</v>
      </c>
      <c r="I95" s="692">
        <v>14</v>
      </c>
      <c r="J95" s="692">
        <v>10</v>
      </c>
      <c r="K95" s="693">
        <v>15</v>
      </c>
      <c r="L95" s="693">
        <v>23</v>
      </c>
      <c r="M95" s="693">
        <v>30</v>
      </c>
      <c r="N95" s="692"/>
      <c r="O95" s="693"/>
      <c r="P95" s="693"/>
      <c r="Q95" s="693"/>
      <c r="R95" s="32"/>
    </row>
    <row r="96" spans="2:29" x14ac:dyDescent="0.2">
      <c r="B96" s="110"/>
      <c r="C96" s="111" t="s">
        <v>28</v>
      </c>
      <c r="D96" s="691">
        <f t="shared" si="3"/>
        <v>0</v>
      </c>
      <c r="E96" s="691"/>
      <c r="F96" s="692"/>
      <c r="G96" s="692"/>
      <c r="H96" s="692"/>
      <c r="I96" s="692"/>
      <c r="J96" s="692"/>
      <c r="K96" s="693"/>
      <c r="L96" s="693"/>
      <c r="M96" s="693"/>
      <c r="N96" s="692"/>
      <c r="O96" s="693"/>
      <c r="P96" s="693"/>
      <c r="Q96" s="693"/>
      <c r="R96" s="32"/>
    </row>
    <row r="97" spans="2:18" x14ac:dyDescent="0.2">
      <c r="B97" s="110"/>
      <c r="C97" s="111" t="s">
        <v>29</v>
      </c>
      <c r="D97" s="691">
        <f t="shared" si="3"/>
        <v>2502</v>
      </c>
      <c r="E97" s="691"/>
      <c r="F97" s="692">
        <v>150</v>
      </c>
      <c r="G97" s="692">
        <v>323</v>
      </c>
      <c r="H97" s="692">
        <v>328</v>
      </c>
      <c r="I97" s="692">
        <v>272</v>
      </c>
      <c r="J97" s="692">
        <v>334</v>
      </c>
      <c r="K97" s="693">
        <v>392</v>
      </c>
      <c r="L97" s="693">
        <v>309</v>
      </c>
      <c r="M97" s="693">
        <v>394</v>
      </c>
      <c r="N97" s="692"/>
      <c r="O97" s="693"/>
      <c r="P97" s="693"/>
      <c r="Q97" s="693"/>
      <c r="R97" s="32"/>
    </row>
    <row r="98" spans="2:18" x14ac:dyDescent="0.2">
      <c r="B98" s="22"/>
      <c r="C98" s="114"/>
      <c r="D98" s="691"/>
      <c r="E98" s="695"/>
      <c r="F98" s="695"/>
      <c r="G98" s="695"/>
      <c r="H98" s="695"/>
      <c r="I98" s="695"/>
      <c r="J98" s="695"/>
      <c r="K98" s="700"/>
      <c r="L98" s="700"/>
      <c r="M98" s="700"/>
      <c r="N98" s="695"/>
      <c r="O98" s="700"/>
      <c r="P98" s="700"/>
      <c r="Q98" s="700"/>
      <c r="R98" s="33"/>
    </row>
    <row r="99" spans="2:18" x14ac:dyDescent="0.2">
      <c r="B99" s="22"/>
      <c r="C99" s="114" t="s">
        <v>75</v>
      </c>
      <c r="D99" s="691">
        <f>SUM(F99:M99)</f>
        <v>2756</v>
      </c>
      <c r="E99" s="695"/>
      <c r="F99" s="692">
        <v>189</v>
      </c>
      <c r="G99" s="692">
        <v>381</v>
      </c>
      <c r="H99" s="692">
        <v>348</v>
      </c>
      <c r="I99" s="692">
        <v>294</v>
      </c>
      <c r="J99" s="692">
        <v>352</v>
      </c>
      <c r="K99" s="692">
        <v>412</v>
      </c>
      <c r="L99" s="692">
        <v>338</v>
      </c>
      <c r="M99" s="692">
        <v>442</v>
      </c>
      <c r="N99" s="692"/>
      <c r="O99" s="692"/>
      <c r="P99" s="692"/>
      <c r="Q99" s="692"/>
      <c r="R99" s="33"/>
    </row>
    <row r="100" spans="2:18" x14ac:dyDescent="0.2">
      <c r="B100" s="29"/>
      <c r="C100" s="115" t="s">
        <v>74</v>
      </c>
      <c r="D100" s="696">
        <f>D99/SUM(Data!C364:J364)</f>
        <v>0.86670196898430851</v>
      </c>
      <c r="E100" s="696"/>
      <c r="F100" s="696">
        <f>F99/Data!C364</f>
        <v>1.1145289508637002</v>
      </c>
      <c r="G100" s="696">
        <f>G99/Data!D364</f>
        <v>2.1463541955651873</v>
      </c>
      <c r="H100" s="696">
        <f>H99/Data!E364</f>
        <v>0.83180887090146094</v>
      </c>
      <c r="I100" s="696">
        <f>I99/Data!F364</f>
        <v>0.74061379207146483</v>
      </c>
      <c r="J100" s="696">
        <f>J99/Data!G364</f>
        <v>0.73353393012347434</v>
      </c>
      <c r="K100" s="696">
        <f>K99/Data!H364</f>
        <v>0.70268201100472572</v>
      </c>
      <c r="L100" s="696">
        <f>L99/Data!I364</f>
        <v>0.78176389607733121</v>
      </c>
      <c r="M100" s="696">
        <f>M99/Data!J364</f>
        <v>0.85180332006821546</v>
      </c>
      <c r="N100" s="698"/>
      <c r="O100" s="698"/>
      <c r="P100" s="698"/>
      <c r="Q100" s="698"/>
      <c r="R100" s="34"/>
    </row>
    <row r="101" spans="2:18" x14ac:dyDescent="0.2">
      <c r="B101" s="110"/>
      <c r="C101" s="124"/>
      <c r="D101" s="125"/>
      <c r="E101" s="125"/>
      <c r="F101" s="125"/>
      <c r="G101" s="125"/>
      <c r="H101" s="125"/>
      <c r="I101" s="125"/>
      <c r="J101" s="125"/>
      <c r="K101" s="30"/>
      <c r="L101" s="30"/>
      <c r="M101" s="30"/>
      <c r="N101" s="30"/>
      <c r="O101" s="30"/>
      <c r="P101" s="30"/>
      <c r="Q101" s="30"/>
      <c r="R101" s="36"/>
    </row>
    <row r="102" spans="2:18" x14ac:dyDescent="0.2">
      <c r="B102" s="110"/>
      <c r="C102" s="126" t="s">
        <v>65</v>
      </c>
      <c r="D102" s="127" t="str">
        <f>D76</f>
        <v>YTD'17</v>
      </c>
      <c r="E102" s="102"/>
      <c r="F102" s="119" t="s">
        <v>37</v>
      </c>
      <c r="G102" s="119" t="s">
        <v>38</v>
      </c>
      <c r="H102" s="119" t="s">
        <v>39</v>
      </c>
      <c r="I102" s="119" t="s">
        <v>40</v>
      </c>
      <c r="J102" s="119" t="s">
        <v>41</v>
      </c>
      <c r="K102" s="120" t="s">
        <v>62</v>
      </c>
      <c r="L102" s="120" t="s">
        <v>63</v>
      </c>
      <c r="M102" s="120" t="s">
        <v>44</v>
      </c>
      <c r="N102" s="120" t="s">
        <v>45</v>
      </c>
      <c r="O102" s="120" t="s">
        <v>46</v>
      </c>
      <c r="P102" s="120" t="str">
        <f>P76</f>
        <v>Nov</v>
      </c>
      <c r="Q102" s="120" t="str">
        <f>Q76</f>
        <v>Dec</v>
      </c>
      <c r="R102" s="121"/>
    </row>
    <row r="103" spans="2:18" x14ac:dyDescent="0.2">
      <c r="B103" s="110"/>
      <c r="C103" s="128"/>
      <c r="D103" s="129"/>
      <c r="E103" s="102"/>
      <c r="F103" s="102"/>
      <c r="G103" s="102"/>
      <c r="H103" s="102"/>
      <c r="I103" s="102"/>
      <c r="J103" s="102"/>
      <c r="K103" s="123"/>
      <c r="L103" s="123"/>
      <c r="M103" s="123"/>
      <c r="N103" s="123"/>
      <c r="O103" s="123"/>
      <c r="P103" s="123"/>
      <c r="Q103" s="123"/>
      <c r="R103" s="121"/>
    </row>
    <row r="104" spans="2:18" x14ac:dyDescent="0.2">
      <c r="B104" s="110"/>
      <c r="C104" s="130" t="s">
        <v>66</v>
      </c>
      <c r="D104" s="701">
        <v>651</v>
      </c>
      <c r="E104" s="701"/>
      <c r="F104" s="692">
        <v>639</v>
      </c>
      <c r="G104" s="692">
        <v>697</v>
      </c>
      <c r="H104" s="692">
        <v>717</v>
      </c>
      <c r="I104" s="692">
        <v>677</v>
      </c>
      <c r="J104" s="692">
        <v>680</v>
      </c>
      <c r="K104" s="692">
        <v>658</v>
      </c>
      <c r="L104" s="692">
        <v>621</v>
      </c>
      <c r="M104" s="692">
        <v>651</v>
      </c>
      <c r="N104" s="692"/>
      <c r="O104" s="692"/>
      <c r="P104" s="692"/>
      <c r="Q104" s="692"/>
      <c r="R104" s="37"/>
    </row>
    <row r="105" spans="2:18" x14ac:dyDescent="0.2">
      <c r="B105" s="110"/>
      <c r="C105" s="130" t="s">
        <v>67</v>
      </c>
      <c r="D105" s="701">
        <v>189</v>
      </c>
      <c r="E105" s="701"/>
      <c r="F105" s="692">
        <v>108</v>
      </c>
      <c r="G105" s="692">
        <v>168</v>
      </c>
      <c r="H105" s="692">
        <v>178</v>
      </c>
      <c r="I105" s="692">
        <v>151</v>
      </c>
      <c r="J105" s="692">
        <v>151</v>
      </c>
      <c r="K105" s="692">
        <v>184</v>
      </c>
      <c r="L105" s="692">
        <v>149</v>
      </c>
      <c r="M105" s="692">
        <v>189</v>
      </c>
      <c r="N105" s="692"/>
      <c r="O105" s="692"/>
      <c r="P105" s="692"/>
      <c r="Q105" s="692"/>
      <c r="R105" s="37"/>
    </row>
    <row r="106" spans="2:18" x14ac:dyDescent="0.2">
      <c r="B106" s="110"/>
      <c r="C106" s="130" t="s">
        <v>68</v>
      </c>
      <c r="D106" s="702">
        <v>0.29032258064516131</v>
      </c>
      <c r="E106" s="702"/>
      <c r="F106" s="705">
        <v>0.16901408450704225</v>
      </c>
      <c r="G106" s="705">
        <v>0.24103299856527977</v>
      </c>
      <c r="H106" s="705">
        <v>0.24825662482566249</v>
      </c>
      <c r="I106" s="705">
        <v>0.22304283604135894</v>
      </c>
      <c r="J106" s="705">
        <v>0.22205882352941175</v>
      </c>
      <c r="K106" s="705">
        <v>0.2796352583586626</v>
      </c>
      <c r="L106" s="705">
        <v>0.23993558776167473</v>
      </c>
      <c r="M106" s="705">
        <v>0.29032258064516131</v>
      </c>
      <c r="N106" s="692"/>
      <c r="O106" s="692"/>
      <c r="P106" s="692"/>
      <c r="Q106" s="692"/>
      <c r="R106" s="38"/>
    </row>
    <row r="107" spans="2:18" x14ac:dyDescent="0.2">
      <c r="B107" s="110"/>
      <c r="C107" s="131" t="s">
        <v>69</v>
      </c>
      <c r="D107" s="703">
        <f>AVERAGE(F107:M107)</f>
        <v>0.4683898770670617</v>
      </c>
      <c r="E107" s="703"/>
      <c r="F107" s="707">
        <f>F97/F104</f>
        <v>0.23474178403755869</v>
      </c>
      <c r="G107" s="707">
        <f t="shared" ref="G107:M107" si="4">G97/G104</f>
        <v>0.46341463414634149</v>
      </c>
      <c r="H107" s="707">
        <f t="shared" si="4"/>
        <v>0.45746164574616455</v>
      </c>
      <c r="I107" s="707">
        <f t="shared" si="4"/>
        <v>0.40177252584933532</v>
      </c>
      <c r="J107" s="707">
        <f t="shared" si="4"/>
        <v>0.49117647058823527</v>
      </c>
      <c r="K107" s="707">
        <f t="shared" si="4"/>
        <v>0.5957446808510638</v>
      </c>
      <c r="L107" s="707">
        <f t="shared" si="4"/>
        <v>0.49758454106280192</v>
      </c>
      <c r="M107" s="707">
        <f t="shared" si="4"/>
        <v>0.60522273425499229</v>
      </c>
      <c r="N107" s="692"/>
      <c r="O107" s="692"/>
      <c r="P107" s="692"/>
      <c r="Q107" s="692"/>
      <c r="R107" s="39"/>
    </row>
    <row r="108" spans="2:18" x14ac:dyDescent="0.2">
      <c r="B108" s="132"/>
      <c r="C108" s="133"/>
      <c r="D108" s="134"/>
      <c r="E108" s="134"/>
      <c r="F108" s="134"/>
      <c r="G108" s="134"/>
      <c r="H108" s="134"/>
      <c r="I108" s="134"/>
      <c r="J108" s="134"/>
      <c r="K108" s="31"/>
      <c r="L108" s="31"/>
      <c r="M108" s="134"/>
      <c r="N108" s="31"/>
      <c r="O108" s="31"/>
      <c r="P108" s="31"/>
      <c r="Q108" s="31"/>
      <c r="R108" s="40"/>
    </row>
  </sheetData>
  <hyperlinks>
    <hyperlink ref="B3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R48"/>
  <sheetViews>
    <sheetView showGridLines="0" zoomScale="80" zoomScaleNormal="80" workbookViewId="0">
      <pane xSplit="4" ySplit="6" topLeftCell="E19" activePane="bottomRight" state="frozen"/>
      <selection pane="topRight" activeCell="E1" sqref="E1"/>
      <selection pane="bottomLeft" activeCell="A7" sqref="A7"/>
      <selection pane="bottomRight" activeCell="A27" sqref="A27"/>
    </sheetView>
  </sheetViews>
  <sheetFormatPr defaultColWidth="9.125" defaultRowHeight="12.75" x14ac:dyDescent="0.2"/>
  <cols>
    <col min="1" max="1" width="4.375" style="2" customWidth="1" collapsed="1"/>
    <col min="2" max="2" width="11.75" style="2" customWidth="1" collapsed="1"/>
    <col min="3" max="3" width="12.75" style="2" customWidth="1" collapsed="1"/>
    <col min="4" max="4" width="9.125" style="2" collapsed="1"/>
    <col min="5" max="5" width="6" style="2" customWidth="1" collapsed="1"/>
    <col min="6" max="17" width="9.125" style="2" collapsed="1"/>
    <col min="18" max="18" width="4" style="2" customWidth="1" collapsed="1"/>
    <col min="19" max="16384" width="9.125" style="2" collapsed="1"/>
  </cols>
  <sheetData>
    <row r="1" spans="2:18" ht="20.25" x14ac:dyDescent="0.3">
      <c r="B1" s="3" t="str">
        <f>Cover!E10</f>
        <v>Rookies performance</v>
      </c>
    </row>
    <row r="2" spans="2:18" x14ac:dyDescent="0.2">
      <c r="B2" s="4" t="s">
        <v>12</v>
      </c>
      <c r="C2" s="5">
        <f>Cover!E4</f>
        <v>42978</v>
      </c>
    </row>
    <row r="3" spans="2:18" ht="14.25" x14ac:dyDescent="0.2">
      <c r="B3" s="162" t="s">
        <v>150</v>
      </c>
    </row>
    <row r="5" spans="2:18" x14ac:dyDescent="0.2">
      <c r="B5" s="19" t="s">
        <v>70</v>
      </c>
      <c r="C5" s="96"/>
      <c r="D5" s="97"/>
      <c r="E5" s="97"/>
      <c r="F5" s="97"/>
      <c r="G5" s="97"/>
      <c r="H5" s="97"/>
      <c r="I5" s="97"/>
      <c r="J5" s="97"/>
      <c r="K5" s="20"/>
      <c r="L5" s="20"/>
      <c r="M5" s="97"/>
      <c r="N5" s="97"/>
      <c r="O5" s="97"/>
      <c r="P5" s="97"/>
      <c r="Q5" s="97"/>
      <c r="R5" s="98"/>
    </row>
    <row r="6" spans="2:18" x14ac:dyDescent="0.2">
      <c r="B6" s="99"/>
      <c r="C6" s="100" t="s">
        <v>76</v>
      </c>
      <c r="D6" s="101" t="s">
        <v>61</v>
      </c>
      <c r="E6" s="102"/>
      <c r="F6" s="103" t="s">
        <v>37</v>
      </c>
      <c r="G6" s="103" t="s">
        <v>38</v>
      </c>
      <c r="H6" s="103" t="s">
        <v>39</v>
      </c>
      <c r="I6" s="103" t="s">
        <v>40</v>
      </c>
      <c r="J6" s="103" t="s">
        <v>41</v>
      </c>
      <c r="K6" s="104" t="s">
        <v>62</v>
      </c>
      <c r="L6" s="104" t="s">
        <v>63</v>
      </c>
      <c r="M6" s="103" t="s">
        <v>44</v>
      </c>
      <c r="N6" s="103" t="s">
        <v>45</v>
      </c>
      <c r="O6" s="104" t="s">
        <v>46</v>
      </c>
      <c r="P6" s="104" t="s">
        <v>47</v>
      </c>
      <c r="Q6" s="104" t="s">
        <v>48</v>
      </c>
      <c r="R6" s="105"/>
    </row>
    <row r="7" spans="2:18" x14ac:dyDescent="0.2">
      <c r="B7" s="99"/>
      <c r="C7" s="106"/>
      <c r="D7" s="107"/>
      <c r="E7" s="102"/>
      <c r="F7" s="108"/>
      <c r="G7" s="108"/>
      <c r="H7" s="108"/>
      <c r="I7" s="108"/>
      <c r="J7" s="108"/>
      <c r="K7" s="109"/>
      <c r="L7" s="109"/>
      <c r="M7" s="108"/>
      <c r="N7" s="108"/>
      <c r="O7" s="109"/>
      <c r="P7" s="109"/>
      <c r="Q7" s="109"/>
      <c r="R7" s="105"/>
    </row>
    <row r="8" spans="2:18" x14ac:dyDescent="0.2">
      <c r="B8" s="110"/>
      <c r="C8" s="111" t="s">
        <v>77</v>
      </c>
      <c r="D8" s="112">
        <v>8837</v>
      </c>
      <c r="E8" s="112"/>
      <c r="F8" s="113">
        <v>509</v>
      </c>
      <c r="G8" s="113">
        <v>1045</v>
      </c>
      <c r="H8" s="113">
        <v>1201</v>
      </c>
      <c r="I8" s="113">
        <v>939</v>
      </c>
      <c r="J8" s="113">
        <v>934</v>
      </c>
      <c r="K8" s="41">
        <v>1717</v>
      </c>
      <c r="L8" s="41">
        <v>1163</v>
      </c>
      <c r="M8" s="113">
        <v>1329</v>
      </c>
      <c r="N8" s="113"/>
      <c r="O8" s="41"/>
      <c r="P8" s="41"/>
      <c r="Q8" s="41"/>
      <c r="R8" s="32"/>
    </row>
    <row r="9" spans="2:18" x14ac:dyDescent="0.2">
      <c r="B9" s="110"/>
      <c r="C9" s="111" t="s">
        <v>78</v>
      </c>
      <c r="D9" s="112">
        <v>4149</v>
      </c>
      <c r="E9" s="112"/>
      <c r="F9" s="113">
        <v>165</v>
      </c>
      <c r="G9" s="113">
        <v>375</v>
      </c>
      <c r="H9" s="113">
        <v>603</v>
      </c>
      <c r="I9" s="113">
        <v>469</v>
      </c>
      <c r="J9" s="113">
        <v>453</v>
      </c>
      <c r="K9" s="41">
        <v>925</v>
      </c>
      <c r="L9" s="41">
        <v>528</v>
      </c>
      <c r="M9" s="113">
        <v>631</v>
      </c>
      <c r="N9" s="113"/>
      <c r="O9" s="41"/>
      <c r="P9" s="41"/>
      <c r="Q9" s="41"/>
      <c r="R9" s="32"/>
    </row>
    <row r="10" spans="2:18" x14ac:dyDescent="0.2">
      <c r="B10" s="110"/>
      <c r="C10" s="111" t="s">
        <v>79</v>
      </c>
      <c r="D10" s="112">
        <v>4491</v>
      </c>
      <c r="E10" s="112"/>
      <c r="F10" s="113">
        <v>196</v>
      </c>
      <c r="G10" s="113">
        <v>455</v>
      </c>
      <c r="H10" s="113">
        <v>652</v>
      </c>
      <c r="I10" s="113">
        <v>508</v>
      </c>
      <c r="J10" s="113">
        <v>488</v>
      </c>
      <c r="K10" s="41">
        <v>978</v>
      </c>
      <c r="L10" s="41">
        <v>565</v>
      </c>
      <c r="M10" s="113">
        <v>649</v>
      </c>
      <c r="N10" s="113"/>
      <c r="O10" s="41"/>
      <c r="P10" s="41"/>
      <c r="Q10" s="41"/>
      <c r="R10" s="32"/>
    </row>
    <row r="11" spans="2:18" x14ac:dyDescent="0.2">
      <c r="B11" s="110"/>
      <c r="C11" s="111" t="s">
        <v>80</v>
      </c>
      <c r="D11" s="112">
        <v>3747</v>
      </c>
      <c r="E11" s="112"/>
      <c r="F11" s="113">
        <v>166</v>
      </c>
      <c r="G11" s="113">
        <v>324</v>
      </c>
      <c r="H11" s="113">
        <v>445</v>
      </c>
      <c r="I11" s="113">
        <v>448</v>
      </c>
      <c r="J11" s="113">
        <v>400</v>
      </c>
      <c r="K11" s="41">
        <v>899</v>
      </c>
      <c r="L11" s="41">
        <v>521</v>
      </c>
      <c r="M11" s="113">
        <v>544</v>
      </c>
      <c r="N11" s="113"/>
      <c r="O11" s="41"/>
      <c r="P11" s="41"/>
      <c r="Q11" s="41"/>
      <c r="R11" s="32"/>
    </row>
    <row r="12" spans="2:18" x14ac:dyDescent="0.2">
      <c r="B12" s="110"/>
      <c r="C12" s="111" t="s">
        <v>81</v>
      </c>
      <c r="D12" s="112">
        <v>2499</v>
      </c>
      <c r="E12" s="112"/>
      <c r="F12" s="113">
        <v>132</v>
      </c>
      <c r="G12" s="113">
        <v>242</v>
      </c>
      <c r="H12" s="113">
        <v>340</v>
      </c>
      <c r="I12" s="113">
        <v>327</v>
      </c>
      <c r="J12" s="113">
        <v>278</v>
      </c>
      <c r="K12" s="41">
        <v>538</v>
      </c>
      <c r="L12" s="41">
        <v>343</v>
      </c>
      <c r="M12" s="41">
        <v>299</v>
      </c>
      <c r="N12" s="113"/>
      <c r="O12" s="41"/>
      <c r="P12" s="41"/>
      <c r="Q12" s="41"/>
      <c r="R12" s="32"/>
    </row>
    <row r="13" spans="2:18" x14ac:dyDescent="0.2">
      <c r="B13" s="110"/>
      <c r="C13" s="135"/>
      <c r="D13" s="112"/>
      <c r="E13" s="112"/>
      <c r="F13" s="112"/>
      <c r="G13" s="112"/>
      <c r="H13" s="112"/>
      <c r="I13" s="112"/>
      <c r="J13" s="112"/>
      <c r="K13" s="21"/>
      <c r="L13" s="21"/>
      <c r="M13" s="21"/>
      <c r="N13" s="112"/>
      <c r="O13" s="21"/>
      <c r="P13" s="21"/>
      <c r="Q13" s="21"/>
      <c r="R13" s="32"/>
    </row>
    <row r="14" spans="2:18" x14ac:dyDescent="0.2">
      <c r="B14" s="110"/>
      <c r="C14" s="115" t="s">
        <v>82</v>
      </c>
      <c r="D14" s="683">
        <v>0.47</v>
      </c>
      <c r="E14" s="112"/>
      <c r="F14" s="682">
        <v>0.32400000000000001</v>
      </c>
      <c r="G14" s="682">
        <v>0.35899999999999999</v>
      </c>
      <c r="H14" s="682">
        <v>0.502</v>
      </c>
      <c r="I14" s="682">
        <v>0.499</v>
      </c>
      <c r="J14" s="682">
        <v>0.48499999999999999</v>
      </c>
      <c r="K14" s="682">
        <v>0.53900000000000003</v>
      </c>
      <c r="L14" s="682">
        <v>0.45399999999999996</v>
      </c>
      <c r="M14" s="682">
        <v>0.47499999999999998</v>
      </c>
      <c r="N14" s="113"/>
      <c r="O14" s="113"/>
      <c r="P14" s="113"/>
      <c r="Q14" s="113"/>
      <c r="R14" s="32"/>
    </row>
    <row r="15" spans="2:18" x14ac:dyDescent="0.2">
      <c r="B15" s="110"/>
      <c r="C15" s="136" t="s">
        <v>83</v>
      </c>
      <c r="D15" s="683">
        <v>0.50800000000000001</v>
      </c>
      <c r="E15" s="112"/>
      <c r="F15" s="682">
        <v>0.38500000000000001</v>
      </c>
      <c r="G15" s="682">
        <v>0.435</v>
      </c>
      <c r="H15" s="682">
        <v>0.54299999999999993</v>
      </c>
      <c r="I15" s="682">
        <v>0.54100000000000004</v>
      </c>
      <c r="J15" s="682">
        <v>0.52200000000000002</v>
      </c>
      <c r="K15" s="682">
        <v>0.56999999999999995</v>
      </c>
      <c r="L15" s="682">
        <v>0.48599999999999999</v>
      </c>
      <c r="M15" s="682">
        <v>0.48799999999999999</v>
      </c>
      <c r="N15" s="113"/>
      <c r="O15" s="113"/>
      <c r="P15" s="113"/>
      <c r="Q15" s="113"/>
      <c r="R15" s="32"/>
    </row>
    <row r="16" spans="2:18" x14ac:dyDescent="0.2">
      <c r="B16" s="22"/>
      <c r="C16" s="136" t="s">
        <v>84</v>
      </c>
      <c r="D16" s="683">
        <v>0.42399999999999999</v>
      </c>
      <c r="E16" s="23"/>
      <c r="F16" s="682">
        <v>0.32600000000000001</v>
      </c>
      <c r="G16" s="682">
        <v>0.31</v>
      </c>
      <c r="H16" s="682">
        <v>0.371</v>
      </c>
      <c r="I16" s="682">
        <v>0.47700000000000004</v>
      </c>
      <c r="J16" s="682">
        <v>0.42799999999999999</v>
      </c>
      <c r="K16" s="682">
        <v>0.52400000000000002</v>
      </c>
      <c r="L16" s="682">
        <v>0.44799999999999995</v>
      </c>
      <c r="M16" s="682">
        <v>0.40899999999999997</v>
      </c>
      <c r="N16" s="113"/>
      <c r="O16" s="113"/>
      <c r="P16" s="113"/>
      <c r="Q16" s="113"/>
      <c r="R16" s="33"/>
    </row>
    <row r="17" spans="2:18" x14ac:dyDescent="0.2">
      <c r="B17" s="25"/>
      <c r="C17" s="115" t="s">
        <v>85</v>
      </c>
      <c r="D17" s="684">
        <v>0.28300000000000003</v>
      </c>
      <c r="E17" s="26"/>
      <c r="F17" s="682">
        <v>0.25900000000000001</v>
      </c>
      <c r="G17" s="682">
        <v>0.23199999999999998</v>
      </c>
      <c r="H17" s="682">
        <v>0.28300000000000003</v>
      </c>
      <c r="I17" s="682">
        <v>0.34799999999999998</v>
      </c>
      <c r="J17" s="682">
        <v>0.29799999999999999</v>
      </c>
      <c r="K17" s="682">
        <v>0.313</v>
      </c>
      <c r="L17" s="682">
        <v>0.29499999999999998</v>
      </c>
      <c r="M17" s="682">
        <v>0.22500000000000001</v>
      </c>
      <c r="N17" s="113"/>
      <c r="O17" s="113"/>
      <c r="P17" s="113"/>
      <c r="Q17" s="113"/>
      <c r="R17" s="34"/>
    </row>
    <row r="18" spans="2:18" x14ac:dyDescent="0.2">
      <c r="B18" s="132"/>
      <c r="C18" s="133"/>
      <c r="D18" s="134"/>
      <c r="E18" s="134"/>
      <c r="F18" s="134"/>
      <c r="G18" s="134"/>
      <c r="H18" s="134"/>
      <c r="I18" s="134"/>
      <c r="J18" s="134"/>
      <c r="K18" s="31"/>
      <c r="L18" s="31"/>
      <c r="M18" s="134"/>
      <c r="N18" s="31"/>
      <c r="O18" s="31"/>
      <c r="P18" s="31"/>
      <c r="Q18" s="31"/>
      <c r="R18" s="40"/>
    </row>
    <row r="20" spans="2:18" x14ac:dyDescent="0.2">
      <c r="B20" s="19" t="s">
        <v>54</v>
      </c>
      <c r="C20" s="96"/>
      <c r="D20" s="97"/>
      <c r="E20" s="97"/>
      <c r="F20" s="97"/>
      <c r="G20" s="97"/>
      <c r="H20" s="97"/>
      <c r="I20" s="97"/>
      <c r="J20" s="97"/>
      <c r="K20" s="20"/>
      <c r="L20" s="20"/>
      <c r="M20" s="97"/>
      <c r="N20" s="97"/>
      <c r="O20" s="97"/>
      <c r="P20" s="97"/>
      <c r="Q20" s="97"/>
      <c r="R20" s="98"/>
    </row>
    <row r="21" spans="2:18" x14ac:dyDescent="0.2">
      <c r="B21" s="99"/>
      <c r="C21" s="100" t="s">
        <v>76</v>
      </c>
      <c r="D21" s="101" t="s">
        <v>61</v>
      </c>
      <c r="E21" s="102"/>
      <c r="F21" s="103" t="s">
        <v>37</v>
      </c>
      <c r="G21" s="103" t="s">
        <v>38</v>
      </c>
      <c r="H21" s="103" t="s">
        <v>39</v>
      </c>
      <c r="I21" s="103" t="s">
        <v>40</v>
      </c>
      <c r="J21" s="103" t="s">
        <v>41</v>
      </c>
      <c r="K21" s="104" t="s">
        <v>62</v>
      </c>
      <c r="L21" s="104" t="s">
        <v>63</v>
      </c>
      <c r="M21" s="103" t="s">
        <v>44</v>
      </c>
      <c r="N21" s="103" t="s">
        <v>45</v>
      </c>
      <c r="O21" s="104" t="s">
        <v>46</v>
      </c>
      <c r="P21" s="104" t="s">
        <v>47</v>
      </c>
      <c r="Q21" s="104" t="s">
        <v>48</v>
      </c>
      <c r="R21" s="105"/>
    </row>
    <row r="22" spans="2:18" x14ac:dyDescent="0.2">
      <c r="B22" s="99"/>
      <c r="C22" s="106"/>
      <c r="D22" s="107"/>
      <c r="E22" s="102"/>
      <c r="F22" s="108"/>
      <c r="G22" s="108"/>
      <c r="H22" s="108"/>
      <c r="I22" s="108"/>
      <c r="J22" s="108"/>
      <c r="K22" s="109"/>
      <c r="L22" s="109"/>
      <c r="M22" s="108"/>
      <c r="N22" s="108"/>
      <c r="O22" s="109"/>
      <c r="P22" s="109"/>
      <c r="Q22" s="109"/>
      <c r="R22" s="105"/>
    </row>
    <row r="23" spans="2:18" x14ac:dyDescent="0.2">
      <c r="B23" s="110"/>
      <c r="C23" s="111" t="s">
        <v>77</v>
      </c>
      <c r="D23" s="112">
        <v>6102</v>
      </c>
      <c r="E23" s="112"/>
      <c r="F23" s="113">
        <v>320</v>
      </c>
      <c r="G23" s="113">
        <v>666</v>
      </c>
      <c r="H23" s="113">
        <v>855</v>
      </c>
      <c r="I23" s="113">
        <v>650</v>
      </c>
      <c r="J23" s="113">
        <v>587</v>
      </c>
      <c r="K23" s="113">
        <v>1312</v>
      </c>
      <c r="L23" s="113">
        <v>825</v>
      </c>
      <c r="M23" s="113">
        <v>887</v>
      </c>
      <c r="N23" s="113"/>
      <c r="O23" s="113"/>
      <c r="P23" s="113"/>
      <c r="Q23" s="113"/>
      <c r="R23" s="32"/>
    </row>
    <row r="24" spans="2:18" x14ac:dyDescent="0.2">
      <c r="B24" s="110"/>
      <c r="C24" s="111" t="s">
        <v>78</v>
      </c>
      <c r="D24" s="112">
        <v>2918</v>
      </c>
      <c r="E24" s="112"/>
      <c r="F24" s="113">
        <v>117</v>
      </c>
      <c r="G24" s="113">
        <v>235</v>
      </c>
      <c r="H24" s="113">
        <v>457</v>
      </c>
      <c r="I24" s="113">
        <v>327</v>
      </c>
      <c r="J24" s="113">
        <v>285</v>
      </c>
      <c r="K24" s="113">
        <v>713</v>
      </c>
      <c r="L24" s="113">
        <v>366</v>
      </c>
      <c r="M24" s="113">
        <v>418</v>
      </c>
      <c r="N24" s="113"/>
      <c r="O24" s="113"/>
      <c r="P24" s="113"/>
      <c r="Q24" s="113"/>
      <c r="R24" s="32"/>
    </row>
    <row r="25" spans="2:18" x14ac:dyDescent="0.2">
      <c r="B25" s="110"/>
      <c r="C25" s="111" t="s">
        <v>79</v>
      </c>
      <c r="D25" s="112">
        <v>3123</v>
      </c>
      <c r="E25" s="112"/>
      <c r="F25" s="113">
        <v>137</v>
      </c>
      <c r="G25" s="113">
        <v>286</v>
      </c>
      <c r="H25" s="113">
        <v>483</v>
      </c>
      <c r="I25" s="113">
        <v>356</v>
      </c>
      <c r="J25" s="113">
        <v>298</v>
      </c>
      <c r="K25" s="113">
        <v>750</v>
      </c>
      <c r="L25" s="113">
        <v>387</v>
      </c>
      <c r="M25" s="113">
        <v>426</v>
      </c>
      <c r="N25" s="113"/>
      <c r="O25" s="113"/>
      <c r="P25" s="113"/>
      <c r="Q25" s="113"/>
      <c r="R25" s="32"/>
    </row>
    <row r="26" spans="2:18" x14ac:dyDescent="0.2">
      <c r="B26" s="110"/>
      <c r="C26" s="111" t="s">
        <v>80</v>
      </c>
      <c r="D26" s="112">
        <v>2695</v>
      </c>
      <c r="E26" s="112"/>
      <c r="F26" s="113">
        <v>111</v>
      </c>
      <c r="G26" s="113">
        <v>218</v>
      </c>
      <c r="H26" s="113">
        <v>335</v>
      </c>
      <c r="I26" s="113">
        <v>310</v>
      </c>
      <c r="J26" s="113">
        <v>275</v>
      </c>
      <c r="K26" s="113">
        <v>709</v>
      </c>
      <c r="L26" s="113">
        <v>358</v>
      </c>
      <c r="M26" s="113">
        <v>379</v>
      </c>
      <c r="N26" s="113"/>
      <c r="O26" s="113"/>
      <c r="P26" s="113"/>
      <c r="Q26" s="113"/>
      <c r="R26" s="32"/>
    </row>
    <row r="27" spans="2:18" x14ac:dyDescent="0.2">
      <c r="B27" s="110"/>
      <c r="C27" s="111" t="s">
        <v>81</v>
      </c>
      <c r="D27" s="112">
        <v>1850</v>
      </c>
      <c r="E27" s="112"/>
      <c r="F27" s="113">
        <v>87</v>
      </c>
      <c r="G27" s="113">
        <v>158</v>
      </c>
      <c r="H27" s="113">
        <v>255</v>
      </c>
      <c r="I27" s="113">
        <v>228</v>
      </c>
      <c r="J27" s="113">
        <v>196</v>
      </c>
      <c r="K27" s="113">
        <v>451</v>
      </c>
      <c r="L27" s="113">
        <v>252</v>
      </c>
      <c r="M27" s="113">
        <v>223</v>
      </c>
      <c r="N27" s="113"/>
      <c r="O27" s="113"/>
      <c r="P27" s="113"/>
      <c r="Q27" s="113"/>
      <c r="R27" s="32"/>
    </row>
    <row r="28" spans="2:18" x14ac:dyDescent="0.2">
      <c r="B28" s="110"/>
      <c r="C28" s="135"/>
      <c r="D28" s="112"/>
      <c r="E28" s="112"/>
      <c r="F28" s="112"/>
      <c r="G28" s="112"/>
      <c r="H28" s="112"/>
      <c r="I28" s="112"/>
      <c r="J28" s="112"/>
      <c r="K28" s="21"/>
      <c r="L28" s="21"/>
      <c r="M28" s="21"/>
      <c r="N28" s="112"/>
      <c r="O28" s="21"/>
      <c r="P28" s="21"/>
      <c r="Q28" s="21"/>
      <c r="R28" s="32"/>
    </row>
    <row r="29" spans="2:18" x14ac:dyDescent="0.2">
      <c r="B29" s="110"/>
      <c r="C29" s="115" t="s">
        <v>82</v>
      </c>
      <c r="D29" s="683">
        <v>0.47799999999999998</v>
      </c>
      <c r="E29" s="112"/>
      <c r="F29" s="682">
        <v>0.36599999999999999</v>
      </c>
      <c r="G29" s="682">
        <v>0.35299999999999998</v>
      </c>
      <c r="H29" s="682">
        <v>0.53500000000000003</v>
      </c>
      <c r="I29" s="682">
        <v>0.503</v>
      </c>
      <c r="J29" s="682">
        <v>0.48599999999999999</v>
      </c>
      <c r="K29" s="682">
        <v>0.54299999999999993</v>
      </c>
      <c r="L29" s="682">
        <v>0.44400000000000001</v>
      </c>
      <c r="M29" s="682">
        <v>0.47100000000000003</v>
      </c>
      <c r="N29" s="113"/>
      <c r="O29" s="113"/>
      <c r="P29" s="113"/>
      <c r="Q29" s="113"/>
      <c r="R29" s="32"/>
    </row>
    <row r="30" spans="2:18" x14ac:dyDescent="0.2">
      <c r="B30" s="110"/>
      <c r="C30" s="136" t="s">
        <v>83</v>
      </c>
      <c r="D30" s="683">
        <v>0.51200000000000001</v>
      </c>
      <c r="E30" s="112"/>
      <c r="F30" s="682">
        <v>0.42799999999999999</v>
      </c>
      <c r="G30" s="682">
        <v>0.42899999999999999</v>
      </c>
      <c r="H30" s="682">
        <v>0.56499999999999995</v>
      </c>
      <c r="I30" s="682">
        <v>0.54799999999999993</v>
      </c>
      <c r="J30" s="682">
        <v>0.50800000000000001</v>
      </c>
      <c r="K30" s="682">
        <v>0.57200000000000006</v>
      </c>
      <c r="L30" s="682">
        <v>0.46899999999999997</v>
      </c>
      <c r="M30" s="682">
        <v>0.48</v>
      </c>
      <c r="N30" s="113"/>
      <c r="O30" s="113"/>
      <c r="P30" s="113"/>
      <c r="Q30" s="113"/>
      <c r="R30" s="32"/>
    </row>
    <row r="31" spans="2:18" x14ac:dyDescent="0.2">
      <c r="B31" s="22"/>
      <c r="C31" s="136" t="s">
        <v>84</v>
      </c>
      <c r="D31" s="683">
        <v>0.442</v>
      </c>
      <c r="E31" s="23"/>
      <c r="F31" s="682">
        <v>0.34700000000000003</v>
      </c>
      <c r="G31" s="682">
        <v>0.32700000000000001</v>
      </c>
      <c r="H31" s="682">
        <v>0.39200000000000002</v>
      </c>
      <c r="I31" s="682">
        <v>0.47700000000000004</v>
      </c>
      <c r="J31" s="682">
        <v>0.46799999999999997</v>
      </c>
      <c r="K31" s="682">
        <v>0.54</v>
      </c>
      <c r="L31" s="682">
        <v>0.434</v>
      </c>
      <c r="M31" s="682">
        <v>0.42700000000000005</v>
      </c>
      <c r="N31" s="113"/>
      <c r="O31" s="113"/>
      <c r="P31" s="113"/>
      <c r="Q31" s="113"/>
      <c r="R31" s="33"/>
    </row>
    <row r="32" spans="2:18" x14ac:dyDescent="0.2">
      <c r="B32" s="25"/>
      <c r="C32" s="115" t="s">
        <v>85</v>
      </c>
      <c r="D32" s="684">
        <v>0.30299999999999999</v>
      </c>
      <c r="E32" s="26"/>
      <c r="F32" s="682">
        <v>0.27200000000000002</v>
      </c>
      <c r="G32" s="682">
        <v>0.23699999999999999</v>
      </c>
      <c r="H32" s="682">
        <v>0.29799999999999999</v>
      </c>
      <c r="I32" s="682">
        <v>0.35100000000000003</v>
      </c>
      <c r="J32" s="682">
        <v>0.33399999999999996</v>
      </c>
      <c r="K32" s="682">
        <v>0.34399999999999997</v>
      </c>
      <c r="L32" s="682">
        <v>0.30499999999999999</v>
      </c>
      <c r="M32" s="682">
        <v>0.251</v>
      </c>
      <c r="N32" s="113"/>
      <c r="O32" s="113"/>
      <c r="P32" s="113"/>
      <c r="Q32" s="113"/>
      <c r="R32" s="34"/>
    </row>
    <row r="33" spans="2:18" x14ac:dyDescent="0.2">
      <c r="B33" s="132"/>
      <c r="C33" s="133"/>
      <c r="D33" s="134"/>
      <c r="E33" s="134"/>
      <c r="F33" s="134"/>
      <c r="G33" s="134"/>
      <c r="H33" s="134"/>
      <c r="I33" s="134"/>
      <c r="J33" s="134"/>
      <c r="K33" s="31"/>
      <c r="L33" s="31"/>
      <c r="M33" s="134"/>
      <c r="N33" s="31"/>
      <c r="O33" s="31"/>
      <c r="P33" s="31"/>
      <c r="Q33" s="31"/>
      <c r="R33" s="40"/>
    </row>
    <row r="35" spans="2:18" x14ac:dyDescent="0.2">
      <c r="B35" s="19" t="s">
        <v>55</v>
      </c>
      <c r="C35" s="96"/>
      <c r="D35" s="97"/>
      <c r="E35" s="97"/>
      <c r="F35" s="97"/>
      <c r="G35" s="97"/>
      <c r="H35" s="97"/>
      <c r="I35" s="97"/>
      <c r="J35" s="97"/>
      <c r="K35" s="20"/>
      <c r="L35" s="20"/>
      <c r="M35" s="97"/>
      <c r="N35" s="97"/>
      <c r="O35" s="97"/>
      <c r="P35" s="97"/>
      <c r="Q35" s="97"/>
      <c r="R35" s="98"/>
    </row>
    <row r="36" spans="2:18" x14ac:dyDescent="0.2">
      <c r="B36" s="99"/>
      <c r="C36" s="100" t="s">
        <v>76</v>
      </c>
      <c r="D36" s="101" t="s">
        <v>61</v>
      </c>
      <c r="E36" s="102"/>
      <c r="F36" s="103" t="s">
        <v>37</v>
      </c>
      <c r="G36" s="103" t="s">
        <v>38</v>
      </c>
      <c r="H36" s="103" t="s">
        <v>39</v>
      </c>
      <c r="I36" s="103" t="s">
        <v>40</v>
      </c>
      <c r="J36" s="103" t="s">
        <v>41</v>
      </c>
      <c r="K36" s="104" t="s">
        <v>62</v>
      </c>
      <c r="L36" s="104" t="s">
        <v>63</v>
      </c>
      <c r="M36" s="103" t="s">
        <v>44</v>
      </c>
      <c r="N36" s="103" t="s">
        <v>45</v>
      </c>
      <c r="O36" s="104" t="s">
        <v>46</v>
      </c>
      <c r="P36" s="104" t="s">
        <v>47</v>
      </c>
      <c r="Q36" s="104" t="s">
        <v>48</v>
      </c>
      <c r="R36" s="105"/>
    </row>
    <row r="37" spans="2:18" x14ac:dyDescent="0.2">
      <c r="B37" s="99"/>
      <c r="C37" s="106"/>
      <c r="D37" s="107"/>
      <c r="E37" s="102"/>
      <c r="F37" s="108"/>
      <c r="G37" s="108"/>
      <c r="H37" s="108"/>
      <c r="I37" s="108"/>
      <c r="J37" s="108"/>
      <c r="K37" s="109"/>
      <c r="L37" s="109"/>
      <c r="M37" s="108"/>
      <c r="N37" s="108"/>
      <c r="O37" s="109"/>
      <c r="P37" s="109"/>
      <c r="Q37" s="109"/>
      <c r="R37" s="105"/>
    </row>
    <row r="38" spans="2:18" x14ac:dyDescent="0.2">
      <c r="B38" s="110"/>
      <c r="C38" s="111" t="s">
        <v>77</v>
      </c>
      <c r="D38" s="112">
        <v>2735</v>
      </c>
      <c r="E38" s="112"/>
      <c r="F38" s="113">
        <v>189</v>
      </c>
      <c r="G38" s="113">
        <v>379</v>
      </c>
      <c r="H38" s="113">
        <v>346</v>
      </c>
      <c r="I38" s="113">
        <v>289</v>
      </c>
      <c r="J38" s="113">
        <v>347</v>
      </c>
      <c r="K38" s="113">
        <v>405</v>
      </c>
      <c r="L38" s="113">
        <v>338</v>
      </c>
      <c r="M38" s="113">
        <v>442</v>
      </c>
      <c r="N38" s="113"/>
      <c r="O38" s="113"/>
      <c r="P38" s="113"/>
      <c r="Q38" s="113"/>
      <c r="R38" s="32"/>
    </row>
    <row r="39" spans="2:18" x14ac:dyDescent="0.2">
      <c r="B39" s="110"/>
      <c r="C39" s="111" t="s">
        <v>78</v>
      </c>
      <c r="D39" s="112">
        <v>1231</v>
      </c>
      <c r="E39" s="112"/>
      <c r="F39" s="113">
        <v>48</v>
      </c>
      <c r="G39" s="113">
        <v>140</v>
      </c>
      <c r="H39" s="113">
        <v>146</v>
      </c>
      <c r="I39" s="113">
        <v>142</v>
      </c>
      <c r="J39" s="113">
        <v>168</v>
      </c>
      <c r="K39" s="113">
        <v>212</v>
      </c>
      <c r="L39" s="113">
        <v>162</v>
      </c>
      <c r="M39" s="113">
        <v>213</v>
      </c>
      <c r="N39" s="113"/>
      <c r="O39" s="113"/>
      <c r="P39" s="113"/>
      <c r="Q39" s="113"/>
      <c r="R39" s="32"/>
    </row>
    <row r="40" spans="2:18" x14ac:dyDescent="0.2">
      <c r="B40" s="110"/>
      <c r="C40" s="111" t="s">
        <v>79</v>
      </c>
      <c r="D40" s="112">
        <v>1368</v>
      </c>
      <c r="E40" s="112"/>
      <c r="F40" s="113">
        <v>59</v>
      </c>
      <c r="G40" s="113">
        <v>169</v>
      </c>
      <c r="H40" s="113">
        <v>169</v>
      </c>
      <c r="I40" s="113">
        <v>152</v>
      </c>
      <c r="J40" s="113">
        <v>190</v>
      </c>
      <c r="K40" s="113">
        <v>228</v>
      </c>
      <c r="L40" s="113">
        <v>178</v>
      </c>
      <c r="M40" s="113">
        <v>223</v>
      </c>
      <c r="N40" s="113"/>
      <c r="O40" s="113"/>
      <c r="P40" s="113"/>
      <c r="Q40" s="113"/>
      <c r="R40" s="32"/>
    </row>
    <row r="41" spans="2:18" x14ac:dyDescent="0.2">
      <c r="B41" s="110"/>
      <c r="C41" s="111" t="s">
        <v>80</v>
      </c>
      <c r="D41" s="112">
        <v>1052</v>
      </c>
      <c r="E41" s="112"/>
      <c r="F41" s="113">
        <v>55</v>
      </c>
      <c r="G41" s="113">
        <v>106</v>
      </c>
      <c r="H41" s="113">
        <v>110</v>
      </c>
      <c r="I41" s="113">
        <v>138</v>
      </c>
      <c r="J41" s="113">
        <v>125</v>
      </c>
      <c r="K41" s="113">
        <v>190</v>
      </c>
      <c r="L41" s="113">
        <v>163</v>
      </c>
      <c r="M41" s="113">
        <v>165</v>
      </c>
      <c r="N41" s="113"/>
      <c r="O41" s="113"/>
      <c r="P41" s="113"/>
      <c r="Q41" s="113"/>
      <c r="R41" s="32"/>
    </row>
    <row r="42" spans="2:18" x14ac:dyDescent="0.2">
      <c r="B42" s="110"/>
      <c r="C42" s="111" t="s">
        <v>81</v>
      </c>
      <c r="D42" s="112">
        <v>649</v>
      </c>
      <c r="E42" s="112"/>
      <c r="F42" s="113">
        <v>45</v>
      </c>
      <c r="G42" s="113">
        <v>84</v>
      </c>
      <c r="H42" s="113">
        <v>85</v>
      </c>
      <c r="I42" s="113">
        <v>99</v>
      </c>
      <c r="J42" s="113">
        <v>82</v>
      </c>
      <c r="K42" s="113">
        <v>87</v>
      </c>
      <c r="L42" s="113">
        <v>91</v>
      </c>
      <c r="M42" s="113">
        <v>76</v>
      </c>
      <c r="N42" s="113"/>
      <c r="O42" s="113"/>
      <c r="P42" s="113"/>
      <c r="Q42" s="113"/>
      <c r="R42" s="32"/>
    </row>
    <row r="43" spans="2:18" x14ac:dyDescent="0.2">
      <c r="B43" s="110"/>
      <c r="C43" s="135"/>
      <c r="D43" s="112"/>
      <c r="E43" s="112"/>
      <c r="F43" s="112"/>
      <c r="G43" s="112"/>
      <c r="H43" s="112"/>
      <c r="I43" s="112"/>
      <c r="J43" s="112"/>
      <c r="K43" s="21"/>
      <c r="L43" s="21"/>
      <c r="M43" s="21"/>
      <c r="N43" s="112"/>
      <c r="O43" s="21"/>
      <c r="P43" s="21"/>
      <c r="Q43" s="21"/>
      <c r="R43" s="32"/>
    </row>
    <row r="44" spans="2:18" x14ac:dyDescent="0.2">
      <c r="B44" s="110"/>
      <c r="C44" s="115" t="s">
        <v>82</v>
      </c>
      <c r="D44" s="683">
        <v>0.45</v>
      </c>
      <c r="E44" s="112"/>
      <c r="F44" s="682">
        <v>0.254</v>
      </c>
      <c r="G44" s="682">
        <v>0.36899999999999999</v>
      </c>
      <c r="H44" s="682">
        <v>0.42200000000000004</v>
      </c>
      <c r="I44" s="682">
        <v>0.49099999999999999</v>
      </c>
      <c r="J44" s="682">
        <v>0.48399999999999999</v>
      </c>
      <c r="K44" s="682">
        <v>0.52300000000000002</v>
      </c>
      <c r="L44" s="682">
        <v>0.47899999999999998</v>
      </c>
      <c r="M44" s="682">
        <v>0.48200000000000004</v>
      </c>
      <c r="N44" s="113"/>
      <c r="O44" s="113"/>
      <c r="P44" s="113"/>
      <c r="Q44" s="113"/>
      <c r="R44" s="32"/>
    </row>
    <row r="45" spans="2:18" x14ac:dyDescent="0.2">
      <c r="B45" s="110"/>
      <c r="C45" s="136" t="s">
        <v>83</v>
      </c>
      <c r="D45" s="683">
        <v>0.5</v>
      </c>
      <c r="E45" s="112"/>
      <c r="F45" s="682">
        <v>0.312</v>
      </c>
      <c r="G45" s="682">
        <v>0.44600000000000001</v>
      </c>
      <c r="H45" s="682">
        <v>0.48799999999999999</v>
      </c>
      <c r="I45" s="682">
        <v>0.52600000000000002</v>
      </c>
      <c r="J45" s="682">
        <v>0.54799999999999993</v>
      </c>
      <c r="K45" s="682">
        <v>0.56299999999999994</v>
      </c>
      <c r="L45" s="682">
        <v>0.52700000000000002</v>
      </c>
      <c r="M45" s="682">
        <v>0.505</v>
      </c>
      <c r="N45" s="113"/>
      <c r="O45" s="113"/>
      <c r="P45" s="113"/>
      <c r="Q45" s="113"/>
      <c r="R45" s="32"/>
    </row>
    <row r="46" spans="2:18" x14ac:dyDescent="0.2">
      <c r="B46" s="22"/>
      <c r="C46" s="136" t="s">
        <v>84</v>
      </c>
      <c r="D46" s="683">
        <v>0.38500000000000001</v>
      </c>
      <c r="E46" s="23"/>
      <c r="F46" s="682">
        <v>0.29100000000000004</v>
      </c>
      <c r="G46" s="682">
        <v>0.28000000000000003</v>
      </c>
      <c r="H46" s="682">
        <v>0.318</v>
      </c>
      <c r="I46" s="682">
        <v>0.47799999999999998</v>
      </c>
      <c r="J46" s="682">
        <v>0.36</v>
      </c>
      <c r="K46" s="682">
        <v>0.46899999999999997</v>
      </c>
      <c r="L46" s="682">
        <v>0.48200000000000004</v>
      </c>
      <c r="M46" s="682">
        <v>0.373</v>
      </c>
      <c r="N46" s="113"/>
      <c r="O46" s="113"/>
      <c r="P46" s="113"/>
      <c r="Q46" s="113"/>
      <c r="R46" s="33"/>
    </row>
    <row r="47" spans="2:18" x14ac:dyDescent="0.2">
      <c r="B47" s="25"/>
      <c r="C47" s="115" t="s">
        <v>85</v>
      </c>
      <c r="D47" s="684">
        <v>0.23699999999999999</v>
      </c>
      <c r="E47" s="26"/>
      <c r="F47" s="682">
        <v>0.23800000000000002</v>
      </c>
      <c r="G47" s="682">
        <v>0.222</v>
      </c>
      <c r="H47" s="682">
        <v>0.24600000000000002</v>
      </c>
      <c r="I47" s="682">
        <v>0.34299999999999997</v>
      </c>
      <c r="J47" s="682">
        <v>0.23600000000000002</v>
      </c>
      <c r="K47" s="682">
        <v>0.215</v>
      </c>
      <c r="L47" s="682">
        <v>0.26899999999999996</v>
      </c>
      <c r="M47" s="682">
        <v>0.17199999999999999</v>
      </c>
      <c r="N47" s="113"/>
      <c r="O47" s="113"/>
      <c r="P47" s="113"/>
      <c r="Q47" s="113"/>
      <c r="R47" s="34"/>
    </row>
    <row r="48" spans="2:18" x14ac:dyDescent="0.2">
      <c r="B48" s="132"/>
      <c r="C48" s="133"/>
      <c r="D48" s="134"/>
      <c r="E48" s="134"/>
      <c r="F48" s="134"/>
      <c r="G48" s="134"/>
      <c r="H48" s="134"/>
      <c r="I48" s="134"/>
      <c r="J48" s="134"/>
      <c r="K48" s="31"/>
      <c r="L48" s="31"/>
      <c r="M48" s="134"/>
      <c r="N48" s="31"/>
      <c r="O48" s="31"/>
      <c r="P48" s="31"/>
      <c r="Q48" s="31"/>
      <c r="R48" s="40"/>
    </row>
  </sheetData>
  <hyperlinks>
    <hyperlink ref="B3" location="Cover!A1" display="Back to cover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N40"/>
  <sheetViews>
    <sheetView showGridLines="0" topLeftCell="A31" zoomScale="85" zoomScaleNormal="85" workbookViewId="0">
      <selection activeCell="E32" activeCellId="1" sqref="E20 E32"/>
    </sheetView>
  </sheetViews>
  <sheetFormatPr defaultColWidth="9.125" defaultRowHeight="12.75" x14ac:dyDescent="0.2"/>
  <cols>
    <col min="1" max="1" width="3.875" style="2" customWidth="1" collapsed="1"/>
    <col min="2" max="2" width="9.125" style="2" collapsed="1"/>
    <col min="3" max="3" width="10.75" style="2" customWidth="1" collapsed="1"/>
    <col min="4" max="4" width="12.875" style="2" customWidth="1" collapsed="1"/>
    <col min="5" max="5" width="10.125" style="2" customWidth="1" collapsed="1"/>
    <col min="6" max="6" width="7.625" style="2" customWidth="1" collapsed="1"/>
    <col min="7" max="7" width="10.625" style="2" customWidth="1" collapsed="1"/>
    <col min="8" max="8" width="7.375" style="2" customWidth="1" collapsed="1"/>
    <col min="9" max="9" width="9.125" style="2" collapsed="1"/>
    <col min="10" max="10" width="7" style="2" customWidth="1" collapsed="1"/>
    <col min="11" max="13" width="8.375" style="2" customWidth="1" collapsed="1"/>
    <col min="14" max="14" width="5" style="2" customWidth="1" collapsed="1"/>
    <col min="15" max="15" width="4.875" style="2" customWidth="1" collapsed="1"/>
    <col min="16" max="17" width="12.125" style="2" bestFit="1" customWidth="1" collapsed="1"/>
    <col min="18" max="18" width="10.375" style="2" bestFit="1" customWidth="1" collapsed="1"/>
    <col min="19" max="23" width="9.125" style="2" collapsed="1"/>
    <col min="24" max="24" width="4.375" style="2" customWidth="1" collapsed="1"/>
    <col min="25" max="33" width="9.125" style="2" collapsed="1"/>
    <col min="34" max="34" width="4.25" style="2" customWidth="1" collapsed="1"/>
    <col min="35" max="43" width="9.125" style="2" collapsed="1"/>
    <col min="44" max="44" width="5.375" style="2" customWidth="1" collapsed="1"/>
    <col min="45" max="53" width="9.125" style="2" collapsed="1"/>
    <col min="54" max="54" width="4.625" style="2" customWidth="1" collapsed="1"/>
    <col min="55" max="63" width="9.125" style="2" collapsed="1"/>
    <col min="64" max="64" width="4.375" style="2" customWidth="1" collapsed="1"/>
    <col min="65" max="16384" width="9.125" style="2" collapsed="1"/>
  </cols>
  <sheetData>
    <row r="1" spans="2:14" ht="20.25" x14ac:dyDescent="0.3">
      <c r="B1" s="3" t="str">
        <f>Cover!E11</f>
        <v>Segmentation</v>
      </c>
    </row>
    <row r="2" spans="2:14" x14ac:dyDescent="0.2">
      <c r="B2" s="4" t="s">
        <v>12</v>
      </c>
      <c r="C2" s="44">
        <f>Cover!E4</f>
        <v>42978</v>
      </c>
    </row>
    <row r="3" spans="2:14" ht="14.25" x14ac:dyDescent="0.2">
      <c r="B3" s="162" t="s">
        <v>150</v>
      </c>
    </row>
    <row r="5" spans="2:14" x14ac:dyDescent="0.2">
      <c r="E5" s="147" t="str">
        <f>"Current month : " &amp; MONTH(C2) &amp;"/" &amp; YEAR(C2)</f>
        <v>Current month : 8/2017</v>
      </c>
    </row>
    <row r="6" spans="2:14" ht="25.5" x14ac:dyDescent="0.2">
      <c r="C6" s="43" t="s">
        <v>70</v>
      </c>
      <c r="D6" s="137"/>
      <c r="E6" s="808" t="s">
        <v>58</v>
      </c>
      <c r="F6" s="808"/>
      <c r="G6" s="808" t="s">
        <v>18</v>
      </c>
      <c r="H6" s="808"/>
      <c r="I6" s="808" t="s">
        <v>94</v>
      </c>
      <c r="J6" s="808"/>
      <c r="K6" s="146" t="s">
        <v>20</v>
      </c>
      <c r="L6" s="146" t="s">
        <v>32</v>
      </c>
      <c r="M6" s="146" t="s">
        <v>95</v>
      </c>
      <c r="N6" s="138"/>
    </row>
    <row r="7" spans="2:14" ht="6" customHeight="1" x14ac:dyDescent="0.2">
      <c r="C7" s="4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</row>
    <row r="8" spans="2:14" ht="24" customHeight="1" x14ac:dyDescent="0.2">
      <c r="C8" s="48"/>
      <c r="D8" s="139" t="s">
        <v>93</v>
      </c>
      <c r="E8" s="140">
        <f>E20+E32</f>
        <v>544</v>
      </c>
      <c r="F8" s="141">
        <f>E8/SUM($E$8:$E$15)</f>
        <v>3.6981645139360982E-2</v>
      </c>
      <c r="G8" s="142">
        <f>G20+G32</f>
        <v>16665.349999999999</v>
      </c>
      <c r="H8" s="141">
        <f>G8/SUM($G$8:$G$15)</f>
        <v>0.33501267684262293</v>
      </c>
      <c r="I8" s="143">
        <f>I20+I32</f>
        <v>724.5</v>
      </c>
      <c r="J8" s="144">
        <f>I8/SUM($I$8:$I$15)</f>
        <v>0.24914030261348005</v>
      </c>
      <c r="K8" s="64">
        <v>0.48161765000000001</v>
      </c>
      <c r="L8" s="145">
        <f>G8/I8</f>
        <v>23.002553485162178</v>
      </c>
      <c r="M8" s="145">
        <v>2.7652671755725189</v>
      </c>
      <c r="N8" s="50"/>
    </row>
    <row r="9" spans="2:14" ht="24" customHeight="1" x14ac:dyDescent="0.2">
      <c r="C9" s="48"/>
      <c r="D9" s="139" t="s">
        <v>87</v>
      </c>
      <c r="E9" s="140">
        <f t="shared" ref="E9:E15" si="0">E21+E33</f>
        <v>1329</v>
      </c>
      <c r="F9" s="141">
        <f t="shared" ref="F9:F15" si="1">E9/SUM($E$8:$E$15)</f>
        <v>9.0346702923181504E-2</v>
      </c>
      <c r="G9" s="142">
        <f t="shared" ref="G9:G14" si="2">G21+G33</f>
        <v>13333.358</v>
      </c>
      <c r="H9" s="141">
        <f t="shared" ref="H9:H15" si="3">G9/SUM($G$8:$G$15)</f>
        <v>0.26803181180599278</v>
      </c>
      <c r="I9" s="143">
        <f t="shared" ref="I9:I14" si="4">I21+I33</f>
        <v>939.5</v>
      </c>
      <c r="J9" s="144">
        <f t="shared" ref="J9:J15" si="5">I9/SUM($I$8:$I$15)</f>
        <v>0.32307427785419535</v>
      </c>
      <c r="K9" s="64">
        <v>0.96914973999999998</v>
      </c>
      <c r="L9" s="145">
        <f t="shared" ref="L9:L15" si="6">G9/I9</f>
        <v>14.191972325705162</v>
      </c>
      <c r="M9" s="145">
        <v>1.4588509316770186</v>
      </c>
      <c r="N9" s="50"/>
    </row>
    <row r="10" spans="2:14" ht="24" customHeight="1" x14ac:dyDescent="0.2">
      <c r="C10" s="48"/>
      <c r="D10" s="139" t="s">
        <v>88</v>
      </c>
      <c r="E10" s="140">
        <f t="shared" si="0"/>
        <v>1160</v>
      </c>
      <c r="F10" s="141">
        <f t="shared" si="1"/>
        <v>7.8857919782460914E-2</v>
      </c>
      <c r="G10" s="142">
        <f t="shared" si="2"/>
        <v>5299.6109999999999</v>
      </c>
      <c r="H10" s="141">
        <f t="shared" si="3"/>
        <v>0.10653462827571038</v>
      </c>
      <c r="I10" s="143">
        <f t="shared" si="4"/>
        <v>331</v>
      </c>
      <c r="J10" s="144">
        <f t="shared" si="5"/>
        <v>0.11382393397524071</v>
      </c>
      <c r="K10" s="64">
        <v>0.18448276</v>
      </c>
      <c r="L10" s="145">
        <f t="shared" si="6"/>
        <v>16.010909365558913</v>
      </c>
      <c r="M10" s="145">
        <v>1.5467289719626167</v>
      </c>
      <c r="N10" s="50"/>
    </row>
    <row r="11" spans="2:14" ht="24" customHeight="1" x14ac:dyDescent="0.2">
      <c r="C11" s="48"/>
      <c r="D11" s="139" t="s">
        <v>89</v>
      </c>
      <c r="E11" s="140">
        <f t="shared" si="0"/>
        <v>2418</v>
      </c>
      <c r="F11" s="141">
        <f t="shared" si="1"/>
        <v>0.16437797416723318</v>
      </c>
      <c r="G11" s="142">
        <f t="shared" si="2"/>
        <v>5550.518</v>
      </c>
      <c r="H11" s="141">
        <f t="shared" si="3"/>
        <v>0.11157844828000384</v>
      </c>
      <c r="I11" s="143">
        <f t="shared" si="4"/>
        <v>395.5</v>
      </c>
      <c r="J11" s="144">
        <f t="shared" si="5"/>
        <v>0.13600412654745531</v>
      </c>
      <c r="K11" s="64">
        <v>9.8428450000000001E-2</v>
      </c>
      <c r="L11" s="145">
        <f t="shared" si="6"/>
        <v>14.034179519595449</v>
      </c>
      <c r="M11" s="145">
        <v>1.661764705882353</v>
      </c>
      <c r="N11" s="50"/>
    </row>
    <row r="12" spans="2:14" ht="24" customHeight="1" x14ac:dyDescent="0.2">
      <c r="C12" s="48"/>
      <c r="D12" s="139" t="s">
        <v>90</v>
      </c>
      <c r="E12" s="140">
        <f t="shared" si="0"/>
        <v>655</v>
      </c>
      <c r="F12" s="141">
        <f t="shared" si="1"/>
        <v>4.452753229095853E-2</v>
      </c>
      <c r="G12" s="142">
        <f t="shared" si="2"/>
        <v>1629.2950000000001</v>
      </c>
      <c r="H12" s="141">
        <f t="shared" si="3"/>
        <v>3.275265621881937E-2</v>
      </c>
      <c r="I12" s="143">
        <f t="shared" si="4"/>
        <v>108.5</v>
      </c>
      <c r="J12" s="144">
        <f t="shared" si="5"/>
        <v>3.7310866574965615E-2</v>
      </c>
      <c r="K12" s="64">
        <v>0.1420932</v>
      </c>
      <c r="L12" s="145">
        <f t="shared" si="6"/>
        <v>15.016543778801845</v>
      </c>
      <c r="M12" s="145">
        <v>1.1666666666666667</v>
      </c>
      <c r="N12" s="50"/>
    </row>
    <row r="13" spans="2:14" ht="24" customHeight="1" x14ac:dyDescent="0.2">
      <c r="C13" s="48"/>
      <c r="D13" s="139" t="s">
        <v>91</v>
      </c>
      <c r="E13" s="140">
        <f t="shared" si="0"/>
        <v>966</v>
      </c>
      <c r="F13" s="141">
        <f t="shared" si="1"/>
        <v>6.5669612508497621E-2</v>
      </c>
      <c r="G13" s="142">
        <f t="shared" si="2"/>
        <v>2514.7110000000002</v>
      </c>
      <c r="H13" s="141">
        <f t="shared" si="3"/>
        <v>5.0551597391929319E-2</v>
      </c>
      <c r="I13" s="143">
        <f t="shared" si="4"/>
        <v>144.5</v>
      </c>
      <c r="J13" s="144">
        <f t="shared" si="5"/>
        <v>4.9690508940852821E-2</v>
      </c>
      <c r="K13" s="64">
        <v>8.5106379999999995E-2</v>
      </c>
      <c r="L13" s="145">
        <f t="shared" si="6"/>
        <v>17.402844290657441</v>
      </c>
      <c r="M13" s="145">
        <v>1.7621951219512195</v>
      </c>
      <c r="N13" s="50"/>
    </row>
    <row r="14" spans="2:14" ht="24" customHeight="1" x14ac:dyDescent="0.2">
      <c r="C14" s="48"/>
      <c r="D14" s="139" t="s">
        <v>92</v>
      </c>
      <c r="E14" s="140">
        <f t="shared" si="0"/>
        <v>818</v>
      </c>
      <c r="F14" s="141">
        <f t="shared" si="1"/>
        <v>5.5608429639700883E-2</v>
      </c>
      <c r="G14" s="142">
        <f t="shared" si="2"/>
        <v>3279.3960000000002</v>
      </c>
      <c r="H14" s="141">
        <f t="shared" si="3"/>
        <v>6.5923561904609893E-2</v>
      </c>
      <c r="I14" s="143">
        <f t="shared" si="4"/>
        <v>169</v>
      </c>
      <c r="J14" s="144">
        <f t="shared" si="5"/>
        <v>5.8115543328748277E-2</v>
      </c>
      <c r="K14" s="64">
        <v>0.11042945</v>
      </c>
      <c r="L14" s="145">
        <f t="shared" si="6"/>
        <v>19.404710059171599</v>
      </c>
      <c r="M14" s="145">
        <v>1.8777777777777778</v>
      </c>
      <c r="N14" s="50"/>
    </row>
    <row r="15" spans="2:14" ht="24" customHeight="1" x14ac:dyDescent="0.2">
      <c r="C15" s="48"/>
      <c r="D15" s="139" t="s">
        <v>30</v>
      </c>
      <c r="E15" s="140">
        <f t="shared" si="0"/>
        <v>6820</v>
      </c>
      <c r="F15" s="141">
        <f t="shared" si="1"/>
        <v>0.46363018354860641</v>
      </c>
      <c r="G15" s="142">
        <f>G27+G39</f>
        <v>1473.192</v>
      </c>
      <c r="H15" s="141">
        <f t="shared" si="3"/>
        <v>2.961461928031139E-2</v>
      </c>
      <c r="I15" s="143">
        <f>I27+I39</f>
        <v>95.5</v>
      </c>
      <c r="J15" s="144">
        <f t="shared" si="5"/>
        <v>3.28404401650619E-2</v>
      </c>
      <c r="K15" s="64">
        <v>0.13851351000000001</v>
      </c>
      <c r="L15" s="145">
        <f t="shared" si="6"/>
        <v>15.426094240837696</v>
      </c>
      <c r="M15" s="145">
        <v>1.1646341463414633</v>
      </c>
      <c r="N15" s="50"/>
    </row>
    <row r="16" spans="2:14" x14ac:dyDescent="0.2">
      <c r="C16" s="51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3"/>
    </row>
    <row r="17" spans="3:14" ht="33" customHeight="1" x14ac:dyDescent="0.2"/>
    <row r="18" spans="3:14" ht="25.5" x14ac:dyDescent="0.2">
      <c r="C18" s="43" t="s">
        <v>54</v>
      </c>
      <c r="D18" s="137"/>
      <c r="E18" s="808" t="s">
        <v>58</v>
      </c>
      <c r="F18" s="808"/>
      <c r="G18" s="808" t="s">
        <v>18</v>
      </c>
      <c r="H18" s="808"/>
      <c r="I18" s="808" t="s">
        <v>94</v>
      </c>
      <c r="J18" s="808"/>
      <c r="K18" s="146" t="s">
        <v>20</v>
      </c>
      <c r="L18" s="146" t="s">
        <v>32</v>
      </c>
      <c r="M18" s="146" t="s">
        <v>95</v>
      </c>
      <c r="N18" s="138"/>
    </row>
    <row r="19" spans="3:14" ht="6" customHeight="1" x14ac:dyDescent="0.2">
      <c r="C19" s="48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50"/>
    </row>
    <row r="20" spans="3:14" ht="24" customHeight="1" x14ac:dyDescent="0.2">
      <c r="C20" s="48"/>
      <c r="D20" s="139" t="s">
        <v>93</v>
      </c>
      <c r="E20" s="140">
        <v>305</v>
      </c>
      <c r="F20" s="141">
        <f>E20/SUM($E$8:$E$15)</f>
        <v>2.0734194425560844E-2</v>
      </c>
      <c r="G20" s="142">
        <v>4065.5059999999999</v>
      </c>
      <c r="H20" s="141">
        <f>G20/SUM($G$8:$G$15)</f>
        <v>8.1726219238104497E-2</v>
      </c>
      <c r="I20" s="143">
        <v>215.5</v>
      </c>
      <c r="J20" s="144">
        <f>I20/SUM($I$8:$I$15)</f>
        <v>7.4105914718019264E-2</v>
      </c>
      <c r="K20" s="64">
        <v>0.35409836</v>
      </c>
      <c r="L20" s="145">
        <v>18.865459999999999</v>
      </c>
      <c r="M20" s="145">
        <v>1.9953700000000001</v>
      </c>
      <c r="N20" s="50"/>
    </row>
    <row r="21" spans="3:14" ht="24" customHeight="1" x14ac:dyDescent="0.2">
      <c r="C21" s="48"/>
      <c r="D21" s="139" t="s">
        <v>87</v>
      </c>
      <c r="E21" s="140">
        <v>887</v>
      </c>
      <c r="F21" s="141">
        <f t="shared" ref="F21:F27" si="7">E21/SUM($E$8:$E$15)</f>
        <v>6.0299116247450713E-2</v>
      </c>
      <c r="G21" s="142">
        <v>9044.1270000000004</v>
      </c>
      <c r="H21" s="141">
        <f t="shared" ref="H21:H27" si="8">G21/SUM($G$8:$G$15)</f>
        <v>0.18180819460585235</v>
      </c>
      <c r="I21" s="143">
        <v>654</v>
      </c>
      <c r="J21" s="144">
        <f t="shared" ref="J21:J27" si="9">I21/SUM($I$8:$I$15)</f>
        <v>0.22489683631361759</v>
      </c>
      <c r="K21" s="64">
        <v>0.95828636</v>
      </c>
      <c r="L21" s="145">
        <v>13.828939999999999</v>
      </c>
      <c r="M21" s="145">
        <v>1.538824</v>
      </c>
      <c r="N21" s="50"/>
    </row>
    <row r="22" spans="3:14" ht="24" customHeight="1" x14ac:dyDescent="0.2">
      <c r="C22" s="48"/>
      <c r="D22" s="139" t="s">
        <v>88</v>
      </c>
      <c r="E22" s="140">
        <v>823</v>
      </c>
      <c r="F22" s="141">
        <f t="shared" si="7"/>
        <v>5.594833446634942E-2</v>
      </c>
      <c r="G22" s="142">
        <v>2377.1729999999998</v>
      </c>
      <c r="H22" s="141">
        <f t="shared" si="8"/>
        <v>4.7786760556964507E-2</v>
      </c>
      <c r="I22" s="143">
        <v>167.5</v>
      </c>
      <c r="J22" s="144">
        <f t="shared" si="9"/>
        <v>5.7599724896836312E-2</v>
      </c>
      <c r="K22" s="64">
        <v>0.14702309</v>
      </c>
      <c r="L22" s="145">
        <v>14.192069999999999</v>
      </c>
      <c r="M22" s="145">
        <v>1.384298</v>
      </c>
      <c r="N22" s="50"/>
    </row>
    <row r="23" spans="3:14" ht="24" customHeight="1" x14ac:dyDescent="0.2">
      <c r="C23" s="48"/>
      <c r="D23" s="139" t="s">
        <v>89</v>
      </c>
      <c r="E23" s="140">
        <v>1738</v>
      </c>
      <c r="F23" s="141">
        <f t="shared" si="7"/>
        <v>0.11815091774303195</v>
      </c>
      <c r="G23" s="142">
        <v>3660.1480000000001</v>
      </c>
      <c r="H23" s="141">
        <f t="shared" si="8"/>
        <v>7.3577571375349024E-2</v>
      </c>
      <c r="I23" s="143">
        <v>274</v>
      </c>
      <c r="J23" s="144">
        <f t="shared" si="9"/>
        <v>9.422283356258597E-2</v>
      </c>
      <c r="K23" s="64">
        <v>9.5512079999999999E-2</v>
      </c>
      <c r="L23" s="145">
        <v>13.3582</v>
      </c>
      <c r="M23" s="145">
        <v>1.6506019999999999</v>
      </c>
      <c r="N23" s="50"/>
    </row>
    <row r="24" spans="3:14" ht="24" customHeight="1" x14ac:dyDescent="0.2">
      <c r="C24" s="48"/>
      <c r="D24" s="139" t="s">
        <v>90</v>
      </c>
      <c r="E24" s="140">
        <v>423</v>
      </c>
      <c r="F24" s="141">
        <f t="shared" si="7"/>
        <v>2.875594833446635E-2</v>
      </c>
      <c r="G24" s="142">
        <v>743.28200000000004</v>
      </c>
      <c r="H24" s="141">
        <f t="shared" si="8"/>
        <v>1.4941713943537849E-2</v>
      </c>
      <c r="I24" s="143">
        <v>58.5</v>
      </c>
      <c r="J24" s="144">
        <f t="shared" si="9"/>
        <v>2.0116918844566713E-2</v>
      </c>
      <c r="K24" s="64">
        <v>0.11820331000000001</v>
      </c>
      <c r="L24" s="145">
        <v>12.705679999999999</v>
      </c>
      <c r="M24" s="145">
        <v>1.17</v>
      </c>
      <c r="N24" s="50"/>
    </row>
    <row r="25" spans="3:14" ht="24" customHeight="1" x14ac:dyDescent="0.2">
      <c r="C25" s="48"/>
      <c r="D25" s="139" t="s">
        <v>91</v>
      </c>
      <c r="E25" s="140">
        <v>665</v>
      </c>
      <c r="F25" s="141">
        <f t="shared" si="7"/>
        <v>4.5207341944255609E-2</v>
      </c>
      <c r="G25" s="142">
        <v>940.17499999999995</v>
      </c>
      <c r="H25" s="141">
        <f t="shared" si="8"/>
        <v>1.8899725685359924E-2</v>
      </c>
      <c r="I25" s="143">
        <v>61</v>
      </c>
      <c r="J25" s="144">
        <f t="shared" si="9"/>
        <v>2.0976616231086657E-2</v>
      </c>
      <c r="K25" s="64">
        <v>6.6365010000000002E-2</v>
      </c>
      <c r="L25" s="145">
        <v>15.412699999999999</v>
      </c>
      <c r="M25" s="145">
        <v>1.3863639999999999</v>
      </c>
      <c r="N25" s="50"/>
    </row>
    <row r="26" spans="3:14" ht="24" customHeight="1" x14ac:dyDescent="0.2">
      <c r="C26" s="48"/>
      <c r="D26" s="139" t="s">
        <v>92</v>
      </c>
      <c r="E26" s="140">
        <v>520</v>
      </c>
      <c r="F26" s="141">
        <f t="shared" si="7"/>
        <v>3.5350101971447993E-2</v>
      </c>
      <c r="G26" s="142">
        <v>871.29700000000003</v>
      </c>
      <c r="H26" s="141">
        <f t="shared" si="8"/>
        <v>1.751511611186965E-2</v>
      </c>
      <c r="I26" s="143">
        <v>62</v>
      </c>
      <c r="J26" s="144">
        <f t="shared" si="9"/>
        <v>2.1320495185694635E-2</v>
      </c>
      <c r="K26" s="64">
        <v>7.7294689999999999E-2</v>
      </c>
      <c r="L26" s="145">
        <v>14.053179999999999</v>
      </c>
      <c r="M26" s="145">
        <v>1.55</v>
      </c>
      <c r="N26" s="50"/>
    </row>
    <row r="27" spans="3:14" ht="24" customHeight="1" x14ac:dyDescent="0.2">
      <c r="C27" s="48"/>
      <c r="D27" s="139" t="s">
        <v>30</v>
      </c>
      <c r="E27" s="140">
        <v>4883</v>
      </c>
      <c r="F27" s="141">
        <f t="shared" si="7"/>
        <v>0.33195105370496258</v>
      </c>
      <c r="G27" s="142">
        <v>964.89800000000002</v>
      </c>
      <c r="H27" s="141">
        <f t="shared" si="8"/>
        <v>1.9396716052173715E-2</v>
      </c>
      <c r="I27" s="143">
        <v>56.5</v>
      </c>
      <c r="J27" s="144">
        <f t="shared" si="9"/>
        <v>1.9429160935350756E-2</v>
      </c>
      <c r="K27" s="64">
        <v>0.11225659</v>
      </c>
      <c r="L27" s="145">
        <v>17.077839999999998</v>
      </c>
      <c r="M27" s="145">
        <v>1.1530609999999999</v>
      </c>
      <c r="N27" s="50"/>
    </row>
    <row r="28" spans="3:14" x14ac:dyDescent="0.2">
      <c r="C28" s="51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3"/>
    </row>
    <row r="29" spans="3:14" ht="38.25" customHeight="1" x14ac:dyDescent="0.2"/>
    <row r="30" spans="3:14" ht="25.5" x14ac:dyDescent="0.2">
      <c r="C30" s="43" t="s">
        <v>55</v>
      </c>
      <c r="D30" s="137"/>
      <c r="E30" s="808" t="s">
        <v>58</v>
      </c>
      <c r="F30" s="808"/>
      <c r="G30" s="808" t="s">
        <v>18</v>
      </c>
      <c r="H30" s="808"/>
      <c r="I30" s="808" t="s">
        <v>94</v>
      </c>
      <c r="J30" s="808"/>
      <c r="K30" s="146" t="s">
        <v>20</v>
      </c>
      <c r="L30" s="146" t="s">
        <v>32</v>
      </c>
      <c r="M30" s="146" t="s">
        <v>95</v>
      </c>
      <c r="N30" s="138"/>
    </row>
    <row r="31" spans="3:14" ht="8.25" customHeight="1" x14ac:dyDescent="0.2">
      <c r="C31" s="48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50"/>
    </row>
    <row r="32" spans="3:14" ht="24" customHeight="1" x14ac:dyDescent="0.2">
      <c r="C32" s="48"/>
      <c r="D32" s="139" t="s">
        <v>93</v>
      </c>
      <c r="E32" s="140">
        <v>239</v>
      </c>
      <c r="F32" s="141">
        <f>E32/SUM($E$8:$E$15)</f>
        <v>1.6247450713800137E-2</v>
      </c>
      <c r="G32" s="142">
        <v>12599.843999999999</v>
      </c>
      <c r="H32" s="141">
        <f>G32/SUM($G$8:$G$15)</f>
        <v>0.25328645760451846</v>
      </c>
      <c r="I32" s="143">
        <v>509</v>
      </c>
      <c r="J32" s="144">
        <f>I32/SUM($I$8:$I$15)</f>
        <v>0.1750343878954608</v>
      </c>
      <c r="K32" s="64">
        <v>0.64435145999999999</v>
      </c>
      <c r="L32" s="145">
        <v>24.754110000000001</v>
      </c>
      <c r="M32" s="145">
        <v>3.3051949999999999</v>
      </c>
      <c r="N32" s="50"/>
    </row>
    <row r="33" spans="3:14" ht="24" customHeight="1" x14ac:dyDescent="0.2">
      <c r="C33" s="48"/>
      <c r="D33" s="139" t="s">
        <v>87</v>
      </c>
      <c r="E33" s="140">
        <v>442</v>
      </c>
      <c r="F33" s="141">
        <f t="shared" ref="F33:F39" si="10">E33/SUM($E$8:$E$15)</f>
        <v>3.0047586675730795E-2</v>
      </c>
      <c r="G33" s="142">
        <v>4289.2309999999998</v>
      </c>
      <c r="H33" s="141">
        <f t="shared" ref="H33:H39" si="11">G33/SUM($G$8:$G$15)</f>
        <v>8.6223617200140434E-2</v>
      </c>
      <c r="I33" s="143">
        <v>285.5</v>
      </c>
      <c r="J33" s="144">
        <f t="shared" ref="J33:J39" si="12">I33/SUM($I$8:$I$15)</f>
        <v>9.8177441540577712E-2</v>
      </c>
      <c r="K33" s="64">
        <v>0.99095023000000004</v>
      </c>
      <c r="L33" s="145">
        <v>15.023580000000001</v>
      </c>
      <c r="M33" s="145">
        <v>1.303653</v>
      </c>
      <c r="N33" s="50"/>
    </row>
    <row r="34" spans="3:14" ht="24" customHeight="1" x14ac:dyDescent="0.2">
      <c r="C34" s="48"/>
      <c r="D34" s="139" t="s">
        <v>88</v>
      </c>
      <c r="E34" s="140">
        <v>337</v>
      </c>
      <c r="F34" s="141">
        <f t="shared" si="10"/>
        <v>2.2909585316111487E-2</v>
      </c>
      <c r="G34" s="142">
        <v>2922.4380000000001</v>
      </c>
      <c r="H34" s="141">
        <f t="shared" si="11"/>
        <v>5.8747867718745864E-2</v>
      </c>
      <c r="I34" s="143">
        <v>163.5</v>
      </c>
      <c r="J34" s="144">
        <f>I34/SUM($I$8:$I$15)</f>
        <v>5.6224209078404398E-2</v>
      </c>
      <c r="K34" s="64">
        <v>0.27596439</v>
      </c>
      <c r="L34" s="145">
        <v>17.87424</v>
      </c>
      <c r="M34" s="145">
        <v>1.758065</v>
      </c>
      <c r="N34" s="50"/>
    </row>
    <row r="35" spans="3:14" ht="24" customHeight="1" x14ac:dyDescent="0.2">
      <c r="C35" s="48"/>
      <c r="D35" s="139" t="s">
        <v>89</v>
      </c>
      <c r="E35" s="140">
        <v>680</v>
      </c>
      <c r="F35" s="141">
        <f t="shared" si="10"/>
        <v>4.6227056424201225E-2</v>
      </c>
      <c r="G35" s="142">
        <v>1890.37</v>
      </c>
      <c r="H35" s="141">
        <f t="shared" si="11"/>
        <v>3.8000876904654819E-2</v>
      </c>
      <c r="I35" s="143">
        <v>121.5</v>
      </c>
      <c r="J35" s="144">
        <f t="shared" si="12"/>
        <v>4.1781292984869323E-2</v>
      </c>
      <c r="K35" s="64">
        <v>0.10588235</v>
      </c>
      <c r="L35" s="145">
        <v>15.5586</v>
      </c>
      <c r="M35" s="145">
        <v>1.6875</v>
      </c>
      <c r="N35" s="50"/>
    </row>
    <row r="36" spans="3:14" ht="24" customHeight="1" x14ac:dyDescent="0.2">
      <c r="C36" s="48"/>
      <c r="D36" s="139" t="s">
        <v>90</v>
      </c>
      <c r="E36" s="140">
        <v>232</v>
      </c>
      <c r="F36" s="141">
        <f t="shared" si="10"/>
        <v>1.5771583956492183E-2</v>
      </c>
      <c r="G36" s="142">
        <v>886.01300000000003</v>
      </c>
      <c r="H36" s="141">
        <f t="shared" si="11"/>
        <v>1.7810942275281523E-2</v>
      </c>
      <c r="I36" s="143">
        <v>50</v>
      </c>
      <c r="J36" s="144">
        <f t="shared" si="12"/>
        <v>1.7193947730398899E-2</v>
      </c>
      <c r="K36" s="64">
        <v>0.18574514</v>
      </c>
      <c r="L36" s="145">
        <v>17.72026</v>
      </c>
      <c r="M36" s="145">
        <v>1.1627909999999999</v>
      </c>
      <c r="N36" s="50"/>
    </row>
    <row r="37" spans="3:14" ht="24" customHeight="1" x14ac:dyDescent="0.2">
      <c r="C37" s="48"/>
      <c r="D37" s="139" t="s">
        <v>91</v>
      </c>
      <c r="E37" s="140">
        <v>301</v>
      </c>
      <c r="F37" s="141">
        <f t="shared" si="10"/>
        <v>2.0462270564242012E-2</v>
      </c>
      <c r="G37" s="142">
        <v>1574.5360000000001</v>
      </c>
      <c r="H37" s="141">
        <f t="shared" si="11"/>
        <v>3.1651871706569391E-2</v>
      </c>
      <c r="I37" s="143">
        <v>83.5</v>
      </c>
      <c r="J37" s="144">
        <f t="shared" si="12"/>
        <v>2.8713892709766164E-2</v>
      </c>
      <c r="K37" s="64">
        <v>0.12645591</v>
      </c>
      <c r="L37" s="145">
        <v>18.856719999999999</v>
      </c>
      <c r="M37" s="145">
        <v>2.197368</v>
      </c>
      <c r="N37" s="50"/>
    </row>
    <row r="38" spans="3:14" ht="24" customHeight="1" x14ac:dyDescent="0.2">
      <c r="C38" s="48"/>
      <c r="D38" s="139" t="s">
        <v>92</v>
      </c>
      <c r="E38" s="140">
        <v>298</v>
      </c>
      <c r="F38" s="141">
        <f t="shared" si="10"/>
        <v>2.025832766825289E-2</v>
      </c>
      <c r="G38" s="142">
        <v>2408.0990000000002</v>
      </c>
      <c r="H38" s="141">
        <f t="shared" si="11"/>
        <v>4.8408445792740243E-2</v>
      </c>
      <c r="I38" s="143">
        <v>107</v>
      </c>
      <c r="J38" s="144">
        <f t="shared" si="12"/>
        <v>3.6795048143053642E-2</v>
      </c>
      <c r="K38" s="64">
        <v>0.16806723000000001</v>
      </c>
      <c r="L38" s="145">
        <v>22.505600000000001</v>
      </c>
      <c r="M38" s="145">
        <v>2.14</v>
      </c>
      <c r="N38" s="50"/>
    </row>
    <row r="39" spans="3:14" ht="24" customHeight="1" x14ac:dyDescent="0.2">
      <c r="C39" s="48"/>
      <c r="D39" s="139" t="s">
        <v>30</v>
      </c>
      <c r="E39" s="140">
        <v>1937</v>
      </c>
      <c r="F39" s="141">
        <f t="shared" si="10"/>
        <v>0.13167912984364377</v>
      </c>
      <c r="G39" s="142">
        <v>508.29399999999998</v>
      </c>
      <c r="H39" s="141">
        <f t="shared" si="11"/>
        <v>1.0217903228137674E-2</v>
      </c>
      <c r="I39" s="143">
        <v>39</v>
      </c>
      <c r="J39" s="144">
        <f t="shared" si="12"/>
        <v>1.3411279229711142E-2</v>
      </c>
      <c r="K39" s="64">
        <v>0.21221865000000001</v>
      </c>
      <c r="L39" s="145">
        <v>13.03318</v>
      </c>
      <c r="M39" s="145">
        <v>1.181818</v>
      </c>
      <c r="N39" s="50"/>
    </row>
    <row r="40" spans="3:14" x14ac:dyDescent="0.2">
      <c r="C40" s="51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3"/>
    </row>
  </sheetData>
  <mergeCells count="9">
    <mergeCell ref="E30:F30"/>
    <mergeCell ref="G30:H30"/>
    <mergeCell ref="I30:J30"/>
    <mergeCell ref="E6:F6"/>
    <mergeCell ref="G6:H6"/>
    <mergeCell ref="I6:J6"/>
    <mergeCell ref="E18:F18"/>
    <mergeCell ref="G18:H18"/>
    <mergeCell ref="I18:J18"/>
  </mergeCells>
  <hyperlinks>
    <hyperlink ref="B3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AC27"/>
  <sheetViews>
    <sheetView showGridLines="0" zoomScale="85" zoomScaleNormal="85" workbookViewId="0">
      <pane xSplit="3" ySplit="7" topLeftCell="K8" activePane="bottomRight" state="frozen"/>
      <selection pane="topRight" activeCell="D1" sqref="D1"/>
      <selection pane="bottomLeft" activeCell="A7" sqref="A7"/>
      <selection pane="bottomRight" activeCell="AB8" sqref="AB8"/>
    </sheetView>
  </sheetViews>
  <sheetFormatPr defaultColWidth="9.125" defaultRowHeight="14.25" outlineLevelCol="1" x14ac:dyDescent="0.2"/>
  <cols>
    <col min="1" max="1" width="1.75" style="1" customWidth="1" collapsed="1"/>
    <col min="2" max="2" width="9.125" style="1" collapsed="1"/>
    <col min="3" max="3" width="35.25" style="1" bestFit="1" customWidth="1" collapsed="1"/>
    <col min="4" max="4" width="9.125" style="1" collapsed="1"/>
    <col min="5" max="15" width="9.125" style="1" customWidth="1" collapsed="1"/>
    <col min="16" max="23" width="9.125" style="1" collapsed="1"/>
    <col min="24" max="27" width="0" style="1" hidden="1" customWidth="1" outlineLevel="1" collapsed="1"/>
    <col min="28" max="28" width="9.125" style="1" collapsed="1"/>
    <col min="29" max="29" width="9.125" style="1"/>
    <col min="30" max="16384" width="9.125" style="1" collapsed="1"/>
  </cols>
  <sheetData>
    <row r="1" spans="2:28" s="163" customFormat="1" ht="15" x14ac:dyDescent="0.25">
      <c r="B1" s="164" t="s">
        <v>182</v>
      </c>
      <c r="C1" s="164" t="s">
        <v>183</v>
      </c>
      <c r="D1" s="164">
        <v>201601</v>
      </c>
      <c r="E1" s="164">
        <v>201602</v>
      </c>
      <c r="F1" s="164">
        <v>201603</v>
      </c>
      <c r="G1" s="164">
        <v>201604</v>
      </c>
      <c r="H1" s="164">
        <v>201605</v>
      </c>
      <c r="I1" s="164">
        <v>201606</v>
      </c>
      <c r="J1" s="164">
        <v>201607</v>
      </c>
      <c r="K1" s="164">
        <v>201608</v>
      </c>
      <c r="L1" s="164">
        <v>201609</v>
      </c>
      <c r="M1" s="164">
        <v>201610</v>
      </c>
      <c r="N1" s="164">
        <v>201611</v>
      </c>
      <c r="O1" s="164">
        <v>201612</v>
      </c>
      <c r="P1" s="164">
        <v>201701</v>
      </c>
      <c r="Q1" s="164">
        <v>201702</v>
      </c>
      <c r="R1" s="164">
        <v>201703</v>
      </c>
      <c r="S1" s="164">
        <v>201704</v>
      </c>
      <c r="T1" s="164">
        <v>201705</v>
      </c>
      <c r="U1" s="164">
        <v>201706</v>
      </c>
      <c r="V1" s="164">
        <v>201707</v>
      </c>
      <c r="W1" s="164">
        <v>201708</v>
      </c>
      <c r="X1" s="164">
        <v>201709</v>
      </c>
      <c r="Y1" s="164">
        <v>201710</v>
      </c>
      <c r="Z1" s="164">
        <v>201711</v>
      </c>
      <c r="AA1" s="164">
        <v>201712</v>
      </c>
      <c r="AB1" s="164">
        <v>2017</v>
      </c>
    </row>
    <row r="2" spans="2:28" ht="20.25" x14ac:dyDescent="0.3">
      <c r="B2" s="3" t="str">
        <f>Cover!E12</f>
        <v>Agency Product mix</v>
      </c>
    </row>
    <row r="3" spans="2:28" x14ac:dyDescent="0.2">
      <c r="B3" s="4" t="s">
        <v>12</v>
      </c>
      <c r="C3" s="152">
        <f>Cover!E4</f>
        <v>42978</v>
      </c>
    </row>
    <row r="4" spans="2:28" x14ac:dyDescent="0.2">
      <c r="B4" s="162" t="s">
        <v>150</v>
      </c>
    </row>
    <row r="5" spans="2:28" x14ac:dyDescent="0.2">
      <c r="B5" s="161"/>
    </row>
    <row r="6" spans="2:28" customFormat="1" ht="15" x14ac:dyDescent="0.25">
      <c r="B6" s="240" t="s">
        <v>180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</row>
    <row r="7" spans="2:28" customFormat="1" ht="15" x14ac:dyDescent="0.25">
      <c r="B7" s="242" t="s">
        <v>181</v>
      </c>
      <c r="C7" s="242" t="s">
        <v>96</v>
      </c>
      <c r="D7" s="243">
        <v>42400</v>
      </c>
      <c r="E7" s="243">
        <v>42429</v>
      </c>
      <c r="F7" s="243">
        <v>42460</v>
      </c>
      <c r="G7" s="243">
        <v>42490</v>
      </c>
      <c r="H7" s="243">
        <v>42521</v>
      </c>
      <c r="I7" s="243">
        <v>42551</v>
      </c>
      <c r="J7" s="243">
        <v>42582</v>
      </c>
      <c r="K7" s="243">
        <v>42613</v>
      </c>
      <c r="L7" s="243">
        <v>42643</v>
      </c>
      <c r="M7" s="243">
        <v>42674</v>
      </c>
      <c r="N7" s="243">
        <v>42704</v>
      </c>
      <c r="O7" s="243">
        <v>42735</v>
      </c>
      <c r="P7" s="243">
        <v>42736</v>
      </c>
      <c r="Q7" s="243">
        <v>42767</v>
      </c>
      <c r="R7" s="243">
        <v>42795</v>
      </c>
      <c r="S7" s="243">
        <v>42826</v>
      </c>
      <c r="T7" s="243">
        <v>42856</v>
      </c>
      <c r="U7" s="243">
        <v>42887</v>
      </c>
      <c r="V7" s="243">
        <v>42917</v>
      </c>
      <c r="W7" s="243">
        <v>42948</v>
      </c>
      <c r="X7" s="243">
        <v>42979</v>
      </c>
      <c r="Y7" s="243">
        <v>43009</v>
      </c>
      <c r="Z7" s="243">
        <v>43040</v>
      </c>
      <c r="AA7" s="243">
        <v>43070</v>
      </c>
      <c r="AB7" s="243" t="s">
        <v>23</v>
      </c>
    </row>
    <row r="8" spans="2:28" customFormat="1" ht="15" x14ac:dyDescent="0.25">
      <c r="B8" s="245" t="s">
        <v>184</v>
      </c>
      <c r="C8" s="259" t="s">
        <v>198</v>
      </c>
      <c r="D8" s="273">
        <v>0.66724652085539504</v>
      </c>
      <c r="E8" s="287">
        <v>0.64359773135192699</v>
      </c>
      <c r="F8" s="301">
        <v>0.64232027068209896</v>
      </c>
      <c r="G8" s="315">
        <v>0.55676767566742902</v>
      </c>
      <c r="H8" s="329">
        <v>0.63571686620123602</v>
      </c>
      <c r="I8" s="343">
        <v>0.68192462261150899</v>
      </c>
      <c r="J8" s="357">
        <v>0.64905108084296703</v>
      </c>
      <c r="K8" s="371">
        <v>0.68362319087616596</v>
      </c>
      <c r="L8" s="385">
        <v>0.66340912325107304</v>
      </c>
      <c r="M8" s="399">
        <v>0.61891939292463305</v>
      </c>
      <c r="N8" s="413">
        <v>0.53226673509551603</v>
      </c>
      <c r="O8" s="427">
        <v>0.533932587784125</v>
      </c>
      <c r="P8" s="441">
        <v>0.59765719355849001</v>
      </c>
      <c r="Q8" s="455">
        <v>0.57077762985830205</v>
      </c>
      <c r="R8" s="469">
        <v>0.614206693529746</v>
      </c>
      <c r="S8" s="483">
        <v>0.371498008542957</v>
      </c>
      <c r="T8" s="497">
        <v>-1.6391278009244899E-2</v>
      </c>
      <c r="U8" s="511">
        <v>4.0380152901935102E-4</v>
      </c>
      <c r="V8" s="525">
        <v>-1.4384994999999999E-3</v>
      </c>
      <c r="W8" s="539">
        <v>-9.1214409999999997E-4</v>
      </c>
      <c r="X8" s="244"/>
      <c r="Y8" s="244"/>
      <c r="Z8" s="244"/>
      <c r="AA8" s="244"/>
      <c r="AB8" s="553">
        <v>0.44230529709999999</v>
      </c>
    </row>
    <row r="9" spans="2:28" ht="15" x14ac:dyDescent="0.25">
      <c r="B9" s="246" t="s">
        <v>185</v>
      </c>
      <c r="C9" s="260" t="s">
        <v>199</v>
      </c>
      <c r="D9" s="274">
        <v>0</v>
      </c>
      <c r="E9" s="288">
        <v>0</v>
      </c>
      <c r="F9" s="302">
        <v>0</v>
      </c>
      <c r="G9" s="316">
        <v>0</v>
      </c>
      <c r="H9" s="330">
        <v>0</v>
      </c>
      <c r="I9" s="344">
        <v>0</v>
      </c>
      <c r="J9" s="358">
        <v>0</v>
      </c>
      <c r="K9" s="372">
        <v>0</v>
      </c>
      <c r="L9" s="386">
        <v>0</v>
      </c>
      <c r="M9" s="400">
        <v>0</v>
      </c>
      <c r="N9" s="414">
        <v>0</v>
      </c>
      <c r="O9" s="428">
        <v>0</v>
      </c>
      <c r="P9" s="442">
        <v>0</v>
      </c>
      <c r="Q9" s="456">
        <v>0</v>
      </c>
      <c r="R9" s="470">
        <v>0.106412305339968</v>
      </c>
      <c r="S9" s="484">
        <v>0.41047055708497898</v>
      </c>
      <c r="T9" s="498">
        <v>0.55532337647696794</v>
      </c>
      <c r="U9" s="512">
        <v>0.70969505448765702</v>
      </c>
      <c r="V9" s="526">
        <v>0.66300455780000001</v>
      </c>
      <c r="W9" s="540">
        <v>0.66410692739999999</v>
      </c>
      <c r="AB9" s="554">
        <v>0.19129924870000001</v>
      </c>
    </row>
    <row r="10" spans="2:28" ht="15" x14ac:dyDescent="0.25">
      <c r="B10" s="247" t="s">
        <v>186</v>
      </c>
      <c r="C10" s="261" t="s">
        <v>200</v>
      </c>
      <c r="D10" s="275">
        <v>5.6446246519687E-2</v>
      </c>
      <c r="E10" s="289">
        <v>4.5237554682740398E-2</v>
      </c>
      <c r="F10" s="303">
        <v>4.9555469371022703E-2</v>
      </c>
      <c r="G10" s="317">
        <v>9.1083352435644402E-2</v>
      </c>
      <c r="H10" s="331">
        <v>5.1644938777103501E-2</v>
      </c>
      <c r="I10" s="345">
        <v>4.1701152565331197E-2</v>
      </c>
      <c r="J10" s="359">
        <v>7.65378333188617E-2</v>
      </c>
      <c r="K10" s="373">
        <v>6.8261778592992498E-2</v>
      </c>
      <c r="L10" s="387">
        <v>6.4436151138658901E-2</v>
      </c>
      <c r="M10" s="401">
        <v>6.7270207803377405E-2</v>
      </c>
      <c r="N10" s="415">
        <v>0.11050157140667501</v>
      </c>
      <c r="O10" s="429">
        <v>0.11013376693733599</v>
      </c>
      <c r="P10" s="443">
        <v>6.2694124014087901E-2</v>
      </c>
      <c r="Q10" s="457">
        <v>6.9819378755618097E-2</v>
      </c>
      <c r="R10" s="471">
        <v>5.4989507599633301E-2</v>
      </c>
      <c r="S10" s="485">
        <v>6.4691585557426198E-2</v>
      </c>
      <c r="T10" s="499">
        <v>0.20948094392935801</v>
      </c>
      <c r="U10" s="513">
        <v>7.71061514388557E-2</v>
      </c>
      <c r="V10" s="527">
        <v>9.0684994599999999E-2</v>
      </c>
      <c r="W10" s="541">
        <v>0.1039608823</v>
      </c>
      <c r="AB10" s="555">
        <v>8.4897999700000004E-2</v>
      </c>
    </row>
    <row r="11" spans="2:28" ht="15" x14ac:dyDescent="0.25">
      <c r="B11" s="248" t="s">
        <v>187</v>
      </c>
      <c r="C11" s="262" t="s">
        <v>201</v>
      </c>
      <c r="D11" s="276">
        <v>-6.20020508969849E-4</v>
      </c>
      <c r="E11" s="290">
        <v>2.6852145159265602E-2</v>
      </c>
      <c r="F11" s="304">
        <v>4.1917070990631397E-2</v>
      </c>
      <c r="G11" s="318">
        <v>0.113883682827011</v>
      </c>
      <c r="H11" s="332">
        <v>3.0678242545243199E-2</v>
      </c>
      <c r="I11" s="346">
        <v>4.2281739298700202E-2</v>
      </c>
      <c r="J11" s="360">
        <v>4.4056634810679701E-2</v>
      </c>
      <c r="K11" s="374">
        <v>4.7523371003371701E-2</v>
      </c>
      <c r="L11" s="388">
        <v>6.5473522159592401E-2</v>
      </c>
      <c r="M11" s="402">
        <v>0.10654802433893</v>
      </c>
      <c r="N11" s="416">
        <v>0.180262056650519</v>
      </c>
      <c r="O11" s="430">
        <v>0.174377248442565</v>
      </c>
      <c r="P11" s="444">
        <v>0.15835435703372</v>
      </c>
      <c r="Q11" s="458">
        <v>0.193666970624953</v>
      </c>
      <c r="R11" s="472">
        <v>6.4249291794582802E-2</v>
      </c>
      <c r="S11" s="486">
        <v>2.54622467997502E-3</v>
      </c>
      <c r="T11" s="500">
        <v>8.9700487608681805E-3</v>
      </c>
      <c r="U11" s="514">
        <v>2.41344276796365E-2</v>
      </c>
      <c r="V11" s="528">
        <v>1.8430763700000002E-2</v>
      </c>
      <c r="W11" s="542">
        <v>1.4015578399999999E-2</v>
      </c>
      <c r="AB11" s="556">
        <v>7.5403943400000006E-2</v>
      </c>
    </row>
    <row r="12" spans="2:28" ht="15" x14ac:dyDescent="0.25">
      <c r="B12" s="249" t="s">
        <v>188</v>
      </c>
      <c r="C12" s="263" t="s">
        <v>202</v>
      </c>
      <c r="D12" s="277">
        <v>0.14346495657324901</v>
      </c>
      <c r="E12" s="291">
        <v>0.108364922803976</v>
      </c>
      <c r="F12" s="305">
        <v>0.118135163544902</v>
      </c>
      <c r="G12" s="319">
        <v>7.0910404309935296E-2</v>
      </c>
      <c r="H12" s="333">
        <v>0.112037639519009</v>
      </c>
      <c r="I12" s="347">
        <v>0.104247723646122</v>
      </c>
      <c r="J12" s="361">
        <v>9.1129551553008503E-2</v>
      </c>
      <c r="K12" s="375">
        <v>9.8722239806658896E-2</v>
      </c>
      <c r="L12" s="389">
        <v>8.1179918723030403E-2</v>
      </c>
      <c r="M12" s="403">
        <v>6.3933610441726699E-2</v>
      </c>
      <c r="N12" s="417">
        <v>6.3855381004460504E-2</v>
      </c>
      <c r="O12" s="431">
        <v>5.6300777531305003E-2</v>
      </c>
      <c r="P12" s="445">
        <v>6.0121026752775003E-2</v>
      </c>
      <c r="Q12" s="459">
        <v>5.83459768310199E-2</v>
      </c>
      <c r="R12" s="473">
        <v>5.6894906928611502E-2</v>
      </c>
      <c r="S12" s="487">
        <v>5.1889219423753297E-2</v>
      </c>
      <c r="T12" s="501">
        <v>6.7859023854187794E-2</v>
      </c>
      <c r="U12" s="515">
        <v>4.6696954247394201E-2</v>
      </c>
      <c r="V12" s="529">
        <v>6.2871197099999998E-2</v>
      </c>
      <c r="W12" s="543">
        <v>6.0387454299999997E-2</v>
      </c>
      <c r="AB12" s="557">
        <v>7.1560321400000002E-2</v>
      </c>
    </row>
    <row r="13" spans="2:28" ht="15" x14ac:dyDescent="0.25">
      <c r="B13" s="250" t="s">
        <v>189</v>
      </c>
      <c r="C13" s="264" t="s">
        <v>203</v>
      </c>
      <c r="D13" s="278">
        <v>2.9826180054423199E-2</v>
      </c>
      <c r="E13" s="292">
        <v>3.5190080992133103E-2</v>
      </c>
      <c r="F13" s="306">
        <v>1.9645578361953901E-2</v>
      </c>
      <c r="G13" s="320">
        <v>4.7194135530548097E-2</v>
      </c>
      <c r="H13" s="334">
        <v>2.37201628310354E-2</v>
      </c>
      <c r="I13" s="348">
        <v>1.7969186668725101E-2</v>
      </c>
      <c r="J13" s="362">
        <v>1.51985930792544E-2</v>
      </c>
      <c r="K13" s="376">
        <v>1.47513385387242E-2</v>
      </c>
      <c r="L13" s="390">
        <v>1.6482396563927099E-2</v>
      </c>
      <c r="M13" s="404">
        <v>1.9761296866483001E-2</v>
      </c>
      <c r="N13" s="418">
        <v>1.5118345386346901E-2</v>
      </c>
      <c r="O13" s="432">
        <v>1.06437116134886E-2</v>
      </c>
      <c r="P13" s="446">
        <v>1.6753282582528301E-2</v>
      </c>
      <c r="Q13" s="460">
        <v>1.34481094277177E-2</v>
      </c>
      <c r="R13" s="474">
        <v>1.17452453735913E-2</v>
      </c>
      <c r="S13" s="488">
        <v>9.5301608105517101E-3</v>
      </c>
      <c r="T13" s="502">
        <v>1.94506048831922E-2</v>
      </c>
      <c r="U13" s="516">
        <v>8.5029728446654705E-3</v>
      </c>
      <c r="V13" s="530">
        <v>1.3563271599999999E-2</v>
      </c>
      <c r="W13" s="544">
        <v>1.27147956E-2</v>
      </c>
      <c r="AB13" s="558">
        <v>1.6227782900000001E-2</v>
      </c>
    </row>
    <row r="14" spans="2:28" ht="15" x14ac:dyDescent="0.25">
      <c r="B14" s="251" t="s">
        <v>190</v>
      </c>
      <c r="C14" s="265" t="s">
        <v>203</v>
      </c>
      <c r="D14" s="279">
        <v>7.9513735674196402E-3</v>
      </c>
      <c r="E14" s="293">
        <v>1.0048780565721499E-2</v>
      </c>
      <c r="F14" s="307">
        <v>1.18451500694192E-2</v>
      </c>
      <c r="G14" s="321">
        <v>1.79656708211316E-2</v>
      </c>
      <c r="H14" s="335">
        <v>2.4857388580594001E-2</v>
      </c>
      <c r="I14" s="349">
        <v>1.5967380145939899E-2</v>
      </c>
      <c r="J14" s="363">
        <v>3.0773092714043299E-2</v>
      </c>
      <c r="K14" s="377">
        <v>9.1716047751524005E-3</v>
      </c>
      <c r="L14" s="391">
        <v>1.5790421781521801E-2</v>
      </c>
      <c r="M14" s="405">
        <v>1.4668734693324101E-2</v>
      </c>
      <c r="N14" s="419">
        <v>1.07156944164556E-2</v>
      </c>
      <c r="O14" s="433">
        <v>1.0997912842156E-2</v>
      </c>
      <c r="P14" s="447">
        <v>1.2418435579182501E-2</v>
      </c>
      <c r="Q14" s="461">
        <v>1.13262772919429E-2</v>
      </c>
      <c r="R14" s="475">
        <v>1.23994738061434E-2</v>
      </c>
      <c r="S14" s="489">
        <v>6.4122170977014897E-3</v>
      </c>
      <c r="T14" s="503">
        <v>1.2120602210562201E-2</v>
      </c>
      <c r="U14" s="517">
        <v>1.3208043485588E-2</v>
      </c>
      <c r="V14" s="531">
        <v>1.04626341E-2</v>
      </c>
      <c r="W14" s="545">
        <v>9.8262288999999992E-3</v>
      </c>
      <c r="AB14" s="559">
        <v>1.3011738700000001E-2</v>
      </c>
    </row>
    <row r="15" spans="2:28" ht="15" x14ac:dyDescent="0.25">
      <c r="B15" s="252" t="s">
        <v>191</v>
      </c>
      <c r="C15" s="266" t="s">
        <v>200</v>
      </c>
      <c r="D15" s="280">
        <v>-9.9234438244673196E-5</v>
      </c>
      <c r="E15" s="294">
        <v>2.80273889078103E-3</v>
      </c>
      <c r="F15" s="308">
        <v>4.1172388652043904E-3</v>
      </c>
      <c r="G15" s="322">
        <v>1.71531458775009E-2</v>
      </c>
      <c r="H15" s="336">
        <v>2.24971221265798E-2</v>
      </c>
      <c r="I15" s="350">
        <v>7.8100689575690101E-3</v>
      </c>
      <c r="J15" s="364">
        <v>9.1412397746053406E-3</v>
      </c>
      <c r="K15" s="378">
        <v>8.4527094749810398E-3</v>
      </c>
      <c r="L15" s="392">
        <v>1.83307882851723E-2</v>
      </c>
      <c r="M15" s="406">
        <v>1.3871114984562101E-2</v>
      </c>
      <c r="N15" s="420">
        <v>1.1288094895094299E-2</v>
      </c>
      <c r="O15" s="434">
        <v>2.3761359092586899E-2</v>
      </c>
      <c r="P15" s="448">
        <v>8.5630229743418693E-3</v>
      </c>
      <c r="Q15" s="462">
        <v>6.7505937904762201E-3</v>
      </c>
      <c r="R15" s="476">
        <v>9.0345814553722606E-3</v>
      </c>
      <c r="S15" s="490">
        <v>7.9365733440233902E-3</v>
      </c>
      <c r="T15" s="504">
        <v>1.9210175436345001E-2</v>
      </c>
      <c r="U15" s="518">
        <v>1.0251552179871899E-2</v>
      </c>
      <c r="V15" s="532">
        <v>9.4197130999999993E-3</v>
      </c>
      <c r="W15" s="546">
        <v>6.5468323000000004E-3</v>
      </c>
      <c r="AB15" s="560">
        <v>1.2262477799999999E-2</v>
      </c>
    </row>
    <row r="16" spans="2:28" ht="15" x14ac:dyDescent="0.25">
      <c r="B16" s="253" t="s">
        <v>192</v>
      </c>
      <c r="C16" s="267" t="s">
        <v>204</v>
      </c>
      <c r="D16" s="281">
        <v>1.1188799750122399E-2</v>
      </c>
      <c r="E16" s="295">
        <v>1.85142093263981E-2</v>
      </c>
      <c r="F16" s="309">
        <v>1.23987839595126E-2</v>
      </c>
      <c r="G16" s="323">
        <v>1.6031806993037599E-2</v>
      </c>
      <c r="H16" s="337">
        <v>1.12186714587594E-2</v>
      </c>
      <c r="I16" s="351">
        <v>9.7384573319854503E-3</v>
      </c>
      <c r="J16" s="365">
        <v>1.0883231135751599E-2</v>
      </c>
      <c r="K16" s="379">
        <v>1.3506259970508999E-2</v>
      </c>
      <c r="L16" s="393">
        <v>9.5004146324474594E-3</v>
      </c>
      <c r="M16" s="407">
        <v>1.63635301318736E-2</v>
      </c>
      <c r="N16" s="421">
        <v>7.1324101958070898E-3</v>
      </c>
      <c r="O16" s="435">
        <v>8.6465787035794606E-3</v>
      </c>
      <c r="P16" s="449">
        <v>9.9900113931997696E-3</v>
      </c>
      <c r="Q16" s="463">
        <v>7.0937218335127804E-3</v>
      </c>
      <c r="R16" s="477">
        <v>5.4691271789485399E-3</v>
      </c>
      <c r="S16" s="491">
        <v>4.9032889653324802E-3</v>
      </c>
      <c r="T16" s="505">
        <v>5.2493292127573704E-3</v>
      </c>
      <c r="U16" s="519">
        <v>1.0581836711298601E-2</v>
      </c>
      <c r="V16" s="533">
        <v>1.7376759799999999E-2</v>
      </c>
      <c r="W16" s="547">
        <v>1.3488032400000001E-2</v>
      </c>
      <c r="AB16" s="561">
        <v>1.01975825E-2</v>
      </c>
    </row>
    <row r="17" spans="2:28" ht="15" x14ac:dyDescent="0.25">
      <c r="B17" s="254" t="s">
        <v>193</v>
      </c>
      <c r="C17" s="268" t="s">
        <v>205</v>
      </c>
      <c r="D17" s="282">
        <v>0</v>
      </c>
      <c r="E17" s="296">
        <v>0</v>
      </c>
      <c r="F17" s="310">
        <v>0</v>
      </c>
      <c r="G17" s="324">
        <v>3.23531716303662E-4</v>
      </c>
      <c r="H17" s="338">
        <v>1.3324760836100501E-3</v>
      </c>
      <c r="I17" s="352">
        <v>7.3494032759766005E-4</v>
      </c>
      <c r="J17" s="366">
        <v>1.5789941204376399E-3</v>
      </c>
      <c r="K17" s="380">
        <v>1.7552835947941799E-3</v>
      </c>
      <c r="L17" s="394">
        <v>6.1685762358948697E-4</v>
      </c>
      <c r="M17" s="408">
        <v>2.3580369526824299E-4</v>
      </c>
      <c r="N17" s="422">
        <v>5.9313451405368801E-4</v>
      </c>
      <c r="O17" s="436">
        <v>5.8137684958714097E-4</v>
      </c>
      <c r="P17" s="450">
        <v>0</v>
      </c>
      <c r="Q17" s="464">
        <v>1.8382033841058201E-4</v>
      </c>
      <c r="R17" s="478">
        <v>0</v>
      </c>
      <c r="S17" s="492">
        <v>1.54906075790473E-4</v>
      </c>
      <c r="T17" s="506">
        <v>1.77129719505188E-3</v>
      </c>
      <c r="U17" s="520">
        <v>1.1107552924367E-4</v>
      </c>
      <c r="V17" s="534">
        <v>1.4685598E-3</v>
      </c>
      <c r="W17" s="548">
        <v>1.5032938E-3</v>
      </c>
      <c r="AB17" s="562">
        <v>6.7149530000000003E-4</v>
      </c>
    </row>
    <row r="18" spans="2:28" ht="15" x14ac:dyDescent="0.25">
      <c r="B18" s="255" t="s">
        <v>194</v>
      </c>
      <c r="C18" s="269" t="s">
        <v>206</v>
      </c>
      <c r="D18" s="283">
        <v>2.9965061532751399E-3</v>
      </c>
      <c r="E18" s="297">
        <v>0</v>
      </c>
      <c r="F18" s="311">
        <v>2.88488715211909E-4</v>
      </c>
      <c r="G18" s="325">
        <v>0</v>
      </c>
      <c r="H18" s="339">
        <v>3.8808534652458901E-4</v>
      </c>
      <c r="I18" s="353">
        <v>2.2867286974136001E-4</v>
      </c>
      <c r="J18" s="367">
        <v>2.00681189858533E-4</v>
      </c>
      <c r="K18" s="381">
        <v>3.4436406457708299E-4</v>
      </c>
      <c r="L18" s="395">
        <v>3.4918776947516299E-4</v>
      </c>
      <c r="M18" s="409">
        <v>5.1208785577069502E-4</v>
      </c>
      <c r="N18" s="423">
        <v>2.18922409849129E-4</v>
      </c>
      <c r="O18" s="437">
        <v>2.34434523782326E-4</v>
      </c>
      <c r="P18" s="451">
        <v>4.9071015869130304E-4</v>
      </c>
      <c r="Q18" s="465">
        <v>8.6817205652037297E-4</v>
      </c>
      <c r="R18" s="479">
        <v>1.4511399079431E-3</v>
      </c>
      <c r="S18" s="493">
        <v>-1.8177833502997E-4</v>
      </c>
      <c r="T18" s="507">
        <v>1.6484009974030301E-4</v>
      </c>
      <c r="U18" s="521">
        <v>3.01534963681003E-4</v>
      </c>
      <c r="V18" s="535">
        <v>9.1287189999999998E-4</v>
      </c>
      <c r="W18" s="549">
        <v>0</v>
      </c>
      <c r="AB18" s="563">
        <v>4.1231489999999998E-4</v>
      </c>
    </row>
    <row r="19" spans="2:28" ht="15" x14ac:dyDescent="0.25">
      <c r="B19" s="256" t="s">
        <v>195</v>
      </c>
      <c r="C19" s="270" t="s">
        <v>207</v>
      </c>
      <c r="D19" s="284">
        <v>0</v>
      </c>
      <c r="E19" s="298">
        <v>3.5314669753021602E-4</v>
      </c>
      <c r="F19" s="312">
        <v>2.9138471833561397E-4</v>
      </c>
      <c r="G19" s="326">
        <v>0</v>
      </c>
      <c r="H19" s="340">
        <v>6.2571036649983105E-4</v>
      </c>
      <c r="I19" s="354">
        <v>1.69981036016392E-4</v>
      </c>
      <c r="J19" s="368">
        <v>2.7135108919274301E-4</v>
      </c>
      <c r="K19" s="382">
        <v>3.1912534917872599E-4</v>
      </c>
      <c r="L19" s="396">
        <v>5.7584385872176799E-4</v>
      </c>
      <c r="M19" s="410">
        <v>1.32927478448888E-3</v>
      </c>
      <c r="N19" s="424">
        <v>3.2566937667825901E-4</v>
      </c>
      <c r="O19" s="438">
        <v>1.7954101801429101E-4</v>
      </c>
      <c r="P19" s="452">
        <v>9.9218886344278E-5</v>
      </c>
      <c r="Q19" s="466">
        <v>3.5623888401498203E-4</v>
      </c>
      <c r="R19" s="480">
        <v>0</v>
      </c>
      <c r="S19" s="494">
        <v>0</v>
      </c>
      <c r="T19" s="508">
        <v>6.4844632843046295E-4</v>
      </c>
      <c r="U19" s="522">
        <v>0</v>
      </c>
      <c r="V19" s="536">
        <v>0</v>
      </c>
      <c r="W19" s="550">
        <v>0</v>
      </c>
      <c r="AB19" s="564">
        <v>2.6722820000000001E-4</v>
      </c>
    </row>
    <row r="20" spans="2:28" ht="15" x14ac:dyDescent="0.25">
      <c r="B20" s="257" t="s">
        <v>196</v>
      </c>
      <c r="C20" s="271" t="s">
        <v>208</v>
      </c>
      <c r="D20" s="285">
        <v>7.5181381313781397E-4</v>
      </c>
      <c r="E20" s="299">
        <v>1.1719765607592001E-3</v>
      </c>
      <c r="F20" s="313">
        <v>4.2030073617569497E-4</v>
      </c>
      <c r="G20" s="327">
        <v>2.40120182631385E-4</v>
      </c>
      <c r="H20" s="341">
        <v>0</v>
      </c>
      <c r="I20" s="355">
        <v>3.2414491926730801E-4</v>
      </c>
      <c r="J20" s="369">
        <v>-1.75825110224718E-4</v>
      </c>
      <c r="K20" s="383">
        <v>4.8565692279599402E-4</v>
      </c>
      <c r="L20" s="397">
        <v>8.3087527634603895E-5</v>
      </c>
      <c r="M20" s="411">
        <v>8.5223343987539198E-5</v>
      </c>
      <c r="N20" s="425">
        <v>0</v>
      </c>
      <c r="O20" s="439">
        <v>6.2588565884211605E-5</v>
      </c>
      <c r="P20" s="453">
        <v>1.50213414245171E-4</v>
      </c>
      <c r="Q20" s="467">
        <v>0</v>
      </c>
      <c r="R20" s="481">
        <v>4.8639885490841801E-4</v>
      </c>
      <c r="S20" s="495">
        <v>0</v>
      </c>
      <c r="T20" s="509">
        <v>4.9239393720371203E-4</v>
      </c>
      <c r="U20" s="523">
        <v>4.3012519068955198E-5</v>
      </c>
      <c r="V20" s="537">
        <v>2.5869070000000003E-4</v>
      </c>
      <c r="W20" s="551">
        <v>2.9441899999999997E-4</v>
      </c>
      <c r="AB20" s="565">
        <v>2.0401419999999999E-4</v>
      </c>
    </row>
    <row r="21" spans="2:28" ht="15" x14ac:dyDescent="0.25">
      <c r="B21" s="258" t="s">
        <v>197</v>
      </c>
      <c r="C21" s="272" t="s">
        <v>209</v>
      </c>
      <c r="D21" s="286"/>
      <c r="E21" s="300"/>
      <c r="F21" s="314"/>
      <c r="G21" s="328"/>
      <c r="H21" s="342"/>
      <c r="I21" s="356"/>
      <c r="J21" s="370"/>
      <c r="K21" s="384"/>
      <c r="L21" s="398"/>
      <c r="M21" s="412"/>
      <c r="N21" s="426"/>
      <c r="O21" s="440"/>
      <c r="P21" s="454"/>
      <c r="Q21" s="468"/>
      <c r="R21" s="482"/>
      <c r="S21" s="496"/>
      <c r="T21" s="510"/>
      <c r="U21" s="524"/>
      <c r="V21" s="538">
        <v>0</v>
      </c>
      <c r="W21" s="552">
        <v>0</v>
      </c>
      <c r="AB21" s="566">
        <v>0</v>
      </c>
    </row>
    <row r="23" spans="2:28" ht="15" x14ac:dyDescent="0.25">
      <c r="B23" s="567" t="s">
        <v>210</v>
      </c>
      <c r="C23" s="570" t="s">
        <v>202</v>
      </c>
      <c r="D23" s="573">
        <v>0.91915314233949474</v>
      </c>
      <c r="E23" s="576">
        <v>0.89213328703123218</v>
      </c>
      <c r="F23" s="579">
        <v>0.90093490001446841</v>
      </c>
      <c r="G23" s="582">
        <v>0.93155352636117295</v>
      </c>
      <c r="H23" s="585">
        <v>0.91471730383619476</v>
      </c>
      <c r="I23" s="588">
        <v>0.92309807037850455</v>
      </c>
      <c r="J23" s="591">
        <v>0.92864645851843575</v>
      </c>
      <c r="K23" s="594">
        <v>0.94691692296990171</v>
      </c>
      <c r="L23" s="597">
        <v>0.93622771331484445</v>
      </c>
      <c r="M23" s="600">
        <v>0.92349830186442528</v>
      </c>
      <c r="N23" s="603">
        <v>0.93227801535145549</v>
      </c>
      <c r="O23" s="606">
        <v>0.92985188390440987</v>
      </c>
      <c r="P23" s="609">
        <v>0.92729159634760605</v>
      </c>
      <c r="Q23" s="612">
        <v>0.93263688969248859</v>
      </c>
      <c r="R23" s="615">
        <v>0.93733867176944863</v>
      </c>
      <c r="S23" s="618">
        <v>0.92985096324746008</v>
      </c>
      <c r="T23" s="621">
        <v>0.88434980431542021</v>
      </c>
      <c r="U23" s="624">
        <v>0.90103641761598041</v>
      </c>
      <c r="V23" s="627">
        <v>0.88701551469999995</v>
      </c>
      <c r="W23" s="630">
        <v>0.88593230030000003</v>
      </c>
      <c r="AB23" s="633">
        <v>0.91872144480000006</v>
      </c>
    </row>
    <row r="24" spans="2:28" ht="15" x14ac:dyDescent="0.25">
      <c r="B24" s="568" t="s">
        <v>211</v>
      </c>
      <c r="C24" s="571" t="s">
        <v>202</v>
      </c>
      <c r="D24" s="574">
        <v>6.4239888739033205E-2</v>
      </c>
      <c r="E24" s="577">
        <v>6.7871905619221698E-2</v>
      </c>
      <c r="F24" s="580">
        <v>7.5575004345467295E-2</v>
      </c>
      <c r="G24" s="583">
        <v>6.7606652732758704E-2</v>
      </c>
      <c r="H24" s="586">
        <v>8.5019852344998301E-2</v>
      </c>
      <c r="I24" s="589">
        <v>7.5129981662062501E-2</v>
      </c>
      <c r="J24" s="592">
        <v>7.0860418185880694E-2</v>
      </c>
      <c r="K24" s="595">
        <v>5.2426995995488501E-2</v>
      </c>
      <c r="L24" s="598">
        <v>6.2740827190968004E-2</v>
      </c>
      <c r="M24" s="601">
        <v>7.5811236998267806E-2</v>
      </c>
      <c r="N24" s="604">
        <v>6.7490735482289899E-2</v>
      </c>
      <c r="O24" s="607">
        <v>6.9980818634764894E-2</v>
      </c>
      <c r="P24" s="610">
        <v>7.2708403652394199E-2</v>
      </c>
      <c r="Q24" s="613">
        <v>6.7001768693953398E-2</v>
      </c>
      <c r="R24" s="616">
        <v>6.2493917180532703E-2</v>
      </c>
      <c r="S24" s="619">
        <v>6.9434265903583106E-2</v>
      </c>
      <c r="T24" s="622">
        <v>0.115650195684581</v>
      </c>
      <c r="U24" s="625">
        <v>9.8963582384020005E-2</v>
      </c>
      <c r="V24" s="628">
        <v>0.11298448530000001</v>
      </c>
      <c r="W24" s="631">
        <v>0.1140676997</v>
      </c>
      <c r="AB24" s="634">
        <v>7.9048044200000001E-2</v>
      </c>
    </row>
    <row r="25" spans="2:28" ht="15" x14ac:dyDescent="0.25">
      <c r="B25" s="569" t="s">
        <v>212</v>
      </c>
      <c r="C25" s="572" t="s">
        <v>202</v>
      </c>
      <c r="D25" s="575">
        <v>1.6606968921471999E-2</v>
      </c>
      <c r="E25" s="578">
        <v>3.9994807349546198E-2</v>
      </c>
      <c r="F25" s="581">
        <v>2.34900956400644E-2</v>
      </c>
      <c r="G25" s="584">
        <v>8.3982090606840197E-4</v>
      </c>
      <c r="H25" s="587">
        <v>2.6284381880669602E-4</v>
      </c>
      <c r="I25" s="590">
        <v>1.7719479594331599E-3</v>
      </c>
      <c r="J25" s="593">
        <v>4.9312329568425804E-4</v>
      </c>
      <c r="K25" s="596">
        <v>6.5608103460902797E-4</v>
      </c>
      <c r="L25" s="599">
        <v>1.03145949418816E-3</v>
      </c>
      <c r="M25" s="602">
        <v>6.9046113730764503E-4</v>
      </c>
      <c r="N25" s="605">
        <v>2.31249166253668E-4</v>
      </c>
      <c r="O25" s="608">
        <v>1.6729746082539399E-4</v>
      </c>
      <c r="P25" s="611">
        <v>0</v>
      </c>
      <c r="Q25" s="614">
        <v>3.6134161355779202E-4</v>
      </c>
      <c r="R25" s="617">
        <v>1.67411050018672E-4</v>
      </c>
      <c r="S25" s="620">
        <v>7.1477084895755398E-4</v>
      </c>
      <c r="T25" s="623">
        <v>0</v>
      </c>
      <c r="U25" s="626">
        <v>0</v>
      </c>
      <c r="V25" s="629">
        <v>0</v>
      </c>
      <c r="W25" s="632"/>
      <c r="AB25" s="635">
        <v>2.2305112000000002E-3</v>
      </c>
    </row>
    <row r="26" spans="2:28" ht="15" x14ac:dyDescent="0.25">
      <c r="B26" s="636" t="s">
        <v>213</v>
      </c>
      <c r="C26" s="637" t="s">
        <v>202</v>
      </c>
      <c r="D26" s="638">
        <v>1</v>
      </c>
      <c r="E26" s="639">
        <v>1</v>
      </c>
      <c r="F26" s="640">
        <v>1</v>
      </c>
      <c r="G26" s="641">
        <v>1</v>
      </c>
      <c r="H26" s="642">
        <v>0.99999999999999978</v>
      </c>
      <c r="I26" s="643">
        <v>1.0000000000000002</v>
      </c>
      <c r="J26" s="644">
        <v>1.0000000000000007</v>
      </c>
      <c r="K26" s="645">
        <v>0.99999999999999922</v>
      </c>
      <c r="L26" s="646">
        <v>1.0000000000000007</v>
      </c>
      <c r="M26" s="647">
        <v>1.0000000000000007</v>
      </c>
      <c r="N26" s="648">
        <v>0.99999999999999911</v>
      </c>
      <c r="O26" s="649">
        <v>1.0000000000000002</v>
      </c>
      <c r="P26" s="650">
        <v>1.0000000000000002</v>
      </c>
      <c r="Q26" s="651">
        <v>0.99999999999999978</v>
      </c>
      <c r="R26" s="652">
        <v>1</v>
      </c>
      <c r="S26" s="653">
        <v>1.0000000000000007</v>
      </c>
      <c r="T26" s="654">
        <v>1.0000000000000011</v>
      </c>
      <c r="U26" s="655">
        <v>1.0000000000000004</v>
      </c>
      <c r="V26" s="656">
        <v>1</v>
      </c>
      <c r="W26" s="657">
        <v>1</v>
      </c>
      <c r="AB26" s="658">
        <v>1.0000000002</v>
      </c>
    </row>
    <row r="27" spans="2:28" ht="15" x14ac:dyDescent="0.25">
      <c r="B27" s="659" t="s">
        <v>214</v>
      </c>
      <c r="C27" s="660" t="s">
        <v>202</v>
      </c>
      <c r="D27" s="661">
        <v>12838.285</v>
      </c>
      <c r="E27" s="662">
        <v>13773.312999999969</v>
      </c>
      <c r="F27" s="663">
        <v>34185.046000000002</v>
      </c>
      <c r="G27" s="664">
        <v>30847.053</v>
      </c>
      <c r="H27" s="665">
        <v>28153.601000000002</v>
      </c>
      <c r="I27" s="666">
        <v>42170.820000000094</v>
      </c>
      <c r="J27" s="667">
        <v>30013.258000000002</v>
      </c>
      <c r="K27" s="668">
        <v>31855.821</v>
      </c>
      <c r="L27" s="669">
        <v>49057.181000000099</v>
      </c>
      <c r="M27" s="670">
        <v>40118.116000000002</v>
      </c>
      <c r="N27" s="671">
        <v>51027.211000000098</v>
      </c>
      <c r="O27" s="672">
        <v>96296.744000000297</v>
      </c>
      <c r="P27" s="673">
        <v>25630.201000000001</v>
      </c>
      <c r="Q27" s="674">
        <v>40963.5</v>
      </c>
      <c r="R27" s="675">
        <v>57343.9</v>
      </c>
      <c r="S27" s="676">
        <v>51205.24</v>
      </c>
      <c r="T27" s="677">
        <v>53142.41</v>
      </c>
      <c r="U27" s="678">
        <v>58123.47</v>
      </c>
      <c r="V27" s="679">
        <v>45475.164000000004</v>
      </c>
      <c r="W27" s="681">
        <v>49745.432000000001</v>
      </c>
      <c r="AB27" s="681">
        <f>SUM(D27:W27)</f>
        <v>841965.76600000053</v>
      </c>
    </row>
  </sheetData>
  <conditionalFormatting sqref="D7:AA7">
    <cfRule type="expression" dxfId="42" priority="5">
      <formula>D7=$C$5</formula>
    </cfRule>
  </conditionalFormatting>
  <conditionalFormatting sqref="AB7">
    <cfRule type="expression" dxfId="41" priority="2">
      <formula>AB7=$C$5</formula>
    </cfRule>
  </conditionalFormatting>
  <conditionalFormatting sqref="L7:AA7">
    <cfRule type="expression" dxfId="40" priority="4">
      <formula>A$8=#REF!</formula>
    </cfRule>
  </conditionalFormatting>
  <conditionalFormatting sqref="O7:AA7">
    <cfRule type="expression" dxfId="39" priority="6">
      <formula>C$8=#REF!</formula>
    </cfRule>
  </conditionalFormatting>
  <conditionalFormatting sqref="AB7">
    <cfRule type="expression" dxfId="38" priority="1">
      <formula>F$8=#REF!</formula>
    </cfRule>
  </conditionalFormatting>
  <conditionalFormatting sqref="AB7">
    <cfRule type="expression" dxfId="37" priority="3">
      <formula>E$8=#REF!</formula>
    </cfRule>
  </conditionalFormatting>
  <conditionalFormatting sqref="K7">
    <cfRule type="expression" dxfId="36" priority="7">
      <formula>A$8=#REF!</formula>
    </cfRule>
  </conditionalFormatting>
  <conditionalFormatting sqref="V7:X7 Z7">
    <cfRule type="expression" dxfId="35" priority="8">
      <formula>E$8=#REF!</formula>
    </cfRule>
  </conditionalFormatting>
  <conditionalFormatting sqref="V7:X7 Z7">
    <cfRule type="expression" dxfId="34" priority="9">
      <formula>D$8=#REF!</formula>
    </cfRule>
  </conditionalFormatting>
  <conditionalFormatting sqref="I7:J7">
    <cfRule type="expression" dxfId="33" priority="10">
      <formula>A$8=#REF!</formula>
    </cfRule>
  </conditionalFormatting>
  <conditionalFormatting sqref="G7:H7">
    <cfRule type="expression" dxfId="32" priority="11">
      <formula>A$8=#REF!</formula>
    </cfRule>
  </conditionalFormatting>
  <conditionalFormatting sqref="T7:U7 W7 Y7 AA7">
    <cfRule type="expression" dxfId="31" priority="12">
      <formula>G$8=#REF!</formula>
    </cfRule>
  </conditionalFormatting>
  <conditionalFormatting sqref="T7:U7 W7 Y7 AA7">
    <cfRule type="expression" dxfId="30" priority="13">
      <formula>F$8=#REF!</formula>
    </cfRule>
  </conditionalFormatting>
  <conditionalFormatting sqref="E7:F7">
    <cfRule type="expression" dxfId="29" priority="14">
      <formula>A$8=#REF!</formula>
    </cfRule>
  </conditionalFormatting>
  <conditionalFormatting sqref="AA7">
    <cfRule type="expression" dxfId="28" priority="15">
      <formula>L$8=#REF!</formula>
    </cfRule>
  </conditionalFormatting>
  <conditionalFormatting sqref="AA7">
    <cfRule type="expression" dxfId="27" priority="16">
      <formula>K$8=#REF!</formula>
    </cfRule>
  </conditionalFormatting>
  <conditionalFormatting sqref="AA7">
    <cfRule type="expression" dxfId="26" priority="17">
      <formula>F$8=#REF!</formula>
    </cfRule>
  </conditionalFormatting>
  <conditionalFormatting sqref="AA7">
    <cfRule type="expression" dxfId="25" priority="18">
      <formula>E$8=#REF!</formula>
    </cfRule>
  </conditionalFormatting>
  <conditionalFormatting sqref="D7">
    <cfRule type="expression" dxfId="24" priority="19">
      <formula>#REF!=#REF!</formula>
    </cfRule>
  </conditionalFormatting>
  <conditionalFormatting sqref="Z7">
    <cfRule type="expression" dxfId="23" priority="20">
      <formula>L$8=#REF!</formula>
    </cfRule>
  </conditionalFormatting>
  <conditionalFormatting sqref="Z7">
    <cfRule type="expression" dxfId="22" priority="21">
      <formula>K$8=#REF!</formula>
    </cfRule>
  </conditionalFormatting>
  <conditionalFormatting sqref="Z7">
    <cfRule type="expression" dxfId="21" priority="22">
      <formula>F$8=#REF!</formula>
    </cfRule>
  </conditionalFormatting>
  <conditionalFormatting sqref="Z7">
    <cfRule type="expression" dxfId="20" priority="23">
      <formula>E$8=#REF!</formula>
    </cfRule>
  </conditionalFormatting>
  <conditionalFormatting sqref="Y7">
    <cfRule type="expression" dxfId="19" priority="24">
      <formula>L$8=#REF!</formula>
    </cfRule>
  </conditionalFormatting>
  <conditionalFormatting sqref="Y7">
    <cfRule type="expression" dxfId="18" priority="25">
      <formula>K$8=#REF!</formula>
    </cfRule>
  </conditionalFormatting>
  <conditionalFormatting sqref="Y7">
    <cfRule type="expression" dxfId="17" priority="26">
      <formula>F$8=#REF!</formula>
    </cfRule>
  </conditionalFormatting>
  <conditionalFormatting sqref="Y7">
    <cfRule type="expression" dxfId="16" priority="27">
      <formula>E$8=#REF!</formula>
    </cfRule>
  </conditionalFormatting>
  <conditionalFormatting sqref="X7">
    <cfRule type="expression" dxfId="15" priority="28">
      <formula>L$8=#REF!</formula>
    </cfRule>
  </conditionalFormatting>
  <conditionalFormatting sqref="X7">
    <cfRule type="expression" dxfId="14" priority="29">
      <formula>K$8=#REF!</formula>
    </cfRule>
  </conditionalFormatting>
  <conditionalFormatting sqref="X7">
    <cfRule type="expression" dxfId="13" priority="30">
      <formula>F$8=#REF!</formula>
    </cfRule>
  </conditionalFormatting>
  <conditionalFormatting sqref="X7">
    <cfRule type="expression" dxfId="12" priority="31">
      <formula>E$8=#REF!</formula>
    </cfRule>
  </conditionalFormatting>
  <hyperlinks>
    <hyperlink ref="B4" location="Cover!A1" display="Back to cover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AE67"/>
  <sheetViews>
    <sheetView showGridLines="0" topLeftCell="G1" zoomScale="80" zoomScaleNormal="80" workbookViewId="0">
      <selection activeCell="P8" sqref="P8:W44"/>
    </sheetView>
  </sheetViews>
  <sheetFormatPr defaultColWidth="9.125" defaultRowHeight="12.75" outlineLevelCol="1" x14ac:dyDescent="0.2"/>
  <cols>
    <col min="1" max="1" width="2.375" style="2" customWidth="1" collapsed="1"/>
    <col min="2" max="2" width="15.875" style="2" customWidth="1" collapsed="1"/>
    <col min="3" max="3" width="28" style="2" customWidth="1" collapsed="1"/>
    <col min="4" max="4" width="48.75" style="2" customWidth="1" outlineLevel="1" collapsed="1"/>
    <col min="5" max="5" width="13.625" style="2" customWidth="1" outlineLevel="1" collapsed="1"/>
    <col min="6" max="6" width="26" style="2" customWidth="1" outlineLevel="1" collapsed="1"/>
    <col min="7" max="7" width="12.875" style="2" customWidth="1" outlineLevel="1" collapsed="1"/>
    <col min="8" max="9" width="11.25" style="2" customWidth="1" outlineLevel="1" collapsed="1"/>
    <col min="10" max="10" width="7.75" style="2" customWidth="1"/>
    <col min="11" max="11" width="7.75" style="2" customWidth="1" collapsed="1"/>
    <col min="12" max="12" width="10" style="2" customWidth="1" collapsed="1"/>
    <col min="13" max="15" width="7.75" style="2" customWidth="1" collapsed="1"/>
    <col min="16" max="16" width="10" style="2" customWidth="1" collapsed="1"/>
    <col min="17" max="17" width="10.25" style="2" customWidth="1" collapsed="1"/>
    <col min="18" max="18" width="10.75" style="2" customWidth="1" collapsed="1"/>
    <col min="19" max="19" width="9.625" style="2" customWidth="1" collapsed="1"/>
    <col min="20" max="20" width="10.125" style="2" customWidth="1" collapsed="1"/>
    <col min="21" max="21" width="9.625" style="2" customWidth="1" collapsed="1"/>
    <col min="22" max="22" width="10.125" style="2" customWidth="1" collapsed="1"/>
    <col min="23" max="23" width="10.875" style="2" bestFit="1" customWidth="1" collapsed="1"/>
    <col min="24" max="26" width="10.875" style="2" hidden="1" customWidth="1" outlineLevel="1" collapsed="1"/>
    <col min="27" max="27" width="7.125" style="2" hidden="1" customWidth="1" outlineLevel="1" collapsed="1"/>
    <col min="28" max="16384" width="9.125" style="2" collapsed="1"/>
  </cols>
  <sheetData>
    <row r="1" spans="2:31" customFormat="1" ht="20.25" x14ac:dyDescent="0.3">
      <c r="B1" s="3" t="str">
        <f>Cover!E13</f>
        <v>GA Perfomance</v>
      </c>
      <c r="C1" s="2"/>
    </row>
    <row r="2" spans="2:31" customFormat="1" ht="15.75" x14ac:dyDescent="0.25">
      <c r="B2" s="235" t="s">
        <v>12</v>
      </c>
      <c r="C2" s="236">
        <f>Cover!E4</f>
        <v>42978</v>
      </c>
    </row>
    <row r="3" spans="2:31" customFormat="1" ht="15.75" x14ac:dyDescent="0.25">
      <c r="B3" s="237" t="s">
        <v>150</v>
      </c>
      <c r="C3" s="238"/>
    </row>
    <row r="4" spans="2:31" customFormat="1" ht="15.75" x14ac:dyDescent="0.25">
      <c r="B4" s="235" t="s">
        <v>116</v>
      </c>
      <c r="C4" s="239"/>
    </row>
    <row r="5" spans="2:31" s="163" customFormat="1" ht="15" x14ac:dyDescent="0.25">
      <c r="B5" s="163" t="s">
        <v>119</v>
      </c>
      <c r="C5" s="163" t="s">
        <v>120</v>
      </c>
      <c r="D5" s="163" t="s">
        <v>154</v>
      </c>
      <c r="E5" s="163" t="s">
        <v>122</v>
      </c>
      <c r="F5" s="163" t="s">
        <v>155</v>
      </c>
      <c r="G5" s="163" t="s">
        <v>124</v>
      </c>
      <c r="H5" s="163" t="s">
        <v>125</v>
      </c>
      <c r="I5" s="163" t="s">
        <v>126</v>
      </c>
      <c r="J5" s="163" t="s">
        <v>127</v>
      </c>
      <c r="K5" s="163" t="s">
        <v>128</v>
      </c>
      <c r="L5" s="163" t="s">
        <v>156</v>
      </c>
      <c r="M5" s="163" t="s">
        <v>130</v>
      </c>
      <c r="N5" s="163" t="s">
        <v>157</v>
      </c>
      <c r="O5" s="163" t="s">
        <v>158</v>
      </c>
      <c r="P5" s="164" t="s">
        <v>159</v>
      </c>
      <c r="Q5" s="164" t="s">
        <v>160</v>
      </c>
      <c r="R5" s="164" t="s">
        <v>161</v>
      </c>
      <c r="S5" s="164" t="s">
        <v>162</v>
      </c>
      <c r="T5" s="164" t="s">
        <v>163</v>
      </c>
      <c r="U5" s="164" t="s">
        <v>164</v>
      </c>
      <c r="V5" s="164" t="s">
        <v>165</v>
      </c>
      <c r="W5" s="164" t="s">
        <v>166</v>
      </c>
      <c r="X5" s="164" t="s">
        <v>167</v>
      </c>
      <c r="Y5" s="164" t="s">
        <v>168</v>
      </c>
      <c r="Z5" s="164" t="s">
        <v>169</v>
      </c>
      <c r="AA5" s="164" t="s">
        <v>170</v>
      </c>
      <c r="AB5" s="164" t="s">
        <v>171</v>
      </c>
      <c r="AC5" s="163" t="s">
        <v>172</v>
      </c>
      <c r="AD5" s="164" t="s">
        <v>173</v>
      </c>
      <c r="AE5" s="164" t="s">
        <v>174</v>
      </c>
    </row>
    <row r="6" spans="2:31" customFormat="1" ht="15.75" thickBot="1" x14ac:dyDescent="0.3"/>
    <row r="7" spans="2:31" customFormat="1" ht="15.75" thickBot="1" x14ac:dyDescent="0.3">
      <c r="J7" s="165" t="s">
        <v>117</v>
      </c>
      <c r="K7" s="166"/>
      <c r="L7" s="166"/>
      <c r="M7" s="166"/>
      <c r="N7" s="166"/>
      <c r="O7" s="166"/>
      <c r="P7" s="167" t="s">
        <v>17</v>
      </c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8" t="s">
        <v>118</v>
      </c>
      <c r="AE7" s="169"/>
    </row>
    <row r="8" spans="2:31" customFormat="1" ht="32.25" thickBot="1" x14ac:dyDescent="0.3">
      <c r="B8" s="170" t="s">
        <v>119</v>
      </c>
      <c r="C8" s="171" t="s">
        <v>120</v>
      </c>
      <c r="D8" s="171" t="s">
        <v>121</v>
      </c>
      <c r="E8" s="171" t="s">
        <v>122</v>
      </c>
      <c r="F8" s="171" t="s">
        <v>123</v>
      </c>
      <c r="G8" s="171" t="s">
        <v>124</v>
      </c>
      <c r="H8" s="171" t="s">
        <v>125</v>
      </c>
      <c r="I8" s="171" t="s">
        <v>126</v>
      </c>
      <c r="J8" s="172" t="s">
        <v>127</v>
      </c>
      <c r="K8" s="172" t="s">
        <v>128</v>
      </c>
      <c r="L8" s="172" t="s">
        <v>129</v>
      </c>
      <c r="M8" s="172" t="s">
        <v>130</v>
      </c>
      <c r="N8" s="172" t="s">
        <v>131</v>
      </c>
      <c r="O8" s="172" t="s">
        <v>132</v>
      </c>
      <c r="P8" s="173" t="s">
        <v>133</v>
      </c>
      <c r="Q8" s="173" t="s">
        <v>134</v>
      </c>
      <c r="R8" s="173" t="s">
        <v>135</v>
      </c>
      <c r="S8" s="173" t="s">
        <v>136</v>
      </c>
      <c r="T8" s="173" t="s">
        <v>137</v>
      </c>
      <c r="U8" s="173" t="s">
        <v>138</v>
      </c>
      <c r="V8" s="173" t="s">
        <v>139</v>
      </c>
      <c r="W8" s="174" t="s">
        <v>175</v>
      </c>
      <c r="X8" s="173" t="s">
        <v>176</v>
      </c>
      <c r="Y8" s="173" t="s">
        <v>177</v>
      </c>
      <c r="Z8" s="173" t="s">
        <v>178</v>
      </c>
      <c r="AA8" s="173" t="s">
        <v>179</v>
      </c>
      <c r="AB8" s="174" t="str">
        <f>TEXT(B2,"mmm") &amp; " Case"</f>
        <v>As at Case</v>
      </c>
      <c r="AC8" s="175" t="s">
        <v>140</v>
      </c>
      <c r="AD8" s="174" t="s">
        <v>141</v>
      </c>
      <c r="AE8" s="174" t="s">
        <v>142</v>
      </c>
    </row>
    <row r="9" spans="2:31" customFormat="1" ht="15" x14ac:dyDescent="0.25">
      <c r="B9" s="176" t="s">
        <v>215</v>
      </c>
      <c r="C9" s="177" t="s">
        <v>447</v>
      </c>
      <c r="D9" s="178" t="s">
        <v>225</v>
      </c>
      <c r="E9" s="179" t="s">
        <v>261</v>
      </c>
      <c r="F9" s="179" t="s">
        <v>297</v>
      </c>
      <c r="G9" s="180" t="s">
        <v>333</v>
      </c>
      <c r="H9" s="181" t="s">
        <v>363</v>
      </c>
      <c r="I9" s="182" t="s">
        <v>382</v>
      </c>
      <c r="J9" s="183">
        <v>195</v>
      </c>
      <c r="K9" s="184">
        <v>223</v>
      </c>
      <c r="L9" s="184">
        <v>31</v>
      </c>
      <c r="M9" s="184">
        <v>20</v>
      </c>
      <c r="N9" s="184">
        <v>85</v>
      </c>
      <c r="O9" s="185">
        <v>0.40669856459330145</v>
      </c>
      <c r="P9" s="186">
        <v>3292.7759999999998</v>
      </c>
      <c r="Q9" s="186">
        <v>6609.683</v>
      </c>
      <c r="R9" s="186">
        <v>6829.5559999999996</v>
      </c>
      <c r="S9" s="186">
        <v>5643.7719999999999</v>
      </c>
      <c r="T9" s="186">
        <v>6019.0079999999998</v>
      </c>
      <c r="U9" s="186">
        <v>10661.888999999999</v>
      </c>
      <c r="V9" s="186">
        <v>5299.9870000000001</v>
      </c>
      <c r="W9" s="187">
        <v>5960.11</v>
      </c>
      <c r="X9" s="186"/>
      <c r="Y9" s="186"/>
      <c r="Z9" s="186"/>
      <c r="AA9" s="186"/>
      <c r="AB9" s="188">
        <v>260</v>
      </c>
      <c r="AC9" s="189">
        <v>50316.781000000003</v>
      </c>
      <c r="AD9" s="190"/>
      <c r="AE9" s="191">
        <v>1</v>
      </c>
    </row>
    <row r="10" spans="2:31" customFormat="1" ht="15" x14ac:dyDescent="0.25">
      <c r="B10" s="192" t="s">
        <v>215</v>
      </c>
      <c r="C10" s="193" t="s">
        <v>448</v>
      </c>
      <c r="D10" s="194" t="s">
        <v>226</v>
      </c>
      <c r="E10" s="195" t="s">
        <v>262</v>
      </c>
      <c r="F10" s="195" t="s">
        <v>298</v>
      </c>
      <c r="G10" s="196" t="s">
        <v>334</v>
      </c>
      <c r="H10" s="197" t="s">
        <v>347</v>
      </c>
      <c r="I10" s="198" t="s">
        <v>391</v>
      </c>
      <c r="J10" s="199">
        <v>75</v>
      </c>
      <c r="K10" s="200">
        <v>75</v>
      </c>
      <c r="L10" s="200">
        <v>2</v>
      </c>
      <c r="M10" s="200">
        <v>10</v>
      </c>
      <c r="N10" s="200">
        <v>46</v>
      </c>
      <c r="O10" s="201">
        <v>0.61333333333333329</v>
      </c>
      <c r="P10" s="202">
        <v>2662.625</v>
      </c>
      <c r="Q10" s="202">
        <v>3746.09</v>
      </c>
      <c r="R10" s="202">
        <v>4580.857</v>
      </c>
      <c r="S10" s="202">
        <v>4420.7299999999996</v>
      </c>
      <c r="T10" s="202">
        <v>4465.8209999999999</v>
      </c>
      <c r="U10" s="202">
        <v>5760.1279999999997</v>
      </c>
      <c r="V10" s="202">
        <v>4361.7740000000003</v>
      </c>
      <c r="W10" s="203">
        <v>4464.3490000000002</v>
      </c>
      <c r="X10" s="202"/>
      <c r="Y10" s="202"/>
      <c r="Z10" s="202"/>
      <c r="AA10" s="202"/>
      <c r="AB10" s="204">
        <v>136</v>
      </c>
      <c r="AC10" s="205">
        <v>34462.374000000003</v>
      </c>
      <c r="AD10" s="206">
        <v>0.78316665765717064</v>
      </c>
      <c r="AE10" s="207">
        <v>0.95113568296602835</v>
      </c>
    </row>
    <row r="11" spans="2:31" customFormat="1" ht="15" x14ac:dyDescent="0.25">
      <c r="B11" s="192" t="s">
        <v>216</v>
      </c>
      <c r="C11" s="193" t="s">
        <v>449</v>
      </c>
      <c r="D11" s="194" t="s">
        <v>227</v>
      </c>
      <c r="E11" s="195" t="s">
        <v>263</v>
      </c>
      <c r="F11" s="195" t="s">
        <v>299</v>
      </c>
      <c r="G11" s="196" t="s">
        <v>335</v>
      </c>
      <c r="H11" s="197" t="s">
        <v>364</v>
      </c>
      <c r="I11" s="198" t="s">
        <v>364</v>
      </c>
      <c r="J11" s="199">
        <v>319</v>
      </c>
      <c r="K11" s="200">
        <v>369</v>
      </c>
      <c r="L11" s="200">
        <v>82</v>
      </c>
      <c r="M11" s="200">
        <v>54</v>
      </c>
      <c r="N11" s="200">
        <v>106</v>
      </c>
      <c r="O11" s="201">
        <v>0.30813953488372092</v>
      </c>
      <c r="P11" s="202">
        <v>942.95799999999997</v>
      </c>
      <c r="Q11" s="202">
        <v>1082.45</v>
      </c>
      <c r="R11" s="202">
        <v>1587.011</v>
      </c>
      <c r="S11" s="202">
        <v>1911.2339999999999</v>
      </c>
      <c r="T11" s="202">
        <v>2048.7750000000001</v>
      </c>
      <c r="U11" s="202">
        <v>2095.1570000000002</v>
      </c>
      <c r="V11" s="202">
        <v>1257.0340000000001</v>
      </c>
      <c r="W11" s="203">
        <v>2159.0630000000001</v>
      </c>
      <c r="X11" s="202"/>
      <c r="Y11" s="202"/>
      <c r="Z11" s="202"/>
      <c r="AA11" s="202"/>
      <c r="AB11" s="204">
        <v>153</v>
      </c>
      <c r="AC11" s="205">
        <v>13083.682000000001</v>
      </c>
      <c r="AD11" s="206">
        <v>0.90661750970446298</v>
      </c>
      <c r="AE11" s="207">
        <v>0.99551879132605781</v>
      </c>
    </row>
    <row r="12" spans="2:31" customFormat="1" ht="15" x14ac:dyDescent="0.25">
      <c r="B12" s="192" t="s">
        <v>217</v>
      </c>
      <c r="C12" s="193" t="s">
        <v>450</v>
      </c>
      <c r="D12" s="194" t="s">
        <v>228</v>
      </c>
      <c r="E12" s="195" t="s">
        <v>264</v>
      </c>
      <c r="F12" s="195" t="s">
        <v>300</v>
      </c>
      <c r="G12" s="196" t="s">
        <v>336</v>
      </c>
      <c r="H12" s="197" t="s">
        <v>365</v>
      </c>
      <c r="I12" s="198" t="s">
        <v>392</v>
      </c>
      <c r="J12" s="199">
        <v>76</v>
      </c>
      <c r="K12" s="200">
        <v>81</v>
      </c>
      <c r="L12" s="200">
        <v>8</v>
      </c>
      <c r="M12" s="200">
        <v>7</v>
      </c>
      <c r="N12" s="200">
        <v>23</v>
      </c>
      <c r="O12" s="201">
        <v>0.2929936305732484</v>
      </c>
      <c r="P12" s="202">
        <v>215.79300000000001</v>
      </c>
      <c r="Q12" s="202">
        <v>448.596</v>
      </c>
      <c r="R12" s="202">
        <v>1633.075</v>
      </c>
      <c r="S12" s="202">
        <v>758.20299999999997</v>
      </c>
      <c r="T12" s="202">
        <v>1319.096</v>
      </c>
      <c r="U12" s="202">
        <v>2480.1889999999999</v>
      </c>
      <c r="V12" s="202">
        <v>1941.327</v>
      </c>
      <c r="W12" s="203">
        <v>2109.8980000000001</v>
      </c>
      <c r="X12" s="202"/>
      <c r="Y12" s="202"/>
      <c r="Z12" s="202"/>
      <c r="AA12" s="202"/>
      <c r="AB12" s="204">
        <v>98</v>
      </c>
      <c r="AC12" s="205">
        <v>10906.177</v>
      </c>
      <c r="AD12" s="206"/>
      <c r="AE12" s="207">
        <v>0.93241587719946573</v>
      </c>
    </row>
    <row r="13" spans="2:31" customFormat="1" ht="15" x14ac:dyDescent="0.25">
      <c r="B13" s="192" t="s">
        <v>218</v>
      </c>
      <c r="C13" s="193" t="s">
        <v>451</v>
      </c>
      <c r="D13" s="194" t="s">
        <v>229</v>
      </c>
      <c r="E13" s="195" t="s">
        <v>265</v>
      </c>
      <c r="F13" s="195" t="s">
        <v>301</v>
      </c>
      <c r="G13" s="196" t="s">
        <v>337</v>
      </c>
      <c r="H13" s="197" t="s">
        <v>366</v>
      </c>
      <c r="I13" s="198" t="s">
        <v>393</v>
      </c>
      <c r="J13" s="199">
        <v>331</v>
      </c>
      <c r="K13" s="200">
        <v>378</v>
      </c>
      <c r="L13" s="200">
        <v>80</v>
      </c>
      <c r="M13" s="200">
        <v>42</v>
      </c>
      <c r="N13" s="200">
        <v>73</v>
      </c>
      <c r="O13" s="201">
        <v>0.20592383638928069</v>
      </c>
      <c r="P13" s="202">
        <v>765.41</v>
      </c>
      <c r="Q13" s="202">
        <v>1180.972</v>
      </c>
      <c r="R13" s="202">
        <v>1563.673</v>
      </c>
      <c r="S13" s="202">
        <v>1637.6659999999999</v>
      </c>
      <c r="T13" s="202">
        <v>1204.4280000000001</v>
      </c>
      <c r="U13" s="202">
        <v>1867.7809999999999</v>
      </c>
      <c r="V13" s="202">
        <v>1863.5920000000001</v>
      </c>
      <c r="W13" s="203">
        <v>1522.7059999999999</v>
      </c>
      <c r="X13" s="202"/>
      <c r="Y13" s="202"/>
      <c r="Z13" s="202"/>
      <c r="AA13" s="202"/>
      <c r="AB13" s="204">
        <v>118</v>
      </c>
      <c r="AC13" s="205">
        <v>11606.227999999999</v>
      </c>
      <c r="AD13" s="206">
        <v>0.48786147275386033</v>
      </c>
      <c r="AE13" s="207">
        <v>0.97068062658919474</v>
      </c>
    </row>
    <row r="14" spans="2:31" customFormat="1" ht="15" x14ac:dyDescent="0.25">
      <c r="B14" s="192" t="s">
        <v>219</v>
      </c>
      <c r="C14" s="193" t="s">
        <v>452</v>
      </c>
      <c r="D14" s="194" t="s">
        <v>230</v>
      </c>
      <c r="E14" s="195" t="s">
        <v>266</v>
      </c>
      <c r="F14" s="195" t="s">
        <v>302</v>
      </c>
      <c r="G14" s="196" t="s">
        <v>338</v>
      </c>
      <c r="H14" s="197" t="s">
        <v>367</v>
      </c>
      <c r="I14" s="198" t="s">
        <v>394</v>
      </c>
      <c r="J14" s="199">
        <v>566</v>
      </c>
      <c r="K14" s="200">
        <v>499</v>
      </c>
      <c r="L14" s="200">
        <v>99</v>
      </c>
      <c r="M14" s="200">
        <v>41</v>
      </c>
      <c r="N14" s="200">
        <v>70</v>
      </c>
      <c r="O14" s="201">
        <v>0.13145539906103287</v>
      </c>
      <c r="P14" s="202">
        <v>901.29399999999998</v>
      </c>
      <c r="Q14" s="202">
        <v>1371.9459999999999</v>
      </c>
      <c r="R14" s="202">
        <v>2876.96</v>
      </c>
      <c r="S14" s="202">
        <v>2433.9949999999999</v>
      </c>
      <c r="T14" s="202">
        <v>1437.1189999999999</v>
      </c>
      <c r="U14" s="202">
        <v>2019.4960000000001</v>
      </c>
      <c r="V14" s="202">
        <v>1552.143</v>
      </c>
      <c r="W14" s="203">
        <v>1409.98</v>
      </c>
      <c r="X14" s="202"/>
      <c r="Y14" s="202"/>
      <c r="Z14" s="202"/>
      <c r="AA14" s="202"/>
      <c r="AB14" s="204">
        <v>112</v>
      </c>
      <c r="AC14" s="205">
        <v>14002.933000000001</v>
      </c>
      <c r="AD14" s="206">
        <v>0.84815141447076947</v>
      </c>
      <c r="AE14" s="207">
        <v>0.98485046265475484</v>
      </c>
    </row>
    <row r="15" spans="2:31" customFormat="1" ht="15" x14ac:dyDescent="0.25">
      <c r="B15" s="192" t="s">
        <v>220</v>
      </c>
      <c r="C15" s="193" t="s">
        <v>453</v>
      </c>
      <c r="D15" s="194" t="s">
        <v>231</v>
      </c>
      <c r="E15" s="195" t="s">
        <v>267</v>
      </c>
      <c r="F15" s="195" t="s">
        <v>303</v>
      </c>
      <c r="G15" s="196" t="s">
        <v>339</v>
      </c>
      <c r="H15" s="197" t="s">
        <v>368</v>
      </c>
      <c r="I15" s="198" t="s">
        <v>395</v>
      </c>
      <c r="J15" s="199">
        <v>341</v>
      </c>
      <c r="K15" s="200">
        <v>341</v>
      </c>
      <c r="L15" s="200">
        <v>59</v>
      </c>
      <c r="M15" s="200">
        <v>71</v>
      </c>
      <c r="N15" s="200">
        <v>71</v>
      </c>
      <c r="O15" s="201">
        <v>0.20821114369501467</v>
      </c>
      <c r="P15" s="202"/>
      <c r="Q15" s="202"/>
      <c r="R15" s="202"/>
      <c r="S15" s="202">
        <v>1002.527</v>
      </c>
      <c r="T15" s="202">
        <v>948.428</v>
      </c>
      <c r="U15" s="202">
        <v>974.83</v>
      </c>
      <c r="V15" s="202">
        <v>1079.211</v>
      </c>
      <c r="W15" s="203">
        <v>1395.048</v>
      </c>
      <c r="X15" s="202"/>
      <c r="Y15" s="202"/>
      <c r="Z15" s="202"/>
      <c r="AA15" s="202"/>
      <c r="AB15" s="204">
        <v>96</v>
      </c>
      <c r="AC15" s="205">
        <v>5400.0439999999999</v>
      </c>
      <c r="AD15" s="206">
        <v>0.75390175955181205</v>
      </c>
      <c r="AE15" s="207">
        <v>0.87522971180881515</v>
      </c>
    </row>
    <row r="16" spans="2:31" customFormat="1" ht="15" x14ac:dyDescent="0.25">
      <c r="B16" s="192" t="s">
        <v>221</v>
      </c>
      <c r="C16" s="193" t="s">
        <v>454</v>
      </c>
      <c r="D16" s="194" t="s">
        <v>232</v>
      </c>
      <c r="E16" s="195" t="s">
        <v>268</v>
      </c>
      <c r="F16" s="195" t="s">
        <v>304</v>
      </c>
      <c r="G16" s="196" t="s">
        <v>340</v>
      </c>
      <c r="H16" s="197" t="s">
        <v>369</v>
      </c>
      <c r="I16" s="197" t="s">
        <v>396</v>
      </c>
      <c r="J16" s="199">
        <v>78</v>
      </c>
      <c r="K16" s="200">
        <v>113</v>
      </c>
      <c r="L16" s="200">
        <v>52</v>
      </c>
      <c r="M16" s="200">
        <v>26</v>
      </c>
      <c r="N16" s="200">
        <v>41</v>
      </c>
      <c r="O16" s="201">
        <v>0.4293193717277487</v>
      </c>
      <c r="P16" s="202">
        <v>12.092000000000001</v>
      </c>
      <c r="Q16" s="202">
        <v>298.19900000000001</v>
      </c>
      <c r="R16" s="202">
        <v>319.46300000000002</v>
      </c>
      <c r="S16" s="202">
        <v>359.45800000000003</v>
      </c>
      <c r="T16" s="202">
        <v>76.040000000000006</v>
      </c>
      <c r="U16" s="202">
        <v>333.88</v>
      </c>
      <c r="V16" s="202">
        <v>884.55600000000004</v>
      </c>
      <c r="W16" s="203">
        <v>1327.742</v>
      </c>
      <c r="X16" s="202"/>
      <c r="Y16" s="202"/>
      <c r="Z16" s="202"/>
      <c r="AA16" s="202"/>
      <c r="AB16" s="204">
        <v>81</v>
      </c>
      <c r="AC16" s="205">
        <v>3611.43</v>
      </c>
      <c r="AD16" s="206">
        <v>0.59647018921482964</v>
      </c>
      <c r="AE16" s="207">
        <v>0.82587438571998917</v>
      </c>
    </row>
    <row r="17" spans="2:31" customFormat="1" ht="15" x14ac:dyDescent="0.25">
      <c r="B17" s="192" t="s">
        <v>216</v>
      </c>
      <c r="C17" s="193" t="s">
        <v>455</v>
      </c>
      <c r="D17" s="194" t="s">
        <v>233</v>
      </c>
      <c r="E17" s="195" t="s">
        <v>269</v>
      </c>
      <c r="F17" s="195" t="s">
        <v>305</v>
      </c>
      <c r="G17" s="196" t="s">
        <v>341</v>
      </c>
      <c r="H17" s="197" t="s">
        <v>340</v>
      </c>
      <c r="I17" s="197" t="s">
        <v>340</v>
      </c>
      <c r="J17" s="199">
        <v>162</v>
      </c>
      <c r="K17" s="200">
        <v>183</v>
      </c>
      <c r="L17" s="200">
        <v>45</v>
      </c>
      <c r="M17" s="200">
        <v>36</v>
      </c>
      <c r="N17" s="200">
        <v>63</v>
      </c>
      <c r="O17" s="201">
        <v>0.36521739130434783</v>
      </c>
      <c r="P17" s="202">
        <v>767.95100000000002</v>
      </c>
      <c r="Q17" s="202">
        <v>1067.277</v>
      </c>
      <c r="R17" s="202">
        <v>1114.2270000000001</v>
      </c>
      <c r="S17" s="202">
        <v>557.13699999999994</v>
      </c>
      <c r="T17" s="202">
        <v>1265.165</v>
      </c>
      <c r="U17" s="202">
        <v>1167.67</v>
      </c>
      <c r="V17" s="202">
        <v>1107.269</v>
      </c>
      <c r="W17" s="203">
        <v>1317.6569999999999</v>
      </c>
      <c r="X17" s="202"/>
      <c r="Y17" s="202"/>
      <c r="Z17" s="202"/>
      <c r="AA17" s="202"/>
      <c r="AB17" s="204">
        <v>97</v>
      </c>
      <c r="AC17" s="205">
        <v>8364.3529999999992</v>
      </c>
      <c r="AD17" s="206">
        <v>0.82873315929183522</v>
      </c>
      <c r="AE17" s="207">
        <v>0.94428886226160613</v>
      </c>
    </row>
    <row r="18" spans="2:31" customFormat="1" ht="15" x14ac:dyDescent="0.25">
      <c r="B18" s="192" t="s">
        <v>218</v>
      </c>
      <c r="C18" s="193" t="s">
        <v>456</v>
      </c>
      <c r="D18" s="194" t="s">
        <v>234</v>
      </c>
      <c r="E18" s="195" t="s">
        <v>270</v>
      </c>
      <c r="F18" s="195" t="s">
        <v>306</v>
      </c>
      <c r="G18" s="196" t="s">
        <v>342</v>
      </c>
      <c r="H18" s="197" t="s">
        <v>370</v>
      </c>
      <c r="I18" s="197" t="s">
        <v>397</v>
      </c>
      <c r="J18" s="199">
        <v>282</v>
      </c>
      <c r="K18" s="200">
        <v>295</v>
      </c>
      <c r="L18" s="200">
        <v>57</v>
      </c>
      <c r="M18" s="200">
        <v>49</v>
      </c>
      <c r="N18" s="200">
        <v>77</v>
      </c>
      <c r="O18" s="201">
        <v>0.26689774696707108</v>
      </c>
      <c r="P18" s="202">
        <v>759.18700000000001</v>
      </c>
      <c r="Q18" s="202">
        <v>1038.06</v>
      </c>
      <c r="R18" s="202">
        <v>994.91800000000001</v>
      </c>
      <c r="S18" s="202">
        <v>966.44200000000001</v>
      </c>
      <c r="T18" s="202">
        <v>930.93600000000004</v>
      </c>
      <c r="U18" s="202">
        <v>1055.1179999999999</v>
      </c>
      <c r="V18" s="202">
        <v>813.774</v>
      </c>
      <c r="W18" s="203">
        <v>1302.8599999999999</v>
      </c>
      <c r="X18" s="202"/>
      <c r="Y18" s="202"/>
      <c r="Z18" s="202"/>
      <c r="AA18" s="202"/>
      <c r="AB18" s="204">
        <v>99</v>
      </c>
      <c r="AC18" s="205">
        <v>7861.2950000000001</v>
      </c>
      <c r="AD18" s="206">
        <v>0.51992379463631477</v>
      </c>
      <c r="AE18" s="207">
        <v>0.97628000549060578</v>
      </c>
    </row>
    <row r="19" spans="2:31" customFormat="1" ht="15" x14ac:dyDescent="0.25">
      <c r="B19" s="192" t="s">
        <v>219</v>
      </c>
      <c r="C19" s="193" t="s">
        <v>457</v>
      </c>
      <c r="D19" s="194" t="s">
        <v>235</v>
      </c>
      <c r="E19" s="195" t="s">
        <v>271</v>
      </c>
      <c r="F19" s="195" t="s">
        <v>307</v>
      </c>
      <c r="G19" s="196" t="s">
        <v>343</v>
      </c>
      <c r="H19" s="197" t="s">
        <v>371</v>
      </c>
      <c r="I19" s="197" t="s">
        <v>398</v>
      </c>
      <c r="J19" s="199">
        <v>204</v>
      </c>
      <c r="K19" s="200">
        <v>195</v>
      </c>
      <c r="L19" s="200">
        <v>31</v>
      </c>
      <c r="M19" s="200">
        <v>30</v>
      </c>
      <c r="N19" s="200">
        <v>57</v>
      </c>
      <c r="O19" s="201">
        <v>0.2857142857142857</v>
      </c>
      <c r="P19" s="202">
        <v>643.30899999999997</v>
      </c>
      <c r="Q19" s="202">
        <v>769.31399999999996</v>
      </c>
      <c r="R19" s="202">
        <v>1080.951</v>
      </c>
      <c r="S19" s="202">
        <v>1172.83</v>
      </c>
      <c r="T19" s="202">
        <v>1116.145</v>
      </c>
      <c r="U19" s="202">
        <v>907.3</v>
      </c>
      <c r="V19" s="202">
        <v>1071.6199999999999</v>
      </c>
      <c r="W19" s="203">
        <v>1276.027</v>
      </c>
      <c r="X19" s="202"/>
      <c r="Y19" s="202"/>
      <c r="Z19" s="202"/>
      <c r="AA19" s="202"/>
      <c r="AB19" s="204">
        <v>93</v>
      </c>
      <c r="AC19" s="205">
        <v>8037.4960000000001</v>
      </c>
      <c r="AD19" s="206">
        <v>0.43821095824281919</v>
      </c>
      <c r="AE19" s="207">
        <v>0.94440592543800861</v>
      </c>
    </row>
    <row r="20" spans="2:31" customFormat="1" ht="15" x14ac:dyDescent="0.25">
      <c r="B20" s="192" t="s">
        <v>222</v>
      </c>
      <c r="C20" s="193" t="s">
        <v>458</v>
      </c>
      <c r="D20" s="194" t="s">
        <v>236</v>
      </c>
      <c r="E20" s="195" t="s">
        <v>272</v>
      </c>
      <c r="F20" s="195" t="s">
        <v>308</v>
      </c>
      <c r="G20" s="196" t="s">
        <v>344</v>
      </c>
      <c r="H20" s="197" t="s">
        <v>372</v>
      </c>
      <c r="I20" s="197" t="s">
        <v>399</v>
      </c>
      <c r="J20" s="199">
        <v>124</v>
      </c>
      <c r="K20" s="200">
        <v>115</v>
      </c>
      <c r="L20" s="200">
        <v>17</v>
      </c>
      <c r="M20" s="200">
        <v>27</v>
      </c>
      <c r="N20" s="200">
        <v>29</v>
      </c>
      <c r="O20" s="201">
        <v>0.24267782426778242</v>
      </c>
      <c r="P20" s="202"/>
      <c r="Q20" s="202"/>
      <c r="R20" s="202">
        <v>206.93299999999999</v>
      </c>
      <c r="S20" s="202">
        <v>1083.2809999999999</v>
      </c>
      <c r="T20" s="202">
        <v>1647.462</v>
      </c>
      <c r="U20" s="202">
        <v>1064.3209999999999</v>
      </c>
      <c r="V20" s="202">
        <v>615.70100000000002</v>
      </c>
      <c r="W20" s="203">
        <v>1175.952</v>
      </c>
      <c r="X20" s="202"/>
      <c r="Y20" s="202"/>
      <c r="Z20" s="202"/>
      <c r="AA20" s="202"/>
      <c r="AB20" s="204">
        <v>53</v>
      </c>
      <c r="AC20" s="205">
        <v>5793.65</v>
      </c>
      <c r="AD20" s="206">
        <v>0.76183982627991231</v>
      </c>
      <c r="AE20" s="207">
        <v>0.86926418409551653</v>
      </c>
    </row>
    <row r="21" spans="2:31" customFormat="1" ht="15" x14ac:dyDescent="0.25">
      <c r="B21" s="192" t="s">
        <v>217</v>
      </c>
      <c r="C21" s="193" t="s">
        <v>459</v>
      </c>
      <c r="D21" s="194" t="s">
        <v>237</v>
      </c>
      <c r="E21" s="195" t="s">
        <v>273</v>
      </c>
      <c r="F21" s="195" t="s">
        <v>309</v>
      </c>
      <c r="G21" s="196" t="s">
        <v>345</v>
      </c>
      <c r="H21" s="197" t="s">
        <v>373</v>
      </c>
      <c r="I21" s="197" t="s">
        <v>400</v>
      </c>
      <c r="J21" s="199">
        <v>84</v>
      </c>
      <c r="K21" s="200">
        <v>89</v>
      </c>
      <c r="L21" s="200">
        <v>19</v>
      </c>
      <c r="M21" s="200">
        <v>15</v>
      </c>
      <c r="N21" s="200">
        <v>25</v>
      </c>
      <c r="O21" s="201">
        <v>0.28901734104046245</v>
      </c>
      <c r="P21" s="202"/>
      <c r="Q21" s="202"/>
      <c r="R21" s="202"/>
      <c r="S21" s="202"/>
      <c r="T21" s="202"/>
      <c r="U21" s="202"/>
      <c r="V21" s="202">
        <v>782.69600000000003</v>
      </c>
      <c r="W21" s="203">
        <v>1130.212</v>
      </c>
      <c r="X21" s="202"/>
      <c r="Y21" s="202"/>
      <c r="Z21" s="202"/>
      <c r="AA21" s="202"/>
      <c r="AB21" s="204">
        <v>44</v>
      </c>
      <c r="AC21" s="205">
        <v>1912.9079999999999</v>
      </c>
      <c r="AD21" s="206">
        <v>0.7137191711561367</v>
      </c>
      <c r="AE21" s="207">
        <v>0.83647428268684487</v>
      </c>
    </row>
    <row r="22" spans="2:31" customFormat="1" ht="15" x14ac:dyDescent="0.25">
      <c r="B22" s="192" t="s">
        <v>215</v>
      </c>
      <c r="C22" s="193" t="s">
        <v>460</v>
      </c>
      <c r="D22" s="194" t="s">
        <v>238</v>
      </c>
      <c r="E22" s="195" t="s">
        <v>274</v>
      </c>
      <c r="F22" s="195" t="s">
        <v>310</v>
      </c>
      <c r="G22" s="196" t="s">
        <v>346</v>
      </c>
      <c r="H22" s="197" t="s">
        <v>374</v>
      </c>
      <c r="I22" s="197" t="s">
        <v>401</v>
      </c>
      <c r="J22" s="199">
        <v>50</v>
      </c>
      <c r="K22" s="200">
        <v>54</v>
      </c>
      <c r="L22" s="200">
        <v>8</v>
      </c>
      <c r="M22" s="200">
        <v>17</v>
      </c>
      <c r="N22" s="200">
        <v>23</v>
      </c>
      <c r="O22" s="201">
        <v>0.44230769230769229</v>
      </c>
      <c r="P22" s="202"/>
      <c r="Q22" s="202"/>
      <c r="R22" s="202"/>
      <c r="S22" s="202"/>
      <c r="T22" s="202"/>
      <c r="U22" s="202">
        <v>683.22799999999995</v>
      </c>
      <c r="V22" s="202">
        <v>819.02599999999995</v>
      </c>
      <c r="W22" s="203">
        <v>1082.672</v>
      </c>
      <c r="X22" s="202"/>
      <c r="Y22" s="202"/>
      <c r="Z22" s="202"/>
      <c r="AA22" s="202"/>
      <c r="AB22" s="204">
        <v>58</v>
      </c>
      <c r="AC22" s="205">
        <v>2584.9259999999999</v>
      </c>
      <c r="AD22" s="206">
        <v>0.84593171576563253</v>
      </c>
      <c r="AE22" s="207">
        <v>0.91419172971366147</v>
      </c>
    </row>
    <row r="23" spans="2:31" customFormat="1" ht="15" x14ac:dyDescent="0.25">
      <c r="B23" s="192" t="s">
        <v>223</v>
      </c>
      <c r="C23" s="193" t="s">
        <v>461</v>
      </c>
      <c r="D23" s="194" t="s">
        <v>239</v>
      </c>
      <c r="E23" s="195" t="s">
        <v>275</v>
      </c>
      <c r="F23" s="195" t="s">
        <v>311</v>
      </c>
      <c r="G23" s="196" t="s">
        <v>347</v>
      </c>
      <c r="H23" s="197" t="s">
        <v>347</v>
      </c>
      <c r="I23" s="197" t="s">
        <v>359</v>
      </c>
      <c r="J23" s="199">
        <v>215</v>
      </c>
      <c r="K23" s="200">
        <v>197</v>
      </c>
      <c r="L23" s="200">
        <v>15</v>
      </c>
      <c r="M23" s="200">
        <v>32</v>
      </c>
      <c r="N23" s="200">
        <v>40</v>
      </c>
      <c r="O23" s="201">
        <v>0.1941747572815534</v>
      </c>
      <c r="P23" s="202">
        <v>1306.336</v>
      </c>
      <c r="Q23" s="202">
        <v>1399.374</v>
      </c>
      <c r="R23" s="202">
        <v>2186.5079999999998</v>
      </c>
      <c r="S23" s="202">
        <v>1390.0429999999999</v>
      </c>
      <c r="T23" s="202">
        <v>1150.8630000000001</v>
      </c>
      <c r="U23" s="202">
        <v>1124.864</v>
      </c>
      <c r="V23" s="202">
        <v>1358.4269999999999</v>
      </c>
      <c r="W23" s="203">
        <v>1079.856</v>
      </c>
      <c r="X23" s="202"/>
      <c r="Y23" s="202"/>
      <c r="Z23" s="202"/>
      <c r="AA23" s="202"/>
      <c r="AB23" s="204">
        <v>72</v>
      </c>
      <c r="AC23" s="205">
        <v>10996.271000000001</v>
      </c>
      <c r="AD23" s="206">
        <v>0.69179407211290356</v>
      </c>
      <c r="AE23" s="207">
        <v>0.88982738500744707</v>
      </c>
    </row>
    <row r="24" spans="2:31" customFormat="1" ht="15" x14ac:dyDescent="0.25">
      <c r="B24" s="192" t="s">
        <v>223</v>
      </c>
      <c r="C24" s="193" t="s">
        <v>462</v>
      </c>
      <c r="D24" s="194" t="s">
        <v>240</v>
      </c>
      <c r="E24" s="195" t="s">
        <v>276</v>
      </c>
      <c r="F24" s="195" t="s">
        <v>312</v>
      </c>
      <c r="G24" s="196" t="s">
        <v>344</v>
      </c>
      <c r="H24" s="197" t="s">
        <v>375</v>
      </c>
      <c r="I24" s="197" t="s">
        <v>402</v>
      </c>
      <c r="J24" s="199">
        <v>191</v>
      </c>
      <c r="K24" s="200">
        <v>187</v>
      </c>
      <c r="L24" s="200">
        <v>25</v>
      </c>
      <c r="M24" s="200">
        <v>17</v>
      </c>
      <c r="N24" s="200">
        <v>38</v>
      </c>
      <c r="O24" s="201">
        <v>0.20105820105820105</v>
      </c>
      <c r="P24" s="202"/>
      <c r="Q24" s="202"/>
      <c r="R24" s="202"/>
      <c r="S24" s="202">
        <v>663.53599999999994</v>
      </c>
      <c r="T24" s="202">
        <v>836.49300000000005</v>
      </c>
      <c r="U24" s="202">
        <v>1361.953</v>
      </c>
      <c r="V24" s="202">
        <v>1085.549</v>
      </c>
      <c r="W24" s="203">
        <v>1073.9849999999999</v>
      </c>
      <c r="X24" s="202"/>
      <c r="Y24" s="202"/>
      <c r="Z24" s="202"/>
      <c r="AA24" s="202"/>
      <c r="AB24" s="204">
        <v>76</v>
      </c>
      <c r="AC24" s="205">
        <v>5021.5159999999996</v>
      </c>
      <c r="AD24" s="206"/>
      <c r="AE24" s="207">
        <v>1</v>
      </c>
    </row>
    <row r="25" spans="2:31" customFormat="1" ht="15" x14ac:dyDescent="0.25">
      <c r="B25" s="192" t="s">
        <v>219</v>
      </c>
      <c r="C25" s="193" t="s">
        <v>463</v>
      </c>
      <c r="D25" s="194" t="s">
        <v>241</v>
      </c>
      <c r="E25" s="195" t="s">
        <v>277</v>
      </c>
      <c r="F25" s="195" t="s">
        <v>313</v>
      </c>
      <c r="G25" s="196" t="s">
        <v>348</v>
      </c>
      <c r="H25" s="197" t="s">
        <v>376</v>
      </c>
      <c r="I25" s="197" t="s">
        <v>403</v>
      </c>
      <c r="J25" s="199">
        <v>159</v>
      </c>
      <c r="K25" s="200">
        <v>162</v>
      </c>
      <c r="L25" s="200">
        <v>42</v>
      </c>
      <c r="M25" s="200">
        <v>26</v>
      </c>
      <c r="N25" s="200">
        <v>43</v>
      </c>
      <c r="O25" s="201">
        <v>0.26791277258566976</v>
      </c>
      <c r="P25" s="202"/>
      <c r="Q25" s="202"/>
      <c r="R25" s="202"/>
      <c r="S25" s="202"/>
      <c r="T25" s="202"/>
      <c r="U25" s="202">
        <v>281.25799999999998</v>
      </c>
      <c r="V25" s="202">
        <v>978.59500000000003</v>
      </c>
      <c r="W25" s="203">
        <v>1063.5809999999999</v>
      </c>
      <c r="X25" s="202"/>
      <c r="Y25" s="202"/>
      <c r="Z25" s="202"/>
      <c r="AA25" s="202"/>
      <c r="AB25" s="204">
        <v>77</v>
      </c>
      <c r="AC25" s="205">
        <v>2323.4340000000002</v>
      </c>
      <c r="AD25" s="206"/>
      <c r="AE25" s="207">
        <v>1</v>
      </c>
    </row>
    <row r="26" spans="2:31" customFormat="1" ht="15" x14ac:dyDescent="0.25">
      <c r="B26" s="192" t="s">
        <v>222</v>
      </c>
      <c r="C26" s="193" t="s">
        <v>464</v>
      </c>
      <c r="D26" s="194" t="s">
        <v>242</v>
      </c>
      <c r="E26" s="195" t="s">
        <v>278</v>
      </c>
      <c r="F26" s="195" t="s">
        <v>314</v>
      </c>
      <c r="G26" s="196" t="s">
        <v>349</v>
      </c>
      <c r="H26" s="197" t="s">
        <v>377</v>
      </c>
      <c r="I26" s="197" t="s">
        <v>404</v>
      </c>
      <c r="J26" s="199">
        <v>70</v>
      </c>
      <c r="K26" s="200">
        <v>72</v>
      </c>
      <c r="L26" s="200">
        <v>8</v>
      </c>
      <c r="M26" s="200">
        <v>14</v>
      </c>
      <c r="N26" s="200">
        <v>12</v>
      </c>
      <c r="O26" s="201">
        <v>0.16901408450704225</v>
      </c>
      <c r="P26" s="202"/>
      <c r="Q26" s="202"/>
      <c r="R26" s="202"/>
      <c r="S26" s="202"/>
      <c r="T26" s="202"/>
      <c r="U26" s="202"/>
      <c r="V26" s="202">
        <v>543.29999999999995</v>
      </c>
      <c r="W26" s="203">
        <v>946.548</v>
      </c>
      <c r="X26" s="202"/>
      <c r="Y26" s="202"/>
      <c r="Z26" s="202"/>
      <c r="AA26" s="202"/>
      <c r="AB26" s="204">
        <v>16</v>
      </c>
      <c r="AC26" s="205">
        <v>1489.848</v>
      </c>
      <c r="AD26" s="206">
        <v>0.73783106756340344</v>
      </c>
      <c r="AE26" s="207">
        <v>0.8494224740345222</v>
      </c>
    </row>
    <row r="27" spans="2:31" customFormat="1" ht="15" x14ac:dyDescent="0.25">
      <c r="B27" s="192" t="s">
        <v>218</v>
      </c>
      <c r="C27" s="193" t="s">
        <v>465</v>
      </c>
      <c r="D27" s="194" t="s">
        <v>243</v>
      </c>
      <c r="E27" s="195" t="s">
        <v>279</v>
      </c>
      <c r="F27" s="195" t="s">
        <v>315</v>
      </c>
      <c r="G27" s="196" t="s">
        <v>350</v>
      </c>
      <c r="H27" s="197" t="s">
        <v>378</v>
      </c>
      <c r="I27" s="197" t="s">
        <v>405</v>
      </c>
      <c r="J27" s="199">
        <v>211</v>
      </c>
      <c r="K27" s="200">
        <v>234</v>
      </c>
      <c r="L27" s="200">
        <v>66</v>
      </c>
      <c r="M27" s="200">
        <v>31</v>
      </c>
      <c r="N27" s="200">
        <v>41</v>
      </c>
      <c r="O27" s="201">
        <v>0.1842696629213483</v>
      </c>
      <c r="P27" s="202"/>
      <c r="Q27" s="202"/>
      <c r="R27" s="202"/>
      <c r="S27" s="202"/>
      <c r="T27" s="202"/>
      <c r="U27" s="202">
        <v>729.92</v>
      </c>
      <c r="V27" s="202">
        <v>753.34299999999996</v>
      </c>
      <c r="W27" s="203">
        <v>892.46400000000006</v>
      </c>
      <c r="X27" s="202"/>
      <c r="Y27" s="202"/>
      <c r="Z27" s="202"/>
      <c r="AA27" s="202"/>
      <c r="AB27" s="204">
        <v>68</v>
      </c>
      <c r="AC27" s="205">
        <v>2375.7269999999999</v>
      </c>
      <c r="AD27" s="206">
        <v>1.0800915331807781</v>
      </c>
      <c r="AE27" s="207">
        <v>1.000255539736429</v>
      </c>
    </row>
    <row r="28" spans="2:31" customFormat="1" ht="15" x14ac:dyDescent="0.25">
      <c r="B28" s="192" t="s">
        <v>220</v>
      </c>
      <c r="C28" s="193" t="s">
        <v>466</v>
      </c>
      <c r="D28" s="194" t="s">
        <v>244</v>
      </c>
      <c r="E28" s="195" t="s">
        <v>280</v>
      </c>
      <c r="F28" s="195" t="s">
        <v>316</v>
      </c>
      <c r="G28" s="196" t="s">
        <v>351</v>
      </c>
      <c r="H28" s="197" t="s">
        <v>379</v>
      </c>
      <c r="I28" s="197" t="s">
        <v>381</v>
      </c>
      <c r="J28" s="199">
        <v>206</v>
      </c>
      <c r="K28" s="200">
        <v>190</v>
      </c>
      <c r="L28" s="200">
        <v>21</v>
      </c>
      <c r="M28" s="200">
        <v>39</v>
      </c>
      <c r="N28" s="200">
        <v>41</v>
      </c>
      <c r="O28" s="201">
        <v>0.20707070707070707</v>
      </c>
      <c r="P28" s="202"/>
      <c r="Q28" s="202"/>
      <c r="R28" s="202"/>
      <c r="S28" s="202"/>
      <c r="T28" s="202"/>
      <c r="U28" s="202"/>
      <c r="V28" s="202"/>
      <c r="W28" s="203">
        <v>846.30499999999995</v>
      </c>
      <c r="X28" s="202"/>
      <c r="Y28" s="202"/>
      <c r="Z28" s="202"/>
      <c r="AA28" s="202"/>
      <c r="AB28" s="204">
        <v>63</v>
      </c>
      <c r="AC28" s="205">
        <v>846.30499999999995</v>
      </c>
      <c r="AD28" s="206">
        <v>0.73663016447421126</v>
      </c>
      <c r="AE28" s="207">
        <v>0.88755943997191122</v>
      </c>
    </row>
    <row r="29" spans="2:31" customFormat="1" ht="15" x14ac:dyDescent="0.25">
      <c r="B29" s="192" t="s">
        <v>222</v>
      </c>
      <c r="C29" s="193" t="s">
        <v>467</v>
      </c>
      <c r="D29" s="194" t="s">
        <v>245</v>
      </c>
      <c r="E29" s="195" t="s">
        <v>281</v>
      </c>
      <c r="F29" s="195" t="s">
        <v>317</v>
      </c>
      <c r="G29" s="196" t="s">
        <v>352</v>
      </c>
      <c r="H29" s="197" t="s">
        <v>360</v>
      </c>
      <c r="I29" s="197" t="s">
        <v>363</v>
      </c>
      <c r="J29" s="199">
        <v>83</v>
      </c>
      <c r="K29" s="200">
        <v>83</v>
      </c>
      <c r="L29" s="200">
        <v>15</v>
      </c>
      <c r="M29" s="200">
        <v>17</v>
      </c>
      <c r="N29" s="200">
        <v>18</v>
      </c>
      <c r="O29" s="201">
        <v>0.21686746987951808</v>
      </c>
      <c r="P29" s="202">
        <v>392.34199999999998</v>
      </c>
      <c r="Q29" s="202">
        <v>660.54899999999998</v>
      </c>
      <c r="R29" s="202">
        <v>1003.804</v>
      </c>
      <c r="S29" s="202">
        <v>851.447</v>
      </c>
      <c r="T29" s="202">
        <v>538.11599999999999</v>
      </c>
      <c r="U29" s="202">
        <v>856.44899999999996</v>
      </c>
      <c r="V29" s="202">
        <v>769.36699999999996</v>
      </c>
      <c r="W29" s="203">
        <v>840.23199999999997</v>
      </c>
      <c r="X29" s="202"/>
      <c r="Y29" s="202"/>
      <c r="Z29" s="202"/>
      <c r="AA29" s="202"/>
      <c r="AB29" s="204">
        <v>48</v>
      </c>
      <c r="AC29" s="205">
        <v>5912.3059999999996</v>
      </c>
      <c r="AD29" s="206">
        <v>0.66057407216268915</v>
      </c>
      <c r="AE29" s="207">
        <v>0.85967123163174308</v>
      </c>
    </row>
    <row r="30" spans="2:31" customFormat="1" ht="15" x14ac:dyDescent="0.25">
      <c r="B30" s="192" t="s">
        <v>215</v>
      </c>
      <c r="C30" s="193" t="s">
        <v>468</v>
      </c>
      <c r="D30" s="194" t="s">
        <v>246</v>
      </c>
      <c r="E30" s="195" t="s">
        <v>282</v>
      </c>
      <c r="F30" s="195" t="s">
        <v>318</v>
      </c>
      <c r="G30" s="196" t="s">
        <v>353</v>
      </c>
      <c r="H30" s="197" t="s">
        <v>380</v>
      </c>
      <c r="I30" s="197" t="s">
        <v>406</v>
      </c>
      <c r="J30" s="199">
        <v>63</v>
      </c>
      <c r="K30" s="200">
        <v>62</v>
      </c>
      <c r="L30" s="200">
        <v>5</v>
      </c>
      <c r="M30" s="200">
        <v>14</v>
      </c>
      <c r="N30" s="200">
        <v>17</v>
      </c>
      <c r="O30" s="201">
        <v>0.27200000000000002</v>
      </c>
      <c r="P30" s="202">
        <v>258.12900000000002</v>
      </c>
      <c r="Q30" s="202">
        <v>332.62099999999998</v>
      </c>
      <c r="R30" s="202">
        <v>372.82100000000003</v>
      </c>
      <c r="S30" s="202">
        <v>715.87099999999998</v>
      </c>
      <c r="T30" s="202">
        <v>5712.03</v>
      </c>
      <c r="U30" s="202">
        <v>491.82400000000001</v>
      </c>
      <c r="V30" s="202">
        <v>383.24099999999999</v>
      </c>
      <c r="W30" s="203">
        <v>715.76599999999996</v>
      </c>
      <c r="X30" s="202"/>
      <c r="Y30" s="202"/>
      <c r="Z30" s="202"/>
      <c r="AA30" s="202"/>
      <c r="AB30" s="204">
        <v>36</v>
      </c>
      <c r="AC30" s="205">
        <v>8982.3029999999999</v>
      </c>
      <c r="AD30" s="206">
        <v>0.60570854022288501</v>
      </c>
      <c r="AE30" s="207">
        <v>0.78468606012100361</v>
      </c>
    </row>
    <row r="31" spans="2:31" customFormat="1" ht="15" x14ac:dyDescent="0.25">
      <c r="B31" s="192" t="s">
        <v>224</v>
      </c>
      <c r="C31" s="193" t="s">
        <v>469</v>
      </c>
      <c r="D31" s="194" t="s">
        <v>247</v>
      </c>
      <c r="E31" s="195" t="s">
        <v>283</v>
      </c>
      <c r="F31" s="195" t="s">
        <v>319</v>
      </c>
      <c r="G31" s="196" t="s">
        <v>351</v>
      </c>
      <c r="H31" s="197" t="s">
        <v>381</v>
      </c>
      <c r="I31" s="197" t="s">
        <v>387</v>
      </c>
      <c r="J31" s="199">
        <v>90</v>
      </c>
      <c r="K31" s="200">
        <v>106</v>
      </c>
      <c r="L31" s="200">
        <v>22</v>
      </c>
      <c r="M31" s="200">
        <v>14</v>
      </c>
      <c r="N31" s="200">
        <v>31</v>
      </c>
      <c r="O31" s="201">
        <v>0.31632653061224492</v>
      </c>
      <c r="P31" s="202"/>
      <c r="Q31" s="202"/>
      <c r="R31" s="202"/>
      <c r="S31" s="202"/>
      <c r="T31" s="202"/>
      <c r="U31" s="202"/>
      <c r="V31" s="202"/>
      <c r="W31" s="203">
        <v>658.81</v>
      </c>
      <c r="X31" s="202"/>
      <c r="Y31" s="202"/>
      <c r="Z31" s="202"/>
      <c r="AA31" s="202"/>
      <c r="AB31" s="204">
        <v>40</v>
      </c>
      <c r="AC31" s="205">
        <v>658.81</v>
      </c>
      <c r="AD31" s="206">
        <v>0.72701543006212366</v>
      </c>
      <c r="AE31" s="207">
        <v>0.87883212782501752</v>
      </c>
    </row>
    <row r="32" spans="2:31" customFormat="1" ht="15" x14ac:dyDescent="0.25">
      <c r="B32" s="192" t="s">
        <v>219</v>
      </c>
      <c r="C32" s="193" t="s">
        <v>470</v>
      </c>
      <c r="D32" s="194" t="s">
        <v>248</v>
      </c>
      <c r="E32" s="195" t="s">
        <v>284</v>
      </c>
      <c r="F32" s="195" t="s">
        <v>320</v>
      </c>
      <c r="G32" s="196" t="s">
        <v>354</v>
      </c>
      <c r="H32" s="197" t="s">
        <v>382</v>
      </c>
      <c r="I32" s="197" t="s">
        <v>386</v>
      </c>
      <c r="J32" s="199">
        <v>262</v>
      </c>
      <c r="K32" s="200">
        <v>244</v>
      </c>
      <c r="L32" s="200">
        <v>20</v>
      </c>
      <c r="M32" s="200">
        <v>35</v>
      </c>
      <c r="N32" s="200">
        <v>24</v>
      </c>
      <c r="O32" s="201">
        <v>9.4861660079051377E-2</v>
      </c>
      <c r="P32" s="202">
        <v>512.09199999999998</v>
      </c>
      <c r="Q32" s="202">
        <v>813.197</v>
      </c>
      <c r="R32" s="202">
        <v>1464.654</v>
      </c>
      <c r="S32" s="202">
        <v>1108.2750000000001</v>
      </c>
      <c r="T32" s="202">
        <v>634.60799999999995</v>
      </c>
      <c r="U32" s="202">
        <v>1553.7190000000001</v>
      </c>
      <c r="V32" s="202">
        <v>693.10900000000004</v>
      </c>
      <c r="W32" s="203">
        <v>649.03499999999997</v>
      </c>
      <c r="X32" s="202"/>
      <c r="Y32" s="202"/>
      <c r="Z32" s="202"/>
      <c r="AA32" s="202"/>
      <c r="AB32" s="204">
        <v>49</v>
      </c>
      <c r="AC32" s="205">
        <v>7428.6890000000003</v>
      </c>
      <c r="AD32" s="206">
        <v>0.55843408593260757</v>
      </c>
      <c r="AE32" s="207">
        <v>0.97732634614571956</v>
      </c>
    </row>
    <row r="33" spans="2:31" customFormat="1" ht="15" x14ac:dyDescent="0.25">
      <c r="B33" s="192" t="s">
        <v>220</v>
      </c>
      <c r="C33" s="193" t="s">
        <v>471</v>
      </c>
      <c r="D33" s="194" t="s">
        <v>249</v>
      </c>
      <c r="E33" s="195" t="s">
        <v>285</v>
      </c>
      <c r="F33" s="195" t="s">
        <v>321</v>
      </c>
      <c r="G33" s="196" t="s">
        <v>339</v>
      </c>
      <c r="H33" s="197" t="s">
        <v>383</v>
      </c>
      <c r="I33" s="197" t="s">
        <v>407</v>
      </c>
      <c r="J33" s="199">
        <v>124</v>
      </c>
      <c r="K33" s="200">
        <v>122</v>
      </c>
      <c r="L33" s="200">
        <v>16</v>
      </c>
      <c r="M33" s="200">
        <v>35</v>
      </c>
      <c r="N33" s="200">
        <v>36</v>
      </c>
      <c r="O33" s="201">
        <v>0.29268292682926828</v>
      </c>
      <c r="P33" s="202"/>
      <c r="Q33" s="202"/>
      <c r="R33" s="202"/>
      <c r="S33" s="202"/>
      <c r="T33" s="202">
        <v>768.92600000000004</v>
      </c>
      <c r="U33" s="202">
        <v>629.59299999999996</v>
      </c>
      <c r="V33" s="202">
        <v>598.625</v>
      </c>
      <c r="W33" s="203">
        <v>602.08600000000001</v>
      </c>
      <c r="X33" s="202"/>
      <c r="Y33" s="202"/>
      <c r="Z33" s="202"/>
      <c r="AA33" s="202"/>
      <c r="AB33" s="204">
        <v>46</v>
      </c>
      <c r="AC33" s="205">
        <v>2599.23</v>
      </c>
      <c r="AD33" s="206">
        <v>0.75358298228253384</v>
      </c>
      <c r="AE33" s="207">
        <v>0.94623428670341025</v>
      </c>
    </row>
    <row r="34" spans="2:31" customFormat="1" ht="15" x14ac:dyDescent="0.25">
      <c r="B34" s="192" t="s">
        <v>219</v>
      </c>
      <c r="C34" s="193" t="s">
        <v>472</v>
      </c>
      <c r="D34" s="194" t="s">
        <v>250</v>
      </c>
      <c r="E34" s="195" t="s">
        <v>286</v>
      </c>
      <c r="F34" s="195" t="s">
        <v>322</v>
      </c>
      <c r="G34" s="196" t="s">
        <v>355</v>
      </c>
      <c r="H34" s="197" t="s">
        <v>369</v>
      </c>
      <c r="I34" s="197" t="s">
        <v>369</v>
      </c>
      <c r="J34" s="199">
        <v>190</v>
      </c>
      <c r="K34" s="200">
        <v>153</v>
      </c>
      <c r="L34" s="200">
        <v>14</v>
      </c>
      <c r="M34" s="200">
        <v>26</v>
      </c>
      <c r="N34" s="200">
        <v>32</v>
      </c>
      <c r="O34" s="201">
        <v>0.18658892128279883</v>
      </c>
      <c r="P34" s="202">
        <v>362.863</v>
      </c>
      <c r="Q34" s="202">
        <v>667.52099999999996</v>
      </c>
      <c r="R34" s="202">
        <v>1282.866</v>
      </c>
      <c r="S34" s="202">
        <v>1087.7729999999999</v>
      </c>
      <c r="T34" s="202">
        <v>664.81</v>
      </c>
      <c r="U34" s="202">
        <v>991.96699999999998</v>
      </c>
      <c r="V34" s="202">
        <v>372.82</v>
      </c>
      <c r="W34" s="203">
        <v>517.56899999999996</v>
      </c>
      <c r="X34" s="202"/>
      <c r="Y34" s="202"/>
      <c r="Z34" s="202"/>
      <c r="AA34" s="202"/>
      <c r="AB34" s="204">
        <v>42</v>
      </c>
      <c r="AC34" s="205">
        <v>5948.1890000000003</v>
      </c>
      <c r="AD34" s="206"/>
      <c r="AE34" s="207">
        <v>0.98282961455889484</v>
      </c>
    </row>
    <row r="35" spans="2:31" customFormat="1" ht="15" x14ac:dyDescent="0.25">
      <c r="B35" s="192" t="s">
        <v>215</v>
      </c>
      <c r="C35" s="193" t="s">
        <v>473</v>
      </c>
      <c r="D35" s="194" t="s">
        <v>251</v>
      </c>
      <c r="E35" s="195" t="s">
        <v>287</v>
      </c>
      <c r="F35" s="195" t="s">
        <v>323</v>
      </c>
      <c r="G35" s="196" t="s">
        <v>356</v>
      </c>
      <c r="H35" s="197" t="s">
        <v>384</v>
      </c>
      <c r="I35" s="197" t="s">
        <v>384</v>
      </c>
      <c r="J35" s="199">
        <v>59</v>
      </c>
      <c r="K35" s="200">
        <v>65</v>
      </c>
      <c r="L35" s="200">
        <v>14</v>
      </c>
      <c r="M35" s="200">
        <v>18</v>
      </c>
      <c r="N35" s="200">
        <v>16</v>
      </c>
      <c r="O35" s="201">
        <v>0.25806451612903225</v>
      </c>
      <c r="P35" s="202">
        <v>227.63800000000001</v>
      </c>
      <c r="Q35" s="202">
        <v>376.09</v>
      </c>
      <c r="R35" s="202">
        <v>612.21600000000001</v>
      </c>
      <c r="S35" s="202">
        <v>653.36199999999997</v>
      </c>
      <c r="T35" s="202">
        <v>1117.9159999999999</v>
      </c>
      <c r="U35" s="202">
        <v>484.07</v>
      </c>
      <c r="V35" s="202">
        <v>465.279</v>
      </c>
      <c r="W35" s="203">
        <v>480.22899999999998</v>
      </c>
      <c r="X35" s="202"/>
      <c r="Y35" s="202"/>
      <c r="Z35" s="202"/>
      <c r="AA35" s="202"/>
      <c r="AB35" s="204">
        <v>27</v>
      </c>
      <c r="AC35" s="205">
        <v>4416.8</v>
      </c>
      <c r="AD35" s="206">
        <v>0.76944987847037072</v>
      </c>
      <c r="AE35" s="207">
        <v>0.88680655514231044</v>
      </c>
    </row>
    <row r="36" spans="2:31" customFormat="1" ht="15" x14ac:dyDescent="0.25">
      <c r="B36" s="192" t="s">
        <v>221</v>
      </c>
      <c r="C36" s="193" t="s">
        <v>474</v>
      </c>
      <c r="D36" s="194" t="s">
        <v>252</v>
      </c>
      <c r="E36" s="195" t="s">
        <v>288</v>
      </c>
      <c r="F36" s="195" t="s">
        <v>324</v>
      </c>
      <c r="G36" s="196" t="s">
        <v>357</v>
      </c>
      <c r="H36" s="197" t="s">
        <v>385</v>
      </c>
      <c r="I36" s="197" t="s">
        <v>385</v>
      </c>
      <c r="J36" s="199">
        <v>126</v>
      </c>
      <c r="K36" s="200">
        <v>124</v>
      </c>
      <c r="L36" s="200">
        <v>14</v>
      </c>
      <c r="M36" s="200">
        <v>28</v>
      </c>
      <c r="N36" s="200">
        <v>23</v>
      </c>
      <c r="O36" s="201">
        <v>0.184</v>
      </c>
      <c r="P36" s="202"/>
      <c r="Q36" s="202"/>
      <c r="R36" s="202"/>
      <c r="S36" s="202"/>
      <c r="T36" s="202"/>
      <c r="U36" s="202"/>
      <c r="V36" s="202"/>
      <c r="W36" s="203">
        <v>466.80599999999998</v>
      </c>
      <c r="X36" s="202"/>
      <c r="Y36" s="202"/>
      <c r="Z36" s="202"/>
      <c r="AA36" s="202"/>
      <c r="AB36" s="204">
        <v>32</v>
      </c>
      <c r="AC36" s="205">
        <v>466.80599999999998</v>
      </c>
      <c r="AD36" s="206">
        <v>0.82715976809634728</v>
      </c>
      <c r="AE36" s="207">
        <v>0.94483795324246844</v>
      </c>
    </row>
    <row r="37" spans="2:31" customFormat="1" ht="15" x14ac:dyDescent="0.25">
      <c r="B37" s="192" t="s">
        <v>224</v>
      </c>
      <c r="C37" s="193" t="s">
        <v>475</v>
      </c>
      <c r="D37" s="194" t="s">
        <v>253</v>
      </c>
      <c r="E37" s="195" t="s">
        <v>289</v>
      </c>
      <c r="F37" s="195" t="s">
        <v>325</v>
      </c>
      <c r="G37" s="196" t="s">
        <v>358</v>
      </c>
      <c r="H37" s="197" t="s">
        <v>386</v>
      </c>
      <c r="I37" s="197" t="s">
        <v>408</v>
      </c>
      <c r="J37" s="199">
        <v>217</v>
      </c>
      <c r="K37" s="200">
        <v>212</v>
      </c>
      <c r="L37" s="200">
        <v>33</v>
      </c>
      <c r="M37" s="200">
        <v>21</v>
      </c>
      <c r="N37" s="200">
        <v>35</v>
      </c>
      <c r="O37" s="201">
        <v>0.16317016317016317</v>
      </c>
      <c r="P37" s="202">
        <v>431.81099999999998</v>
      </c>
      <c r="Q37" s="202">
        <v>838.86199999999997</v>
      </c>
      <c r="R37" s="202">
        <v>1100.729</v>
      </c>
      <c r="S37" s="202">
        <v>866.48400000000004</v>
      </c>
      <c r="T37" s="202">
        <v>599.27499999999998</v>
      </c>
      <c r="U37" s="202">
        <v>816.89099999999996</v>
      </c>
      <c r="V37" s="202">
        <v>773.25199999999995</v>
      </c>
      <c r="W37" s="203">
        <v>449.80700000000002</v>
      </c>
      <c r="X37" s="202"/>
      <c r="Y37" s="202"/>
      <c r="Z37" s="202"/>
      <c r="AA37" s="202"/>
      <c r="AB37" s="204">
        <v>38</v>
      </c>
      <c r="AC37" s="205">
        <v>5877.1109999999999</v>
      </c>
      <c r="AD37" s="206">
        <v>0.64666515282256232</v>
      </c>
      <c r="AE37" s="207">
        <v>0.95708303214590817</v>
      </c>
    </row>
    <row r="38" spans="2:31" customFormat="1" ht="15" x14ac:dyDescent="0.25">
      <c r="B38" s="192" t="s">
        <v>216</v>
      </c>
      <c r="C38" s="193" t="s">
        <v>476</v>
      </c>
      <c r="D38" s="194" t="s">
        <v>254</v>
      </c>
      <c r="E38" s="195" t="s">
        <v>290</v>
      </c>
      <c r="F38" s="195" t="s">
        <v>326</v>
      </c>
      <c r="G38" s="196" t="s">
        <v>357</v>
      </c>
      <c r="H38" s="197" t="s">
        <v>387</v>
      </c>
      <c r="I38" s="197" t="s">
        <v>409</v>
      </c>
      <c r="J38" s="199">
        <v>99</v>
      </c>
      <c r="K38" s="200">
        <v>112</v>
      </c>
      <c r="L38" s="200">
        <v>26</v>
      </c>
      <c r="M38" s="200">
        <v>18</v>
      </c>
      <c r="N38" s="200">
        <v>34</v>
      </c>
      <c r="O38" s="201">
        <v>0.32227488151658767</v>
      </c>
      <c r="P38" s="202"/>
      <c r="Q38" s="202"/>
      <c r="R38" s="202"/>
      <c r="S38" s="202"/>
      <c r="T38" s="202"/>
      <c r="U38" s="202"/>
      <c r="V38" s="202"/>
      <c r="W38" s="203">
        <v>433.79700000000003</v>
      </c>
      <c r="X38" s="202"/>
      <c r="Y38" s="202"/>
      <c r="Z38" s="202"/>
      <c r="AA38" s="202"/>
      <c r="AB38" s="204">
        <v>34</v>
      </c>
      <c r="AC38" s="205">
        <v>433.79700000000003</v>
      </c>
      <c r="AD38" s="206"/>
      <c r="AE38" s="207">
        <v>0.98937550151875342</v>
      </c>
    </row>
    <row r="39" spans="2:31" customFormat="1" ht="15" x14ac:dyDescent="0.25">
      <c r="B39" s="192" t="s">
        <v>223</v>
      </c>
      <c r="C39" s="193" t="s">
        <v>477</v>
      </c>
      <c r="D39" s="194" t="s">
        <v>255</v>
      </c>
      <c r="E39" s="195" t="s">
        <v>291</v>
      </c>
      <c r="F39" s="195" t="s">
        <v>327</v>
      </c>
      <c r="G39" s="196" t="s">
        <v>359</v>
      </c>
      <c r="H39" s="197" t="s">
        <v>388</v>
      </c>
      <c r="I39" s="197" t="s">
        <v>388</v>
      </c>
      <c r="J39" s="199">
        <v>137</v>
      </c>
      <c r="K39" s="200">
        <v>131</v>
      </c>
      <c r="L39" s="200">
        <v>16</v>
      </c>
      <c r="M39" s="200">
        <v>22</v>
      </c>
      <c r="N39" s="200">
        <v>21</v>
      </c>
      <c r="O39" s="201">
        <v>0.15671641791044777</v>
      </c>
      <c r="P39" s="202">
        <v>191.654</v>
      </c>
      <c r="Q39" s="202">
        <v>552.74400000000003</v>
      </c>
      <c r="R39" s="202">
        <v>1072.693</v>
      </c>
      <c r="S39" s="202">
        <v>379.166</v>
      </c>
      <c r="T39" s="202">
        <v>592.47500000000002</v>
      </c>
      <c r="U39" s="202">
        <v>686.62800000000004</v>
      </c>
      <c r="V39" s="202">
        <v>684.27499999999998</v>
      </c>
      <c r="W39" s="203">
        <v>352.654</v>
      </c>
      <c r="X39" s="202"/>
      <c r="Y39" s="202"/>
      <c r="Z39" s="202"/>
      <c r="AA39" s="202"/>
      <c r="AB39" s="204">
        <v>28</v>
      </c>
      <c r="AC39" s="205">
        <v>4512.2889999999998</v>
      </c>
      <c r="AD39" s="206">
        <v>0.65709888101622305</v>
      </c>
      <c r="AE39" s="207">
        <v>0.9465504865018739</v>
      </c>
    </row>
    <row r="40" spans="2:31" customFormat="1" ht="15" x14ac:dyDescent="0.25">
      <c r="B40" s="192" t="s">
        <v>222</v>
      </c>
      <c r="C40" s="193" t="s">
        <v>478</v>
      </c>
      <c r="D40" s="194" t="s">
        <v>256</v>
      </c>
      <c r="E40" s="195" t="s">
        <v>292</v>
      </c>
      <c r="F40" s="195" t="s">
        <v>328</v>
      </c>
      <c r="G40" s="196" t="s">
        <v>357</v>
      </c>
      <c r="H40" s="197" t="s">
        <v>389</v>
      </c>
      <c r="I40" s="197" t="s">
        <v>379</v>
      </c>
      <c r="J40" s="199">
        <v>81</v>
      </c>
      <c r="K40" s="200">
        <v>82</v>
      </c>
      <c r="L40" s="200">
        <v>9</v>
      </c>
      <c r="M40" s="200">
        <v>22</v>
      </c>
      <c r="N40" s="200">
        <v>11</v>
      </c>
      <c r="O40" s="201">
        <v>0.13496932515337423</v>
      </c>
      <c r="P40" s="202"/>
      <c r="Q40" s="202"/>
      <c r="R40" s="202"/>
      <c r="S40" s="202"/>
      <c r="T40" s="202"/>
      <c r="U40" s="202"/>
      <c r="V40" s="202"/>
      <c r="W40" s="203">
        <v>298.19099999999997</v>
      </c>
      <c r="X40" s="202"/>
      <c r="Y40" s="202"/>
      <c r="Z40" s="202"/>
      <c r="AA40" s="202"/>
      <c r="AB40" s="204">
        <v>18</v>
      </c>
      <c r="AC40" s="205">
        <v>298.19099999999997</v>
      </c>
      <c r="AD40" s="206">
        <v>0.79729793131887017</v>
      </c>
      <c r="AE40" s="207">
        <v>0.89984123357543289</v>
      </c>
    </row>
    <row r="41" spans="2:31" customFormat="1" ht="15" x14ac:dyDescent="0.25">
      <c r="B41" s="192" t="s">
        <v>222</v>
      </c>
      <c r="C41" s="193" t="s">
        <v>479</v>
      </c>
      <c r="D41" s="194" t="s">
        <v>257</v>
      </c>
      <c r="E41" s="195" t="s">
        <v>293</v>
      </c>
      <c r="F41" s="195" t="s">
        <v>329</v>
      </c>
      <c r="G41" s="196" t="s">
        <v>360</v>
      </c>
      <c r="H41" s="197" t="s">
        <v>358</v>
      </c>
      <c r="I41" s="197" t="s">
        <v>410</v>
      </c>
      <c r="J41" s="199">
        <v>118</v>
      </c>
      <c r="K41" s="200">
        <v>108</v>
      </c>
      <c r="L41" s="200">
        <v>6</v>
      </c>
      <c r="M41" s="200">
        <v>17</v>
      </c>
      <c r="N41" s="200">
        <v>10</v>
      </c>
      <c r="O41" s="201">
        <v>8.8495575221238937E-2</v>
      </c>
      <c r="P41" s="202">
        <v>74.915000000000006</v>
      </c>
      <c r="Q41" s="202">
        <v>273.142</v>
      </c>
      <c r="R41" s="202">
        <v>877.74900000000002</v>
      </c>
      <c r="S41" s="202">
        <v>427.43</v>
      </c>
      <c r="T41" s="202">
        <v>843.87300000000005</v>
      </c>
      <c r="U41" s="202">
        <v>388.63400000000001</v>
      </c>
      <c r="V41" s="202">
        <v>389.29199999999997</v>
      </c>
      <c r="W41" s="203">
        <v>283.95699999999999</v>
      </c>
      <c r="X41" s="202"/>
      <c r="Y41" s="202"/>
      <c r="Z41" s="202"/>
      <c r="AA41" s="202"/>
      <c r="AB41" s="204">
        <v>15</v>
      </c>
      <c r="AC41" s="205">
        <v>3558.9920000000002</v>
      </c>
      <c r="AD41" s="206">
        <v>0.3972739698288954</v>
      </c>
      <c r="AE41" s="207">
        <v>0.96878525326872933</v>
      </c>
    </row>
    <row r="42" spans="2:31" customFormat="1" ht="15" x14ac:dyDescent="0.25">
      <c r="B42" s="192" t="s">
        <v>222</v>
      </c>
      <c r="C42" s="193" t="s">
        <v>480</v>
      </c>
      <c r="D42" s="194" t="s">
        <v>258</v>
      </c>
      <c r="E42" s="195" t="s">
        <v>294</v>
      </c>
      <c r="F42" s="195" t="s">
        <v>330</v>
      </c>
      <c r="G42" s="196" t="s">
        <v>338</v>
      </c>
      <c r="H42" s="197" t="s">
        <v>364</v>
      </c>
      <c r="I42" s="197" t="s">
        <v>411</v>
      </c>
      <c r="J42" s="199">
        <v>87</v>
      </c>
      <c r="K42" s="200">
        <v>88</v>
      </c>
      <c r="L42" s="200">
        <v>10</v>
      </c>
      <c r="M42" s="200">
        <v>17</v>
      </c>
      <c r="N42" s="200">
        <v>12</v>
      </c>
      <c r="O42" s="201">
        <v>0.13714285714285715</v>
      </c>
      <c r="P42" s="202">
        <v>-22.446999999999999</v>
      </c>
      <c r="Q42" s="202">
        <v>576.36400000000003</v>
      </c>
      <c r="R42" s="202">
        <v>568.69000000000005</v>
      </c>
      <c r="S42" s="202">
        <v>224.518</v>
      </c>
      <c r="T42" s="202">
        <v>623.16600000000005</v>
      </c>
      <c r="U42" s="202">
        <v>871.25699999999995</v>
      </c>
      <c r="V42" s="202">
        <v>887.45699999999999</v>
      </c>
      <c r="W42" s="203">
        <v>283.274</v>
      </c>
      <c r="X42" s="202"/>
      <c r="Y42" s="202"/>
      <c r="Z42" s="202"/>
      <c r="AA42" s="202"/>
      <c r="AB42" s="204">
        <v>18</v>
      </c>
      <c r="AC42" s="205">
        <v>4012.279</v>
      </c>
      <c r="AD42" s="206">
        <v>0.75288006303610433</v>
      </c>
      <c r="AE42" s="207">
        <v>0.87977924568214994</v>
      </c>
    </row>
    <row r="43" spans="2:31" customFormat="1" ht="15" x14ac:dyDescent="0.25">
      <c r="B43" s="192" t="s">
        <v>223</v>
      </c>
      <c r="C43" s="193" t="s">
        <v>481</v>
      </c>
      <c r="D43" s="194" t="s">
        <v>259</v>
      </c>
      <c r="E43" s="195" t="s">
        <v>295</v>
      </c>
      <c r="F43" s="195" t="s">
        <v>331</v>
      </c>
      <c r="G43" s="196" t="s">
        <v>361</v>
      </c>
      <c r="H43" s="197" t="s">
        <v>389</v>
      </c>
      <c r="I43" s="197"/>
      <c r="J43" s="199">
        <v>82</v>
      </c>
      <c r="K43" s="200">
        <v>73</v>
      </c>
      <c r="L43" s="200">
        <v>8</v>
      </c>
      <c r="M43" s="200">
        <v>13</v>
      </c>
      <c r="N43" s="200">
        <v>8</v>
      </c>
      <c r="O43" s="201">
        <v>0.1032258064516129</v>
      </c>
      <c r="P43" s="202"/>
      <c r="Q43" s="202"/>
      <c r="R43" s="202"/>
      <c r="S43" s="202"/>
      <c r="T43" s="202"/>
      <c r="U43" s="202"/>
      <c r="V43" s="202"/>
      <c r="W43" s="203">
        <v>270.33800000000002</v>
      </c>
      <c r="X43" s="202"/>
      <c r="Y43" s="202"/>
      <c r="Z43" s="202"/>
      <c r="AA43" s="202"/>
      <c r="AB43" s="204">
        <v>14</v>
      </c>
      <c r="AC43" s="205">
        <v>270.33800000000002</v>
      </c>
      <c r="AD43" s="206"/>
      <c r="AE43" s="207">
        <v>1</v>
      </c>
    </row>
    <row r="44" spans="2:31" customFormat="1" ht="15" x14ac:dyDescent="0.25">
      <c r="B44" s="192" t="s">
        <v>224</v>
      </c>
      <c r="C44" s="193" t="s">
        <v>482</v>
      </c>
      <c r="D44" s="194" t="s">
        <v>260</v>
      </c>
      <c r="E44" s="195" t="s">
        <v>296</v>
      </c>
      <c r="F44" s="195" t="s">
        <v>332</v>
      </c>
      <c r="G44" s="196" t="s">
        <v>362</v>
      </c>
      <c r="H44" s="197" t="s">
        <v>390</v>
      </c>
      <c r="I44" s="197" t="s">
        <v>390</v>
      </c>
      <c r="J44" s="199">
        <v>133</v>
      </c>
      <c r="K44" s="200">
        <v>130</v>
      </c>
      <c r="L44" s="200">
        <v>25</v>
      </c>
      <c r="M44" s="200">
        <v>19</v>
      </c>
      <c r="N44" s="200">
        <v>13</v>
      </c>
      <c r="O44" s="201">
        <v>9.8859315589353611E-2</v>
      </c>
      <c r="P44" s="202"/>
      <c r="Q44" s="202"/>
      <c r="R44" s="202"/>
      <c r="S44" s="202"/>
      <c r="T44" s="202"/>
      <c r="U44" s="202"/>
      <c r="V44" s="202"/>
      <c r="W44" s="203">
        <v>238.18199999999999</v>
      </c>
      <c r="X44" s="202"/>
      <c r="Y44" s="202"/>
      <c r="Z44" s="202"/>
      <c r="AA44" s="202"/>
      <c r="AB44" s="204">
        <v>19</v>
      </c>
      <c r="AC44" s="205">
        <v>238.18199999999999</v>
      </c>
      <c r="AD44" s="206"/>
      <c r="AE44" s="207">
        <v>0.98341242569248977</v>
      </c>
    </row>
    <row r="45" spans="2:31" customFormat="1" ht="15" x14ac:dyDescent="0.25">
      <c r="B45" s="192"/>
      <c r="C45" s="193"/>
      <c r="D45" s="194"/>
      <c r="E45" s="195"/>
      <c r="F45" s="195"/>
      <c r="G45" s="196"/>
      <c r="H45" s="197"/>
      <c r="I45" s="197"/>
      <c r="J45" s="199"/>
      <c r="K45" s="200"/>
      <c r="L45" s="200"/>
      <c r="M45" s="200"/>
      <c r="N45" s="200"/>
      <c r="O45" s="201"/>
      <c r="P45" s="202"/>
      <c r="Q45" s="202"/>
      <c r="R45" s="202"/>
      <c r="S45" s="202"/>
      <c r="T45" s="202"/>
      <c r="U45" s="202"/>
      <c r="V45" s="202"/>
      <c r="W45" s="203"/>
      <c r="X45" s="202"/>
      <c r="Y45" s="202"/>
      <c r="Z45" s="202"/>
      <c r="AA45" s="202"/>
      <c r="AB45" s="204"/>
      <c r="AC45" s="205"/>
      <c r="AD45" s="206"/>
      <c r="AE45" s="207"/>
    </row>
    <row r="46" spans="2:31" customFormat="1" ht="15" x14ac:dyDescent="0.25">
      <c r="B46" s="192"/>
      <c r="C46" s="193"/>
      <c r="D46" s="194"/>
      <c r="E46" s="195"/>
      <c r="F46" s="195"/>
      <c r="G46" s="196"/>
      <c r="H46" s="197"/>
      <c r="I46" s="197"/>
      <c r="J46" s="199"/>
      <c r="K46" s="200"/>
      <c r="L46" s="200"/>
      <c r="M46" s="200"/>
      <c r="N46" s="200"/>
      <c r="O46" s="201"/>
      <c r="P46" s="202"/>
      <c r="Q46" s="202"/>
      <c r="R46" s="202"/>
      <c r="S46" s="202"/>
      <c r="T46" s="202"/>
      <c r="U46" s="202"/>
      <c r="V46" s="202"/>
      <c r="W46" s="203"/>
      <c r="X46" s="202"/>
      <c r="Y46" s="202"/>
      <c r="Z46" s="202"/>
      <c r="AA46" s="202"/>
      <c r="AB46" s="204"/>
      <c r="AC46" s="205"/>
      <c r="AD46" s="206"/>
      <c r="AE46" s="207"/>
    </row>
    <row r="47" spans="2:31" customFormat="1" ht="15" x14ac:dyDescent="0.25">
      <c r="B47" s="192"/>
      <c r="C47" s="193"/>
      <c r="D47" s="194"/>
      <c r="E47" s="195"/>
      <c r="F47" s="195"/>
      <c r="G47" s="196"/>
      <c r="H47" s="197"/>
      <c r="I47" s="197"/>
      <c r="J47" s="199"/>
      <c r="K47" s="200"/>
      <c r="L47" s="200"/>
      <c r="M47" s="200"/>
      <c r="N47" s="200"/>
      <c r="O47" s="201"/>
      <c r="P47" s="202"/>
      <c r="Q47" s="202"/>
      <c r="R47" s="202"/>
      <c r="S47" s="202"/>
      <c r="T47" s="202"/>
      <c r="U47" s="202"/>
      <c r="V47" s="202"/>
      <c r="W47" s="203"/>
      <c r="X47" s="202"/>
      <c r="Y47" s="202"/>
      <c r="Z47" s="202"/>
      <c r="AA47" s="202"/>
      <c r="AB47" s="204"/>
      <c r="AC47" s="205"/>
      <c r="AD47" s="206"/>
      <c r="AE47" s="207"/>
    </row>
    <row r="48" spans="2:31" customFormat="1" ht="15" x14ac:dyDescent="0.25">
      <c r="B48" s="208"/>
      <c r="C48" s="209"/>
      <c r="D48" s="210"/>
      <c r="E48" s="211"/>
      <c r="F48" s="211"/>
      <c r="G48" s="212"/>
      <c r="H48" s="197"/>
      <c r="I48" s="197"/>
      <c r="J48" s="213"/>
      <c r="K48" s="214"/>
      <c r="L48" s="214"/>
      <c r="M48" s="214"/>
      <c r="N48" s="214"/>
      <c r="O48" s="215"/>
      <c r="P48" s="216"/>
      <c r="Q48" s="216"/>
      <c r="R48" s="216"/>
      <c r="S48" s="216"/>
      <c r="T48" s="216"/>
      <c r="U48" s="216"/>
      <c r="V48" s="216"/>
      <c r="W48" s="217"/>
      <c r="X48" s="216"/>
      <c r="Y48" s="216"/>
      <c r="Z48" s="216"/>
      <c r="AA48" s="216"/>
      <c r="AB48" s="218"/>
      <c r="AC48" s="219"/>
      <c r="AD48" s="220"/>
      <c r="AE48" s="221"/>
    </row>
    <row r="49" spans="2:31" customFormat="1" ht="15.75" thickBot="1" x14ac:dyDescent="0.3">
      <c r="B49" s="222"/>
      <c r="C49" s="223" t="s">
        <v>143</v>
      </c>
      <c r="D49" s="224"/>
      <c r="E49" s="224"/>
      <c r="F49" s="224"/>
      <c r="G49" s="224"/>
      <c r="H49" s="224"/>
      <c r="I49" s="224"/>
      <c r="J49" s="225">
        <f>SUM(J9:J48)</f>
        <v>5890</v>
      </c>
      <c r="K49" s="226">
        <f>SUM(K9:K48)</f>
        <v>5947</v>
      </c>
      <c r="L49" s="226">
        <f>SUM(L9:L48)</f>
        <v>1020</v>
      </c>
      <c r="M49" s="226">
        <f>SUM(M9:M48)</f>
        <v>940</v>
      </c>
      <c r="N49" s="226">
        <f>SUM(N9:N48)</f>
        <v>1345</v>
      </c>
      <c r="O49" s="227">
        <f>N49/AVERAGE(J49,K49)</f>
        <v>0.22725352707611726</v>
      </c>
      <c r="P49" s="228">
        <f>SUM(P9:P48)</f>
        <v>14698.728000000003</v>
      </c>
      <c r="Q49" s="228">
        <f>SUM(Q9:Q48)</f>
        <v>24103.050999999999</v>
      </c>
      <c r="R49" s="228">
        <f>SUM(R9:R48)</f>
        <v>33330.353999999999</v>
      </c>
      <c r="S49" s="228"/>
      <c r="T49" s="228"/>
      <c r="U49" s="228"/>
      <c r="V49" s="228">
        <f>SUM(V9:V48)</f>
        <v>34185.641000000003</v>
      </c>
      <c r="W49" s="229"/>
      <c r="X49" s="228"/>
      <c r="Y49" s="228"/>
      <c r="Z49" s="228"/>
      <c r="AA49" s="228"/>
      <c r="AB49" s="229">
        <f>SUM(AB9:AB48)</f>
        <v>2374</v>
      </c>
      <c r="AC49" s="149">
        <f>SUM(AC9:AC48)</f>
        <v>256611.69000000003</v>
      </c>
      <c r="AD49" s="230"/>
      <c r="AE49" s="231"/>
    </row>
    <row r="50" spans="2:31" customFormat="1" ht="15" x14ac:dyDescent="0.25"/>
    <row r="51" spans="2:31" customFormat="1" ht="15" x14ac:dyDescent="0.25">
      <c r="C51" s="232" t="s">
        <v>144</v>
      </c>
      <c r="P51" s="233" t="s">
        <v>145</v>
      </c>
      <c r="Q51" s="234" t="s">
        <v>146</v>
      </c>
      <c r="R51" s="150" t="s">
        <v>147</v>
      </c>
    </row>
    <row r="52" spans="2:31" customFormat="1" ht="15" x14ac:dyDescent="0.25">
      <c r="C52" s="151" t="s">
        <v>148</v>
      </c>
    </row>
    <row r="53" spans="2:31" customFormat="1" ht="15" x14ac:dyDescent="0.25"/>
    <row r="54" spans="2:31" x14ac:dyDescent="0.2">
      <c r="C54" s="153"/>
      <c r="P54" s="153"/>
      <c r="Q54" s="153"/>
      <c r="R54" s="153"/>
    </row>
    <row r="55" spans="2:31" x14ac:dyDescent="0.2">
      <c r="C55" s="153"/>
      <c r="P55" s="153"/>
      <c r="Q55" s="153"/>
      <c r="R55" s="153"/>
    </row>
    <row r="56" spans="2:31" x14ac:dyDescent="0.2">
      <c r="C56" s="153"/>
      <c r="P56" s="153"/>
      <c r="Q56" s="153"/>
      <c r="R56" s="153"/>
    </row>
    <row r="57" spans="2:31" x14ac:dyDescent="0.2">
      <c r="C57" s="153"/>
      <c r="P57" s="153"/>
      <c r="Q57" s="153"/>
      <c r="R57" s="153"/>
    </row>
    <row r="58" spans="2:31" x14ac:dyDescent="0.2">
      <c r="C58" s="153"/>
      <c r="P58" s="153"/>
      <c r="Q58" s="153"/>
      <c r="R58" s="153"/>
    </row>
    <row r="59" spans="2:31" x14ac:dyDescent="0.2">
      <c r="C59" s="153"/>
      <c r="P59" s="153"/>
      <c r="Q59" s="153"/>
      <c r="R59" s="153"/>
    </row>
    <row r="60" spans="2:31" x14ac:dyDescent="0.2">
      <c r="C60" s="153"/>
      <c r="P60" s="153"/>
      <c r="Q60" s="153"/>
      <c r="R60" s="153"/>
    </row>
    <row r="61" spans="2:31" x14ac:dyDescent="0.2">
      <c r="C61" s="153"/>
      <c r="P61" s="153"/>
      <c r="Q61" s="153"/>
      <c r="R61" s="153"/>
    </row>
    <row r="62" spans="2:31" x14ac:dyDescent="0.2">
      <c r="C62" s="153"/>
      <c r="P62" s="153"/>
      <c r="Q62" s="153"/>
      <c r="R62" s="153"/>
    </row>
    <row r="63" spans="2:31" x14ac:dyDescent="0.2">
      <c r="C63" s="153"/>
      <c r="P63" s="153"/>
      <c r="Q63" s="153"/>
      <c r="R63" s="153"/>
    </row>
    <row r="64" spans="2:31" x14ac:dyDescent="0.2">
      <c r="C64" s="153"/>
      <c r="P64" s="153"/>
      <c r="Q64" s="153"/>
      <c r="R64" s="153"/>
    </row>
    <row r="65" spans="3:18" x14ac:dyDescent="0.2">
      <c r="C65" s="153"/>
      <c r="P65" s="153"/>
      <c r="Q65" s="153"/>
      <c r="R65" s="153"/>
    </row>
    <row r="66" spans="3:18" x14ac:dyDescent="0.2">
      <c r="C66" s="153"/>
      <c r="P66" s="153"/>
      <c r="Q66" s="153"/>
      <c r="R66" s="153"/>
    </row>
    <row r="67" spans="3:18" x14ac:dyDescent="0.2">
      <c r="C67" s="151" t="s">
        <v>148</v>
      </c>
    </row>
  </sheetData>
  <conditionalFormatting sqref="W9:W12 W15:W48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W24:W27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W21:W23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W45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W34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W27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W13:W14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  <hyperlink ref="B3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422"/>
  <sheetViews>
    <sheetView showGridLines="0" tabSelected="1" zoomScale="85" zoomScaleNormal="85" workbookViewId="0">
      <pane xSplit="2" ySplit="2" topLeftCell="C377" activePane="bottomRight" state="frozen"/>
      <selection pane="topRight" activeCell="C1" sqref="C1"/>
      <selection pane="bottomLeft" activeCell="A3" sqref="A3"/>
      <selection pane="bottomRight" activeCell="N386" sqref="N386"/>
    </sheetView>
  </sheetViews>
  <sheetFormatPr defaultColWidth="9.125" defaultRowHeight="12" x14ac:dyDescent="0.2"/>
  <cols>
    <col min="1" max="1" width="16.5" style="10" bestFit="1" customWidth="1" collapsed="1"/>
    <col min="2" max="2" width="17" style="9" bestFit="1" customWidth="1" collapsed="1"/>
    <col min="3" max="3" width="12.25" style="710" customWidth="1" collapsed="1"/>
    <col min="4" max="5" width="12.5" style="710" customWidth="1" collapsed="1"/>
    <col min="6" max="6" width="12" style="710" customWidth="1" collapsed="1"/>
    <col min="7" max="7" width="12.625" style="710" customWidth="1" collapsed="1"/>
    <col min="8" max="8" width="12.375" style="710" customWidth="1" collapsed="1"/>
    <col min="9" max="9" width="11.625" style="710" customWidth="1" collapsed="1"/>
    <col min="10" max="10" width="12.5" style="710" customWidth="1" collapsed="1"/>
    <col min="11" max="14" width="9.125" style="710" collapsed="1"/>
    <col min="15" max="15" width="11" style="9" customWidth="1" collapsed="1"/>
    <col min="16" max="16" width="17.375" style="779" customWidth="1" collapsed="1"/>
    <col min="17" max="17" width="7.75" style="9" customWidth="1" collapsed="1"/>
    <col min="18" max="18" width="10.25" style="9" bestFit="1" customWidth="1" collapsed="1"/>
    <col min="19" max="19" width="11.25" style="9" bestFit="1" customWidth="1" collapsed="1"/>
    <col min="20" max="27" width="10.375" style="9" bestFit="1" customWidth="1" collapsed="1"/>
    <col min="28" max="29" width="10.25" style="9" bestFit="1" customWidth="1" collapsed="1"/>
    <col min="30" max="36" width="9.625" style="9" customWidth="1" collapsed="1"/>
    <col min="37" max="37" width="21.125" style="9" customWidth="1" collapsed="1"/>
    <col min="38" max="38" width="11.25" style="9" customWidth="1" collapsed="1"/>
    <col min="39" max="16384" width="9.125" style="9" collapsed="1"/>
  </cols>
  <sheetData>
    <row r="1" spans="1:37" ht="12" customHeight="1" x14ac:dyDescent="0.2">
      <c r="A1" s="148" t="s">
        <v>424</v>
      </c>
      <c r="B1" s="148"/>
      <c r="C1" s="729" t="s">
        <v>412</v>
      </c>
      <c r="D1" s="729" t="s">
        <v>413</v>
      </c>
      <c r="E1" s="729" t="s">
        <v>414</v>
      </c>
      <c r="F1" s="729" t="s">
        <v>415</v>
      </c>
      <c r="G1" s="729" t="s">
        <v>416</v>
      </c>
      <c r="H1" s="729" t="s">
        <v>417</v>
      </c>
      <c r="I1" s="729" t="s">
        <v>418</v>
      </c>
      <c r="J1" s="729" t="s">
        <v>419</v>
      </c>
      <c r="K1" s="729" t="s">
        <v>420</v>
      </c>
      <c r="L1" s="729" t="s">
        <v>421</v>
      </c>
      <c r="M1" s="729" t="s">
        <v>422</v>
      </c>
      <c r="N1" s="729" t="s">
        <v>423</v>
      </c>
      <c r="O1" s="729" t="s">
        <v>437</v>
      </c>
    </row>
    <row r="2" spans="1:37" ht="12" customHeight="1" x14ac:dyDescent="0.25">
      <c r="A2" s="148"/>
      <c r="B2" s="709"/>
      <c r="C2" s="746">
        <v>42370</v>
      </c>
      <c r="D2" s="746">
        <v>42401</v>
      </c>
      <c r="E2" s="746">
        <v>42430</v>
      </c>
      <c r="F2" s="746">
        <v>42461</v>
      </c>
      <c r="G2" s="746">
        <v>42491</v>
      </c>
      <c r="H2" s="746">
        <v>42522</v>
      </c>
      <c r="I2" s="746">
        <v>42552</v>
      </c>
      <c r="J2" s="746">
        <v>42583</v>
      </c>
      <c r="K2" s="746">
        <v>42614</v>
      </c>
      <c r="L2" s="746">
        <v>42644</v>
      </c>
      <c r="M2" s="746">
        <v>42675</v>
      </c>
      <c r="N2" s="746">
        <v>42705</v>
      </c>
      <c r="O2" s="747" t="s">
        <v>436</v>
      </c>
    </row>
    <row r="3" spans="1:37" ht="12" customHeight="1" x14ac:dyDescent="0.25">
      <c r="A3" s="748" t="s">
        <v>428</v>
      </c>
      <c r="B3" s="748"/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37" ht="12" customHeight="1" x14ac:dyDescent="0.25">
      <c r="A4" s="148"/>
      <c r="B4" s="234">
        <v>2017</v>
      </c>
      <c r="C4" s="234">
        <v>1021</v>
      </c>
      <c r="D4" s="234">
        <v>1540</v>
      </c>
      <c r="E4" s="234">
        <v>1991</v>
      </c>
      <c r="F4" s="234">
        <v>1833</v>
      </c>
      <c r="G4" s="234">
        <v>1534</v>
      </c>
      <c r="H4" s="234">
        <v>1945</v>
      </c>
      <c r="I4" s="234">
        <v>1483</v>
      </c>
      <c r="J4" s="234">
        <v>1705</v>
      </c>
      <c r="K4" s="234"/>
      <c r="L4" s="234"/>
      <c r="M4" s="234"/>
      <c r="N4" s="234"/>
      <c r="O4" s="731">
        <f>SUM(C4:J4)</f>
        <v>13052</v>
      </c>
    </row>
    <row r="5" spans="1:37" ht="12" customHeight="1" x14ac:dyDescent="0.25">
      <c r="A5" s="148"/>
      <c r="B5" s="234">
        <v>2016</v>
      </c>
      <c r="C5" s="234">
        <v>635</v>
      </c>
      <c r="D5" s="234">
        <v>620</v>
      </c>
      <c r="E5" s="234">
        <v>1116</v>
      </c>
      <c r="F5" s="234">
        <v>979</v>
      </c>
      <c r="G5" s="234">
        <v>1088</v>
      </c>
      <c r="H5" s="234">
        <v>1647</v>
      </c>
      <c r="I5" s="234">
        <v>1310</v>
      </c>
      <c r="J5" s="234">
        <v>1420</v>
      </c>
      <c r="K5" s="234">
        <v>1734</v>
      </c>
      <c r="L5" s="234">
        <v>1466</v>
      </c>
      <c r="M5" s="234">
        <v>1539</v>
      </c>
      <c r="N5" s="234">
        <v>2520</v>
      </c>
      <c r="O5" s="731">
        <f>SUM(C5:J5)</f>
        <v>8815</v>
      </c>
    </row>
    <row r="6" spans="1:37" ht="12" customHeight="1" x14ac:dyDescent="0.25">
      <c r="A6" s="148"/>
      <c r="B6" s="234">
        <v>2015</v>
      </c>
      <c r="C6" s="234">
        <v>557</v>
      </c>
      <c r="D6" s="234">
        <v>465</v>
      </c>
      <c r="E6" s="234">
        <v>642</v>
      </c>
      <c r="F6" s="234">
        <v>744</v>
      </c>
      <c r="G6" s="234">
        <v>881</v>
      </c>
      <c r="H6" s="234">
        <v>998</v>
      </c>
      <c r="I6" s="234">
        <v>1018</v>
      </c>
      <c r="J6" s="234">
        <v>832</v>
      </c>
      <c r="K6" s="234">
        <v>1364</v>
      </c>
      <c r="L6" s="234">
        <v>1130</v>
      </c>
      <c r="M6" s="234">
        <v>1365</v>
      </c>
      <c r="N6" s="234">
        <v>1568</v>
      </c>
      <c r="O6" s="731">
        <f>SUM(C6:J6)</f>
        <v>6137</v>
      </c>
    </row>
    <row r="7" spans="1:37" ht="12" customHeight="1" x14ac:dyDescent="0.25">
      <c r="A7" s="148"/>
      <c r="B7" s="749" t="s">
        <v>429</v>
      </c>
      <c r="C7" s="750">
        <f>C5/C6</f>
        <v>1.1400359066427288</v>
      </c>
      <c r="D7" s="750">
        <f>D5/D6</f>
        <v>1.3333333333333333</v>
      </c>
      <c r="E7" s="750">
        <f t="shared" ref="E7:M7" si="0">E5/E6</f>
        <v>1.7383177570093458</v>
      </c>
      <c r="F7" s="750">
        <f t="shared" si="0"/>
        <v>1.3158602150537635</v>
      </c>
      <c r="G7" s="750">
        <f t="shared" si="0"/>
        <v>1.2349602724177071</v>
      </c>
      <c r="H7" s="750">
        <f>H5/H6</f>
        <v>1.6503006012024048</v>
      </c>
      <c r="I7" s="750">
        <f t="shared" si="0"/>
        <v>1.2868369351669942</v>
      </c>
      <c r="J7" s="750">
        <f t="shared" si="0"/>
        <v>1.7067307692307692</v>
      </c>
      <c r="K7" s="750">
        <f t="shared" si="0"/>
        <v>1.2712609970674487</v>
      </c>
      <c r="L7" s="750">
        <f t="shared" si="0"/>
        <v>1.2973451327433629</v>
      </c>
      <c r="M7" s="750">
        <f t="shared" si="0"/>
        <v>1.1274725274725275</v>
      </c>
      <c r="N7" s="750">
        <f>N5/N6</f>
        <v>1.6071428571428572</v>
      </c>
      <c r="O7" s="750">
        <f>O5/O6</f>
        <v>1.4363695616750856</v>
      </c>
    </row>
    <row r="8" spans="1:37" ht="12" customHeight="1" x14ac:dyDescent="0.25">
      <c r="A8" s="148"/>
      <c r="B8" s="749" t="s">
        <v>430</v>
      </c>
      <c r="C8" s="750">
        <f>C4/C5</f>
        <v>1.6078740157480316</v>
      </c>
      <c r="D8" s="750">
        <f t="shared" ref="D8:N8" si="1">D4/D5</f>
        <v>2.4838709677419355</v>
      </c>
      <c r="E8" s="750">
        <f t="shared" si="1"/>
        <v>1.7840501792114696</v>
      </c>
      <c r="F8" s="750">
        <f t="shared" si="1"/>
        <v>1.8723186925434117</v>
      </c>
      <c r="G8" s="750">
        <f t="shared" si="1"/>
        <v>1.4099264705882353</v>
      </c>
      <c r="H8" s="750">
        <f t="shared" si="1"/>
        <v>1.1809350333940498</v>
      </c>
      <c r="I8" s="750">
        <f t="shared" si="1"/>
        <v>1.1320610687022901</v>
      </c>
      <c r="J8" s="750">
        <f t="shared" si="1"/>
        <v>1.2007042253521127</v>
      </c>
      <c r="K8" s="750">
        <f t="shared" si="1"/>
        <v>0</v>
      </c>
      <c r="L8" s="750">
        <f t="shared" si="1"/>
        <v>0</v>
      </c>
      <c r="M8" s="750">
        <f t="shared" si="1"/>
        <v>0</v>
      </c>
      <c r="N8" s="750">
        <f t="shared" si="1"/>
        <v>0</v>
      </c>
      <c r="O8" s="750">
        <f>O4/O5</f>
        <v>1.4806579693703914</v>
      </c>
      <c r="P8" s="780" t="s">
        <v>56</v>
      </c>
      <c r="AK8" s="148" t="s">
        <v>57</v>
      </c>
    </row>
    <row r="9" spans="1:37" ht="12" customHeight="1" x14ac:dyDescent="0.25">
      <c r="A9" s="748" t="s">
        <v>32</v>
      </c>
      <c r="B9" s="748"/>
      <c r="C9" s="748"/>
      <c r="D9" s="748"/>
      <c r="E9" s="748"/>
      <c r="F9" s="748"/>
      <c r="G9" s="748"/>
      <c r="H9" s="748"/>
      <c r="I9" s="748"/>
      <c r="J9" s="748"/>
      <c r="K9" s="748"/>
      <c r="L9" s="748"/>
      <c r="M9" s="748"/>
      <c r="N9" s="748"/>
      <c r="O9" s="748"/>
      <c r="P9" s="780"/>
      <c r="AK9" s="148"/>
    </row>
    <row r="10" spans="1:37" ht="12" customHeight="1" x14ac:dyDescent="0.25">
      <c r="A10" s="148"/>
      <c r="B10" s="234">
        <v>2017</v>
      </c>
      <c r="C10" s="751">
        <v>16.659052896379524</v>
      </c>
      <c r="D10" s="751">
        <v>17.956530047352562</v>
      </c>
      <c r="E10" s="751">
        <v>16.606547544706217</v>
      </c>
      <c r="F10" s="751">
        <v>16.419148053605618</v>
      </c>
      <c r="G10" s="751">
        <v>15.966205985915494</v>
      </c>
      <c r="H10" s="751">
        <v>16.864275177304965</v>
      </c>
      <c r="I10" s="751">
        <v>17.204343815592203</v>
      </c>
      <c r="J10" s="751">
        <v>17.665352475928472</v>
      </c>
      <c r="K10" s="751"/>
      <c r="L10" s="751"/>
      <c r="M10" s="751"/>
      <c r="N10" s="751"/>
      <c r="O10" s="751">
        <v>16.86781536529384</v>
      </c>
      <c r="P10" s="780"/>
      <c r="AK10" s="148"/>
    </row>
    <row r="11" spans="1:37" ht="12" customHeight="1" x14ac:dyDescent="0.25">
      <c r="A11" s="148"/>
      <c r="B11" s="234">
        <v>2016</v>
      </c>
      <c r="C11" s="751">
        <v>16.428720195838434</v>
      </c>
      <c r="D11" s="751">
        <v>17.116007099143172</v>
      </c>
      <c r="E11" s="751">
        <v>17.586248874104399</v>
      </c>
      <c r="F11" s="751">
        <v>20.617766910299004</v>
      </c>
      <c r="G11" s="751">
        <v>17.862769736034377</v>
      </c>
      <c r="H11" s="751">
        <v>15.285836994261157</v>
      </c>
      <c r="I11" s="751">
        <v>16.311434310803619</v>
      </c>
      <c r="J11" s="751">
        <v>15.468998470363289</v>
      </c>
      <c r="K11" s="751">
        <v>15.749600826183698</v>
      </c>
      <c r="L11" s="751">
        <v>17.806666949521325</v>
      </c>
      <c r="M11" s="751">
        <v>18.117523015764256</v>
      </c>
      <c r="N11" s="751">
        <v>19.012776825396884</v>
      </c>
      <c r="O11" s="751">
        <v>16.87745768192271</v>
      </c>
      <c r="P11" s="780"/>
      <c r="AK11" s="148"/>
    </row>
    <row r="12" spans="1:37" ht="12" customHeight="1" x14ac:dyDescent="0.25">
      <c r="A12" s="148"/>
      <c r="B12" s="234">
        <v>2015</v>
      </c>
      <c r="C12" s="751">
        <v>14.5701244755245</v>
      </c>
      <c r="D12" s="751">
        <v>15.106856427379</v>
      </c>
      <c r="E12" s="751">
        <v>18.984832167832199</v>
      </c>
      <c r="F12" s="751">
        <v>20.729100869565201</v>
      </c>
      <c r="G12" s="751">
        <v>15.9813026655202</v>
      </c>
      <c r="H12" s="751">
        <v>19.7296293352601</v>
      </c>
      <c r="I12" s="751">
        <v>19.3245360688286</v>
      </c>
      <c r="J12" s="751">
        <v>15.6183940520446</v>
      </c>
      <c r="K12" s="751">
        <v>18.918217518248198</v>
      </c>
      <c r="L12" s="751">
        <v>16.3486273015873</v>
      </c>
      <c r="M12" s="751">
        <v>16.1764129447388</v>
      </c>
      <c r="N12" s="751">
        <v>19.2163216990451</v>
      </c>
      <c r="O12" s="750"/>
      <c r="P12" s="780"/>
      <c r="AK12" s="148"/>
    </row>
    <row r="13" spans="1:37" ht="12" customHeight="1" x14ac:dyDescent="0.25">
      <c r="A13" s="748" t="s">
        <v>115</v>
      </c>
      <c r="B13" s="748"/>
      <c r="C13" s="748"/>
      <c r="D13" s="748"/>
      <c r="E13" s="748"/>
      <c r="F13" s="748"/>
      <c r="G13" s="748"/>
      <c r="H13" s="748"/>
      <c r="I13" s="748"/>
      <c r="J13" s="748"/>
      <c r="K13" s="748"/>
      <c r="L13" s="748"/>
      <c r="M13" s="748"/>
      <c r="N13" s="748"/>
      <c r="O13" s="748"/>
      <c r="P13" s="780"/>
      <c r="AK13" s="148"/>
    </row>
    <row r="14" spans="1:37" ht="12" customHeight="1" x14ac:dyDescent="0.25">
      <c r="A14" s="148"/>
      <c r="B14" s="234">
        <v>2017</v>
      </c>
      <c r="C14" s="751">
        <v>1.5690499510284035</v>
      </c>
      <c r="D14" s="751">
        <v>1.50844155844156</v>
      </c>
      <c r="E14" s="751">
        <v>1.76946258161728</v>
      </c>
      <c r="F14" s="751">
        <v>1.7097654118930701</v>
      </c>
      <c r="G14" s="751">
        <v>2.22164276401565</v>
      </c>
      <c r="H14" s="751">
        <v>1.81233933161954</v>
      </c>
      <c r="I14" s="751">
        <v>1.799056</v>
      </c>
      <c r="J14" s="751">
        <v>1.7055720000000001</v>
      </c>
      <c r="K14" s="751"/>
      <c r="L14" s="751"/>
      <c r="M14" s="751"/>
      <c r="N14" s="751"/>
      <c r="O14" s="751">
        <v>1.7691541526202881</v>
      </c>
      <c r="P14" s="780"/>
      <c r="AK14" s="148"/>
    </row>
    <row r="15" spans="1:37" ht="12" customHeight="1" x14ac:dyDescent="0.25">
      <c r="A15" s="148"/>
      <c r="B15" s="234">
        <v>2016</v>
      </c>
      <c r="C15" s="751">
        <v>1.28661417322835</v>
      </c>
      <c r="D15" s="751">
        <v>1.31774193548387</v>
      </c>
      <c r="E15" s="751">
        <v>1.75089605734767</v>
      </c>
      <c r="F15" s="751">
        <v>1.5372829417773199</v>
      </c>
      <c r="G15" s="751">
        <v>1.49724264705882</v>
      </c>
      <c r="H15" s="751">
        <v>1.6927747419550701</v>
      </c>
      <c r="I15" s="751">
        <v>1.4343511450381701</v>
      </c>
      <c r="J15" s="751">
        <v>1.4732394366197199</v>
      </c>
      <c r="K15" s="751">
        <v>1.81487889273356</v>
      </c>
      <c r="L15" s="751">
        <v>1.5675306957708</v>
      </c>
      <c r="M15" s="751">
        <v>1.8960363872644601</v>
      </c>
      <c r="N15" s="751">
        <v>2.0249999999999999</v>
      </c>
      <c r="O15" s="751">
        <v>1.5293250141803743</v>
      </c>
      <c r="P15" s="780"/>
      <c r="AK15" s="148"/>
    </row>
    <row r="16" spans="1:37" ht="12" customHeight="1" x14ac:dyDescent="0.25">
      <c r="A16" s="148"/>
      <c r="B16" s="234">
        <v>2015</v>
      </c>
      <c r="C16" s="751">
        <v>1.2836624775583501</v>
      </c>
      <c r="D16" s="751">
        <v>1.2881720430107499</v>
      </c>
      <c r="E16" s="751">
        <v>1.5591900311526501</v>
      </c>
      <c r="F16" s="751">
        <v>1.5456989247311801</v>
      </c>
      <c r="G16" s="751">
        <v>1.3200908059023799</v>
      </c>
      <c r="H16" s="751">
        <v>1.38677354709419</v>
      </c>
      <c r="I16" s="751">
        <v>1.48428290766208</v>
      </c>
      <c r="J16" s="751">
        <v>1.2932692307692299</v>
      </c>
      <c r="K16" s="751">
        <v>1.50659824046921</v>
      </c>
      <c r="L16" s="751">
        <v>1.39380530973451</v>
      </c>
      <c r="M16" s="751">
        <v>1.93553113553114</v>
      </c>
      <c r="N16" s="751">
        <v>1.93686224489796</v>
      </c>
      <c r="O16" s="750"/>
      <c r="P16" s="780"/>
      <c r="AK16" s="148"/>
    </row>
    <row r="17" spans="1:37" ht="12" customHeight="1" x14ac:dyDescent="0.25">
      <c r="A17" s="148" t="s">
        <v>438</v>
      </c>
      <c r="B17" s="234"/>
      <c r="C17" s="751"/>
      <c r="D17" s="751"/>
      <c r="E17" s="751"/>
      <c r="F17" s="751"/>
      <c r="G17" s="751"/>
      <c r="H17" s="751"/>
      <c r="I17" s="751"/>
      <c r="J17" s="751"/>
      <c r="K17" s="751"/>
      <c r="L17" s="751"/>
      <c r="M17" s="751"/>
      <c r="N17" s="751"/>
      <c r="O17" s="750"/>
      <c r="P17" s="780"/>
      <c r="AK17" s="148"/>
    </row>
    <row r="18" spans="1:37" ht="12" customHeight="1" x14ac:dyDescent="0.25">
      <c r="A18" s="148"/>
      <c r="B18" s="749" t="s">
        <v>439</v>
      </c>
      <c r="C18" s="751">
        <v>21159.465884169891</v>
      </c>
      <c r="D18" s="751">
        <v>20867.642534235856</v>
      </c>
      <c r="E18" s="751">
        <v>49678.550803872873</v>
      </c>
      <c r="F18" s="751">
        <v>49306.357366960248</v>
      </c>
      <c r="G18" s="751">
        <v>57719.167284380776</v>
      </c>
      <c r="H18" s="751">
        <v>64986.347978287136</v>
      </c>
      <c r="I18" s="751">
        <v>59891.902241751806</v>
      </c>
      <c r="J18" s="751">
        <v>66554.351797741721</v>
      </c>
      <c r="K18" s="751">
        <v>74354.220299720444</v>
      </c>
      <c r="L18" s="751">
        <v>70348.989256097513</v>
      </c>
      <c r="M18" s="751">
        <v>77982.43853511526</v>
      </c>
      <c r="N18" s="751">
        <v>87307.252311144897</v>
      </c>
      <c r="O18" s="789">
        <f>SUM(C18:J18)</f>
        <v>390163.7858914003</v>
      </c>
      <c r="P18" s="780"/>
      <c r="AK18" s="148"/>
    </row>
    <row r="19" spans="1:37" ht="12" customHeight="1" x14ac:dyDescent="0.25">
      <c r="A19" s="148"/>
      <c r="B19" s="234">
        <v>2017</v>
      </c>
      <c r="C19" s="751">
        <v>28189.151740000001</v>
      </c>
      <c r="D19" s="751">
        <v>41473.001600000003</v>
      </c>
      <c r="E19" s="751">
        <v>57923.046999999991</v>
      </c>
      <c r="F19" s="751">
        <v>50217.561300000001</v>
      </c>
      <c r="G19" s="751">
        <v>54916.968000000008</v>
      </c>
      <c r="H19" s="751">
        <v>59456.673999999999</v>
      </c>
      <c r="I19" s="751">
        <v>46095.334260000105</v>
      </c>
      <c r="J19" s="751">
        <v>51653.966</v>
      </c>
      <c r="K19" s="751"/>
      <c r="L19" s="751"/>
      <c r="M19" s="751"/>
      <c r="N19" s="751"/>
      <c r="O19" s="789">
        <f>SUM(C19:J19)</f>
        <v>389925.70390000008</v>
      </c>
      <c r="P19" s="780"/>
      <c r="AK19" s="148"/>
    </row>
    <row r="20" spans="1:37" ht="12" customHeight="1" x14ac:dyDescent="0.25">
      <c r="A20" s="148"/>
      <c r="B20" s="234">
        <v>2016</v>
      </c>
      <c r="C20" s="751">
        <v>14225.9041</v>
      </c>
      <c r="D20" s="751">
        <v>14103.103800000001</v>
      </c>
      <c r="E20" s="751">
        <v>33320.451000000001</v>
      </c>
      <c r="F20" s="751">
        <v>30822.059699999998</v>
      </c>
      <c r="G20" s="751">
        <v>28402.865900000001</v>
      </c>
      <c r="H20" s="751">
        <v>41914.227140000003</v>
      </c>
      <c r="I20" s="751">
        <v>30383.848070000015</v>
      </c>
      <c r="J20" s="751">
        <v>31529.712800000008</v>
      </c>
      <c r="K20" s="751">
        <v>49350.385800000084</v>
      </c>
      <c r="L20" s="751">
        <v>39902.819650000019</v>
      </c>
      <c r="M20" s="751">
        <v>52266.617160000067</v>
      </c>
      <c r="N20" s="751">
        <v>95160.310140000234</v>
      </c>
      <c r="O20" s="789">
        <f>SUM(C20:J20)</f>
        <v>224702.17251000003</v>
      </c>
      <c r="P20" s="780"/>
      <c r="AK20" s="148"/>
    </row>
    <row r="21" spans="1:37" ht="12" customHeight="1" x14ac:dyDescent="0.25">
      <c r="A21" s="148"/>
      <c r="B21" s="234"/>
      <c r="C21" s="751"/>
      <c r="D21" s="751"/>
      <c r="E21" s="751"/>
      <c r="F21" s="751"/>
      <c r="G21" s="751"/>
      <c r="H21" s="751"/>
      <c r="I21" s="751"/>
      <c r="J21" s="751"/>
      <c r="K21" s="751"/>
      <c r="L21" s="751"/>
      <c r="M21" s="751"/>
      <c r="N21" s="751"/>
      <c r="O21" s="750"/>
      <c r="P21" s="780"/>
      <c r="AK21" s="148"/>
    </row>
    <row r="22" spans="1:37" ht="12" customHeight="1" x14ac:dyDescent="0.25">
      <c r="A22" s="234" t="s">
        <v>431</v>
      </c>
      <c r="B22" s="234"/>
      <c r="C22" s="750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80"/>
      <c r="AK22" s="148"/>
    </row>
    <row r="23" spans="1:37" ht="12" customHeight="1" x14ac:dyDescent="0.25">
      <c r="A23" s="709"/>
      <c r="B23" s="752" t="s">
        <v>432</v>
      </c>
      <c r="C23" s="753">
        <f t="shared" ref="C23:J23" si="2">C8-1</f>
        <v>0.60787401574803157</v>
      </c>
      <c r="D23" s="753">
        <f t="shared" si="2"/>
        <v>1.4838709677419355</v>
      </c>
      <c r="E23" s="753">
        <f t="shared" si="2"/>
        <v>0.78405017921146958</v>
      </c>
      <c r="F23" s="753">
        <f t="shared" si="2"/>
        <v>0.87231869254341166</v>
      </c>
      <c r="G23" s="753">
        <f t="shared" si="2"/>
        <v>0.40992647058823528</v>
      </c>
      <c r="H23" s="753">
        <f t="shared" si="2"/>
        <v>0.18093503339404982</v>
      </c>
      <c r="I23" s="753">
        <f t="shared" si="2"/>
        <v>0.13206106870229006</v>
      </c>
      <c r="J23" s="753">
        <f t="shared" si="2"/>
        <v>0.20070422535211274</v>
      </c>
      <c r="K23" s="753"/>
      <c r="L23" s="753"/>
      <c r="M23" s="753"/>
      <c r="N23" s="753"/>
      <c r="O23" s="753">
        <f>O8-1</f>
        <v>0.4806579693703914</v>
      </c>
      <c r="P23" s="780"/>
      <c r="AK23" s="148"/>
    </row>
    <row r="24" spans="1:37" ht="12" customHeight="1" x14ac:dyDescent="0.25">
      <c r="A24" s="709"/>
      <c r="B24" s="754" t="s">
        <v>433</v>
      </c>
      <c r="C24" s="753">
        <f>C10/C11-1</f>
        <v>1.4020124379465537E-2</v>
      </c>
      <c r="D24" s="753">
        <f t="shared" ref="D24:J24" si="3">D10/D11-1</f>
        <v>4.9107419933908991E-2</v>
      </c>
      <c r="E24" s="753">
        <f t="shared" si="3"/>
        <v>-5.5708373992181093E-2</v>
      </c>
      <c r="F24" s="753">
        <f t="shared" si="3"/>
        <v>-0.20364081498060238</v>
      </c>
      <c r="G24" s="753">
        <f t="shared" si="3"/>
        <v>-0.10617411398933085</v>
      </c>
      <c r="H24" s="753">
        <f t="shared" si="3"/>
        <v>0.10326148209197905</v>
      </c>
      <c r="I24" s="753">
        <f t="shared" si="3"/>
        <v>5.474132364909079E-2</v>
      </c>
      <c r="J24" s="753">
        <f t="shared" si="3"/>
        <v>0.14198424091728556</v>
      </c>
      <c r="K24" s="753"/>
      <c r="L24" s="753"/>
      <c r="M24" s="753"/>
      <c r="N24" s="753"/>
      <c r="O24" s="753">
        <f>O10/O11-1</f>
        <v>-5.7131333466164946E-4</v>
      </c>
      <c r="P24" s="780"/>
      <c r="AK24" s="148"/>
    </row>
    <row r="25" spans="1:37" ht="12" customHeight="1" x14ac:dyDescent="0.25">
      <c r="A25" s="709"/>
      <c r="B25" s="752" t="s">
        <v>434</v>
      </c>
      <c r="C25" s="750">
        <f>C14/C15-1</f>
        <v>0.21951862778829057</v>
      </c>
      <c r="D25" s="750">
        <f t="shared" ref="D25:J25" si="4">D14/D15-1</f>
        <v>0.14471697213435486</v>
      </c>
      <c r="E25" s="750">
        <f t="shared" si="4"/>
        <v>1.060401283770962E-2</v>
      </c>
      <c r="F25" s="750">
        <f t="shared" si="4"/>
        <v>0.11219956029456468</v>
      </c>
      <c r="G25" s="750">
        <f t="shared" si="4"/>
        <v>0.48382279143587037</v>
      </c>
      <c r="H25" s="750">
        <f t="shared" si="4"/>
        <v>7.0632309604512944E-2</v>
      </c>
      <c r="I25" s="750">
        <f t="shared" si="4"/>
        <v>0.25426469398616103</v>
      </c>
      <c r="J25" s="750">
        <f t="shared" si="4"/>
        <v>0.15770183556405226</v>
      </c>
      <c r="K25" s="750"/>
      <c r="L25" s="750"/>
      <c r="M25" s="750"/>
      <c r="N25" s="750"/>
      <c r="O25" s="750">
        <f>O14/O15-1</f>
        <v>0.15682025482885842</v>
      </c>
      <c r="P25" s="780"/>
      <c r="AK25" s="148"/>
    </row>
    <row r="26" spans="1:37" ht="12" customHeight="1" x14ac:dyDescent="0.25">
      <c r="A26" s="709"/>
      <c r="B26" s="754" t="s">
        <v>435</v>
      </c>
      <c r="C26" s="750">
        <f>C87/C89-1</f>
        <v>0.98832342626181635</v>
      </c>
      <c r="D26" s="750">
        <f t="shared" ref="D26:J26" si="5">D87/D89-1</f>
        <v>1.9829578170213868</v>
      </c>
      <c r="E26" s="750">
        <f t="shared" si="5"/>
        <v>0.702527839521774</v>
      </c>
      <c r="F26" s="750">
        <f t="shared" si="5"/>
        <v>0.6583314467560859</v>
      </c>
      <c r="G26" s="750">
        <f t="shared" si="5"/>
        <v>0.86995611268240647</v>
      </c>
      <c r="H26" s="750">
        <f t="shared" si="5"/>
        <v>0.39490566214288791</v>
      </c>
      <c r="I26" s="750">
        <f t="shared" si="5"/>
        <v>0.4976316399658185</v>
      </c>
      <c r="J26" s="750">
        <f t="shared" si="5"/>
        <v>0.58742360066322341</v>
      </c>
      <c r="K26" s="750"/>
      <c r="L26" s="750"/>
      <c r="M26" s="750"/>
      <c r="N26" s="750"/>
      <c r="O26" s="755">
        <f>O87/O89-1</f>
        <v>0.71187659087900279</v>
      </c>
      <c r="P26" s="780"/>
      <c r="AK26" s="148"/>
    </row>
    <row r="27" spans="1:37" ht="12" customHeight="1" x14ac:dyDescent="0.2">
      <c r="A27" s="689" t="s">
        <v>56</v>
      </c>
      <c r="B27" s="689"/>
      <c r="C27" s="728" t="s">
        <v>412</v>
      </c>
      <c r="D27" s="728" t="s">
        <v>413</v>
      </c>
      <c r="E27" s="728" t="s">
        <v>414</v>
      </c>
      <c r="F27" s="728" t="s">
        <v>415</v>
      </c>
      <c r="G27" s="728" t="s">
        <v>416</v>
      </c>
      <c r="H27" s="728" t="s">
        <v>417</v>
      </c>
      <c r="I27" s="728" t="s">
        <v>418</v>
      </c>
      <c r="J27" s="728" t="s">
        <v>419</v>
      </c>
      <c r="K27" s="728" t="s">
        <v>420</v>
      </c>
      <c r="L27" s="728" t="s">
        <v>421</v>
      </c>
      <c r="M27" s="728" t="s">
        <v>422</v>
      </c>
      <c r="N27" s="728" t="s">
        <v>423</v>
      </c>
      <c r="O27" s="728" t="s">
        <v>437</v>
      </c>
      <c r="P27" s="780"/>
      <c r="AK27" s="148"/>
    </row>
    <row r="28" spans="1:37" ht="12" customHeight="1" x14ac:dyDescent="0.25">
      <c r="A28" s="689"/>
      <c r="B28" s="723"/>
      <c r="C28" s="756">
        <v>42370</v>
      </c>
      <c r="D28" s="756">
        <v>42401</v>
      </c>
      <c r="E28" s="756">
        <v>42430</v>
      </c>
      <c r="F28" s="756">
        <v>42461</v>
      </c>
      <c r="G28" s="756">
        <v>42491</v>
      </c>
      <c r="H28" s="756">
        <v>42522</v>
      </c>
      <c r="I28" s="756">
        <v>42552</v>
      </c>
      <c r="J28" s="756">
        <v>42583</v>
      </c>
      <c r="K28" s="756">
        <v>42614</v>
      </c>
      <c r="L28" s="756">
        <v>42644</v>
      </c>
      <c r="M28" s="756">
        <v>42675</v>
      </c>
      <c r="N28" s="756">
        <v>42705</v>
      </c>
      <c r="O28" s="757" t="s">
        <v>436</v>
      </c>
      <c r="P28" s="780"/>
      <c r="AK28" s="148"/>
    </row>
    <row r="29" spans="1:37" ht="12" customHeight="1" x14ac:dyDescent="0.25">
      <c r="A29" s="758" t="s">
        <v>428</v>
      </c>
      <c r="B29" s="758"/>
      <c r="C29" s="758"/>
      <c r="D29" s="758"/>
      <c r="E29" s="758"/>
      <c r="F29" s="758"/>
      <c r="G29" s="758"/>
      <c r="H29" s="758"/>
      <c r="I29" s="758"/>
      <c r="J29" s="758"/>
      <c r="K29" s="758"/>
      <c r="L29" s="758"/>
      <c r="M29" s="758"/>
      <c r="N29" s="758"/>
      <c r="O29" s="758"/>
      <c r="P29" s="780"/>
      <c r="AK29" s="148"/>
    </row>
    <row r="30" spans="1:37" ht="12" customHeight="1" x14ac:dyDescent="0.25">
      <c r="A30" s="689"/>
      <c r="B30" s="759">
        <v>2017</v>
      </c>
      <c r="C30" s="759">
        <v>661</v>
      </c>
      <c r="D30" s="759">
        <v>987</v>
      </c>
      <c r="E30" s="759">
        <v>1291</v>
      </c>
      <c r="F30" s="759">
        <v>1213</v>
      </c>
      <c r="G30" s="759">
        <v>908</v>
      </c>
      <c r="H30" s="759">
        <v>1268</v>
      </c>
      <c r="I30" s="759">
        <v>923</v>
      </c>
      <c r="J30" s="759">
        <v>1003</v>
      </c>
      <c r="K30" s="759"/>
      <c r="L30" s="759"/>
      <c r="M30" s="759"/>
      <c r="N30" s="759"/>
      <c r="O30" s="760">
        <v>8254</v>
      </c>
      <c r="P30" s="780"/>
      <c r="AK30" s="148"/>
    </row>
    <row r="31" spans="1:37" ht="12" customHeight="1" x14ac:dyDescent="0.25">
      <c r="A31" s="689"/>
      <c r="B31" s="759">
        <v>2016</v>
      </c>
      <c r="C31" s="759">
        <v>394</v>
      </c>
      <c r="D31" s="759">
        <v>387</v>
      </c>
      <c r="E31" s="759">
        <v>655</v>
      </c>
      <c r="F31" s="759">
        <v>553</v>
      </c>
      <c r="G31" s="759">
        <v>663</v>
      </c>
      <c r="H31" s="759">
        <v>1065</v>
      </c>
      <c r="I31" s="759">
        <v>831</v>
      </c>
      <c r="J31" s="759">
        <v>956</v>
      </c>
      <c r="K31" s="759">
        <v>1203</v>
      </c>
      <c r="L31" s="759">
        <v>990</v>
      </c>
      <c r="M31" s="759">
        <v>965</v>
      </c>
      <c r="N31" s="759">
        <v>1698</v>
      </c>
      <c r="O31" s="760">
        <v>5504</v>
      </c>
      <c r="P31" s="780"/>
      <c r="AK31" s="148"/>
    </row>
    <row r="32" spans="1:37" ht="12" customHeight="1" x14ac:dyDescent="0.25">
      <c r="A32" s="689"/>
      <c r="B32" s="759">
        <v>2015</v>
      </c>
      <c r="C32" s="759">
        <v>262</v>
      </c>
      <c r="D32" s="759">
        <v>238</v>
      </c>
      <c r="E32" s="759">
        <v>336</v>
      </c>
      <c r="F32" s="759">
        <v>344</v>
      </c>
      <c r="G32" s="759">
        <v>415</v>
      </c>
      <c r="H32" s="759">
        <v>453</v>
      </c>
      <c r="I32" s="759">
        <v>502</v>
      </c>
      <c r="J32" s="759">
        <v>411</v>
      </c>
      <c r="K32" s="759">
        <v>765</v>
      </c>
      <c r="L32" s="759">
        <v>636</v>
      </c>
      <c r="M32" s="759">
        <v>755</v>
      </c>
      <c r="N32" s="759">
        <v>808</v>
      </c>
      <c r="O32" s="760"/>
      <c r="P32" s="780"/>
      <c r="AK32" s="148"/>
    </row>
    <row r="33" spans="1:37" ht="12" customHeight="1" x14ac:dyDescent="0.25">
      <c r="A33" s="689"/>
      <c r="B33" s="761" t="s">
        <v>429</v>
      </c>
      <c r="C33" s="762">
        <f>C31/C32</f>
        <v>1.5038167938931297</v>
      </c>
      <c r="D33" s="762">
        <f>D31/D32</f>
        <v>1.6260504201680672</v>
      </c>
      <c r="E33" s="762">
        <f t="shared" ref="E33:G33" si="6">E31/E32</f>
        <v>1.9494047619047619</v>
      </c>
      <c r="F33" s="762">
        <f t="shared" si="6"/>
        <v>1.6075581395348837</v>
      </c>
      <c r="G33" s="762">
        <f t="shared" si="6"/>
        <v>1.5975903614457831</v>
      </c>
      <c r="H33" s="762">
        <f>H31/H32</f>
        <v>2.3509933774834435</v>
      </c>
      <c r="I33" s="762">
        <f t="shared" ref="I33:M33" si="7">I31/I32</f>
        <v>1.655378486055777</v>
      </c>
      <c r="J33" s="762">
        <f t="shared" si="7"/>
        <v>2.3260340632603405</v>
      </c>
      <c r="K33" s="762">
        <f t="shared" si="7"/>
        <v>1.5725490196078431</v>
      </c>
      <c r="L33" s="762">
        <f t="shared" si="7"/>
        <v>1.5566037735849056</v>
      </c>
      <c r="M33" s="762">
        <f t="shared" si="7"/>
        <v>1.2781456953642385</v>
      </c>
      <c r="N33" s="762">
        <f>N31/N32</f>
        <v>2.1014851485148514</v>
      </c>
      <c r="O33" s="762" t="e">
        <f>O31/O32</f>
        <v>#DIV/0!</v>
      </c>
      <c r="P33" s="780"/>
      <c r="AK33" s="148"/>
    </row>
    <row r="34" spans="1:37" ht="12" customHeight="1" x14ac:dyDescent="0.25">
      <c r="A34" s="689"/>
      <c r="B34" s="761" t="s">
        <v>430</v>
      </c>
      <c r="C34" s="762">
        <f>C30/C31</f>
        <v>1.6776649746192893</v>
      </c>
      <c r="D34" s="762">
        <f t="shared" ref="D34:N34" si="8">D30/D31</f>
        <v>2.5503875968992249</v>
      </c>
      <c r="E34" s="762">
        <f t="shared" si="8"/>
        <v>1.9709923664122138</v>
      </c>
      <c r="F34" s="762">
        <f t="shared" si="8"/>
        <v>2.1934900542495481</v>
      </c>
      <c r="G34" s="762">
        <f t="shared" si="8"/>
        <v>1.3695324283559578</v>
      </c>
      <c r="H34" s="762">
        <f t="shared" si="8"/>
        <v>1.1906103286384977</v>
      </c>
      <c r="I34" s="762">
        <f t="shared" si="8"/>
        <v>1.1107099879663056</v>
      </c>
      <c r="J34" s="762">
        <f t="shared" si="8"/>
        <v>1.0491631799163179</v>
      </c>
      <c r="K34" s="762">
        <f t="shared" si="8"/>
        <v>0</v>
      </c>
      <c r="L34" s="762">
        <f t="shared" si="8"/>
        <v>0</v>
      </c>
      <c r="M34" s="762">
        <f t="shared" si="8"/>
        <v>0</v>
      </c>
      <c r="N34" s="762">
        <f t="shared" si="8"/>
        <v>0</v>
      </c>
      <c r="O34" s="762">
        <f>O30/O31</f>
        <v>1.4996366279069768</v>
      </c>
      <c r="P34" s="780"/>
      <c r="AK34" s="148"/>
    </row>
    <row r="35" spans="1:37" ht="12" customHeight="1" x14ac:dyDescent="0.25">
      <c r="A35" s="758" t="s">
        <v>32</v>
      </c>
      <c r="B35" s="758"/>
      <c r="C35" s="758"/>
      <c r="D35" s="758"/>
      <c r="E35" s="758"/>
      <c r="F35" s="758"/>
      <c r="G35" s="758"/>
      <c r="H35" s="758"/>
      <c r="I35" s="758"/>
      <c r="J35" s="758"/>
      <c r="K35" s="758"/>
      <c r="L35" s="758"/>
      <c r="M35" s="758"/>
      <c r="N35" s="758"/>
      <c r="O35" s="758"/>
      <c r="P35" s="780"/>
      <c r="AK35" s="148"/>
    </row>
    <row r="36" spans="1:37" ht="12" customHeight="1" x14ac:dyDescent="0.25">
      <c r="A36" s="689"/>
      <c r="B36" s="759">
        <v>2017</v>
      </c>
      <c r="C36" s="763">
        <v>14.728037105263155</v>
      </c>
      <c r="D36" s="763">
        <v>14.417887117437722</v>
      </c>
      <c r="E36" s="763">
        <v>14.612542720763722</v>
      </c>
      <c r="F36" s="763">
        <v>14.357626666666667</v>
      </c>
      <c r="G36" s="763">
        <v>15.376409912926992</v>
      </c>
      <c r="H36" s="763">
        <v>14.850115850447603</v>
      </c>
      <c r="I36" s="763">
        <v>15.006714696058783</v>
      </c>
      <c r="J36" s="763">
        <v>15.459045836023241</v>
      </c>
      <c r="K36" s="763"/>
      <c r="L36" s="763"/>
      <c r="M36" s="763"/>
      <c r="N36" s="763"/>
      <c r="O36" s="763">
        <v>14.836258714341847</v>
      </c>
      <c r="P36" s="780"/>
      <c r="AK36" s="148"/>
    </row>
    <row r="37" spans="1:37" ht="12" customHeight="1" x14ac:dyDescent="0.25">
      <c r="A37" s="689"/>
      <c r="B37" s="759">
        <v>2016</v>
      </c>
      <c r="C37" s="763">
        <v>15.629683760683761</v>
      </c>
      <c r="D37" s="763">
        <v>14.588314285714286</v>
      </c>
      <c r="E37" s="763">
        <v>15.214238183503245</v>
      </c>
      <c r="F37" s="763">
        <v>18.065454022988508</v>
      </c>
      <c r="G37" s="763">
        <v>15.928238244514107</v>
      </c>
      <c r="H37" s="763">
        <v>14.22532664772733</v>
      </c>
      <c r="I37" s="763">
        <v>14.992932688766114</v>
      </c>
      <c r="J37" s="763">
        <v>13.786343527630583</v>
      </c>
      <c r="K37" s="763">
        <v>14.294453100393749</v>
      </c>
      <c r="L37" s="763">
        <v>15.235032049518569</v>
      </c>
      <c r="M37" s="763">
        <v>15.097923349633312</v>
      </c>
      <c r="N37" s="763">
        <v>16.129744303521409</v>
      </c>
      <c r="O37" s="763">
        <v>15.047713426751608</v>
      </c>
      <c r="P37" s="780"/>
      <c r="AK37" s="148"/>
    </row>
    <row r="38" spans="1:37" ht="12" customHeight="1" x14ac:dyDescent="0.25">
      <c r="A38" s="689"/>
      <c r="B38" s="759">
        <v>2015</v>
      </c>
      <c r="C38" s="763"/>
      <c r="D38" s="763"/>
      <c r="E38" s="763"/>
      <c r="F38" s="763"/>
      <c r="G38" s="763"/>
      <c r="H38" s="763"/>
      <c r="I38" s="763"/>
      <c r="J38" s="763"/>
      <c r="K38" s="763"/>
      <c r="L38" s="763"/>
      <c r="M38" s="763"/>
      <c r="N38" s="763"/>
      <c r="O38" s="762"/>
      <c r="P38" s="780"/>
      <c r="AK38" s="148"/>
    </row>
    <row r="39" spans="1:37" ht="12" customHeight="1" x14ac:dyDescent="0.25">
      <c r="A39" s="758" t="s">
        <v>115</v>
      </c>
      <c r="B39" s="758"/>
      <c r="C39" s="758"/>
      <c r="D39" s="758"/>
      <c r="E39" s="758"/>
      <c r="F39" s="758"/>
      <c r="G39" s="758"/>
      <c r="H39" s="758"/>
      <c r="I39" s="758"/>
      <c r="J39" s="758"/>
      <c r="K39" s="758"/>
      <c r="L39" s="758"/>
      <c r="M39" s="758"/>
      <c r="N39" s="758"/>
      <c r="O39" s="758"/>
      <c r="P39" s="780"/>
      <c r="AK39" s="148"/>
    </row>
    <row r="40" spans="1:37" ht="12" customHeight="1" x14ac:dyDescent="0.25">
      <c r="A40" s="689"/>
      <c r="B40" s="759">
        <v>2017</v>
      </c>
      <c r="C40" s="763">
        <v>1.3797276853252647</v>
      </c>
      <c r="D40" s="763">
        <v>1.42350557244174</v>
      </c>
      <c r="E40" s="763">
        <v>1.62277304415182</v>
      </c>
      <c r="F40" s="763">
        <v>1.5457540000000001</v>
      </c>
      <c r="G40" s="763">
        <v>1.6442730000000001</v>
      </c>
      <c r="H40" s="763">
        <v>1.4976339999999999</v>
      </c>
      <c r="I40" s="763">
        <v>1.621885</v>
      </c>
      <c r="J40" s="763">
        <v>1.544367</v>
      </c>
      <c r="K40" s="763"/>
      <c r="L40" s="763"/>
      <c r="M40" s="763"/>
      <c r="N40" s="763"/>
      <c r="O40" s="763">
        <v>1.5416767627816816</v>
      </c>
      <c r="P40" s="780"/>
      <c r="AK40" s="148"/>
    </row>
    <row r="41" spans="1:37" ht="12" customHeight="1" x14ac:dyDescent="0.25">
      <c r="A41" s="689"/>
      <c r="B41" s="759">
        <v>2016</v>
      </c>
      <c r="C41" s="763">
        <v>1.1878172588832501</v>
      </c>
      <c r="D41" s="763">
        <v>1.24806201550388</v>
      </c>
      <c r="E41" s="763">
        <v>1.6473282442748101</v>
      </c>
      <c r="F41" s="763">
        <v>1.25858951175407</v>
      </c>
      <c r="G41" s="763">
        <v>1.44343891402715</v>
      </c>
      <c r="H41" s="763">
        <v>1.6525821596244099</v>
      </c>
      <c r="I41" s="763">
        <v>1.3068592057761701</v>
      </c>
      <c r="J41" s="763">
        <v>1.38179916317992</v>
      </c>
      <c r="K41" s="763">
        <v>1.6891105569409799</v>
      </c>
      <c r="L41" s="763">
        <v>1.4686868686868699</v>
      </c>
      <c r="M41" s="763">
        <v>1.69533678756477</v>
      </c>
      <c r="N41" s="763">
        <v>1.8898704358068299</v>
      </c>
      <c r="O41" s="763">
        <v>1.426235465116279</v>
      </c>
      <c r="P41" s="780"/>
      <c r="AK41" s="148"/>
    </row>
    <row r="42" spans="1:37" ht="12" customHeight="1" x14ac:dyDescent="0.25">
      <c r="A42" s="689"/>
      <c r="B42" s="759">
        <v>2015</v>
      </c>
      <c r="C42" s="763"/>
      <c r="D42" s="763"/>
      <c r="E42" s="763"/>
      <c r="F42" s="763"/>
      <c r="G42" s="763"/>
      <c r="H42" s="763"/>
      <c r="I42" s="763"/>
      <c r="J42" s="763"/>
      <c r="K42" s="763"/>
      <c r="L42" s="763"/>
      <c r="M42" s="763"/>
      <c r="N42" s="763"/>
      <c r="O42" s="762"/>
      <c r="P42" s="780"/>
      <c r="AK42" s="148"/>
    </row>
    <row r="43" spans="1:37" ht="12" customHeight="1" x14ac:dyDescent="0.25">
      <c r="A43" s="689" t="s">
        <v>438</v>
      </c>
      <c r="B43" s="759"/>
      <c r="C43" s="763"/>
      <c r="D43" s="763"/>
      <c r="E43" s="763"/>
      <c r="F43" s="763"/>
      <c r="G43" s="763"/>
      <c r="H43" s="763"/>
      <c r="I43" s="763"/>
      <c r="J43" s="763"/>
      <c r="K43" s="763"/>
      <c r="L43" s="763"/>
      <c r="M43" s="763"/>
      <c r="N43" s="763"/>
      <c r="O43" s="762"/>
      <c r="P43" s="780"/>
      <c r="AK43" s="148"/>
    </row>
    <row r="44" spans="1:37" ht="12" customHeight="1" x14ac:dyDescent="0.25">
      <c r="A44" s="689"/>
      <c r="B44" s="761" t="s">
        <v>439</v>
      </c>
      <c r="C44" s="763">
        <v>11110.99987584695</v>
      </c>
      <c r="D44" s="763">
        <v>11037.65686837982</v>
      </c>
      <c r="E44" s="763">
        <v>23347.617970249754</v>
      </c>
      <c r="F44" s="763">
        <v>24541.581311427213</v>
      </c>
      <c r="G44" s="763">
        <v>29089.765403996902</v>
      </c>
      <c r="H44" s="763">
        <v>34285.932923475055</v>
      </c>
      <c r="I44" s="763">
        <v>30929.501749738334</v>
      </c>
      <c r="J44" s="763">
        <v>34968.496820469794</v>
      </c>
      <c r="K44" s="763">
        <v>40460.782598774276</v>
      </c>
      <c r="L44" s="763">
        <v>37418.624866031234</v>
      </c>
      <c r="M44" s="763">
        <v>41559.200126522308</v>
      </c>
      <c r="N44" s="763">
        <v>47604.309347026676</v>
      </c>
      <c r="O44" s="790">
        <f>SUM(C44:J44)</f>
        <v>199311.5529235838</v>
      </c>
      <c r="P44" s="780"/>
      <c r="AK44" s="148"/>
    </row>
    <row r="45" spans="1:37" ht="12" customHeight="1" x14ac:dyDescent="0.25">
      <c r="A45" s="689"/>
      <c r="B45" s="759">
        <v>2017</v>
      </c>
      <c r="C45" s="763">
        <v>14501.830840000002</v>
      </c>
      <c r="D45" s="763">
        <v>19969.6374</v>
      </c>
      <c r="E45" s="763">
        <v>30464.686999999998</v>
      </c>
      <c r="F45" s="763">
        <v>25649.748300000003</v>
      </c>
      <c r="G45" s="763">
        <v>23435.427000000003</v>
      </c>
      <c r="H45" s="763">
        <v>28213.399000000001</v>
      </c>
      <c r="I45" s="763">
        <v>22594.3529000001</v>
      </c>
      <c r="J45" s="763">
        <v>24073.919699999999</v>
      </c>
      <c r="K45" s="763"/>
      <c r="L45" s="763"/>
      <c r="M45" s="763"/>
      <c r="N45" s="763"/>
      <c r="O45" s="790">
        <f>SUM(C45:J45)</f>
        <v>188903.00214000008</v>
      </c>
      <c r="P45" s="780"/>
      <c r="AK45" s="148"/>
    </row>
    <row r="46" spans="1:37" ht="12" customHeight="1" x14ac:dyDescent="0.25">
      <c r="A46" s="689"/>
      <c r="B46" s="759">
        <v>2016</v>
      </c>
      <c r="C46" s="763">
        <v>7421.9180000000006</v>
      </c>
      <c r="D46" s="763">
        <v>6875.0158000000001</v>
      </c>
      <c r="E46" s="763">
        <v>16083.252</v>
      </c>
      <c r="F46" s="763">
        <v>12805.725</v>
      </c>
      <c r="G46" s="763">
        <v>14981.593000000001</v>
      </c>
      <c r="H46" s="763">
        <v>24668.0949</v>
      </c>
      <c r="I46" s="763">
        <v>16103.798900000011</v>
      </c>
      <c r="J46" s="763">
        <v>17974.068800000008</v>
      </c>
      <c r="K46" s="763">
        <v>29083.347700000071</v>
      </c>
      <c r="L46" s="763">
        <v>21988.240600000019</v>
      </c>
      <c r="M46" s="763">
        <v>24458.34060000005</v>
      </c>
      <c r="N46" s="763">
        <v>50156.865470000215</v>
      </c>
      <c r="O46" s="790">
        <f>SUM(C46:J46)</f>
        <v>116913.46640000002</v>
      </c>
      <c r="P46" s="780"/>
      <c r="AK46" s="148"/>
    </row>
    <row r="47" spans="1:37" ht="12" customHeight="1" x14ac:dyDescent="0.25">
      <c r="A47" s="759" t="s">
        <v>431</v>
      </c>
      <c r="B47" s="759"/>
      <c r="C47" s="762"/>
      <c r="D47" s="762"/>
      <c r="E47" s="762"/>
      <c r="F47" s="762"/>
      <c r="G47" s="762"/>
      <c r="H47" s="762"/>
      <c r="I47" s="762"/>
      <c r="J47" s="762"/>
      <c r="K47" s="762"/>
      <c r="L47" s="762"/>
      <c r="M47" s="762"/>
      <c r="N47" s="762"/>
      <c r="O47" s="762"/>
      <c r="P47" s="780"/>
      <c r="AK47" s="148"/>
    </row>
    <row r="48" spans="1:37" ht="12" customHeight="1" x14ac:dyDescent="0.25">
      <c r="A48" s="723"/>
      <c r="B48" s="764" t="s">
        <v>432</v>
      </c>
      <c r="C48" s="765">
        <f t="shared" ref="C48:J48" si="9">C34-1</f>
        <v>0.67766497461928932</v>
      </c>
      <c r="D48" s="765">
        <f t="shared" si="9"/>
        <v>1.5503875968992249</v>
      </c>
      <c r="E48" s="765">
        <f t="shared" si="9"/>
        <v>0.97099236641221376</v>
      </c>
      <c r="F48" s="765">
        <f t="shared" si="9"/>
        <v>1.1934900542495481</v>
      </c>
      <c r="G48" s="765">
        <f t="shared" si="9"/>
        <v>0.36953242835595779</v>
      </c>
      <c r="H48" s="765">
        <f t="shared" si="9"/>
        <v>0.19061032863849769</v>
      </c>
      <c r="I48" s="765">
        <f t="shared" si="9"/>
        <v>0.1107099879663056</v>
      </c>
      <c r="J48" s="765">
        <f t="shared" si="9"/>
        <v>4.9163179916317912E-2</v>
      </c>
      <c r="K48" s="765"/>
      <c r="L48" s="765"/>
      <c r="M48" s="765"/>
      <c r="N48" s="765"/>
      <c r="O48" s="765">
        <f>O34-1</f>
        <v>0.49963662790697683</v>
      </c>
      <c r="P48" s="780"/>
      <c r="AK48" s="148"/>
    </row>
    <row r="49" spans="1:37" ht="12" customHeight="1" x14ac:dyDescent="0.25">
      <c r="A49" s="723"/>
      <c r="B49" s="766" t="s">
        <v>433</v>
      </c>
      <c r="C49" s="765">
        <f>C36/C37-1</f>
        <v>-5.7688093324618994E-2</v>
      </c>
      <c r="D49" s="765">
        <f t="shared" ref="D49:J49" si="10">D36/D37-1</f>
        <v>-1.1682444245354362E-2</v>
      </c>
      <c r="E49" s="765">
        <f t="shared" si="10"/>
        <v>-3.9548182135858756E-2</v>
      </c>
      <c r="F49" s="765">
        <f t="shared" si="10"/>
        <v>-0.20524407255990285</v>
      </c>
      <c r="G49" s="765">
        <f t="shared" si="10"/>
        <v>-3.4644655806625235E-2</v>
      </c>
      <c r="H49" s="765">
        <f t="shared" si="10"/>
        <v>4.3920903764982366E-2</v>
      </c>
      <c r="I49" s="765">
        <f t="shared" si="10"/>
        <v>9.1923358683487777E-4</v>
      </c>
      <c r="J49" s="765">
        <f t="shared" si="10"/>
        <v>0.12133038067999902</v>
      </c>
      <c r="K49" s="765"/>
      <c r="L49" s="765"/>
      <c r="M49" s="765"/>
      <c r="N49" s="765"/>
      <c r="O49" s="765">
        <f>O36/O37-1</f>
        <v>-1.4052281992149029E-2</v>
      </c>
      <c r="P49" s="780"/>
      <c r="AK49" s="148"/>
    </row>
    <row r="50" spans="1:37" ht="12" customHeight="1" x14ac:dyDescent="0.25">
      <c r="A50" s="723"/>
      <c r="B50" s="764" t="s">
        <v>434</v>
      </c>
      <c r="C50" s="762">
        <f>C40/C41-1</f>
        <v>0.16156561542340531</v>
      </c>
      <c r="D50" s="762">
        <f t="shared" ref="D50:J50" si="11">D40/D41-1</f>
        <v>0.14057278785704264</v>
      </c>
      <c r="E50" s="762">
        <f t="shared" si="11"/>
        <v>-1.4906076070953178E-2</v>
      </c>
      <c r="F50" s="762">
        <f t="shared" si="11"/>
        <v>0.22816373850574601</v>
      </c>
      <c r="G50" s="762">
        <f t="shared" si="11"/>
        <v>0.13913584012539149</v>
      </c>
      <c r="H50" s="762">
        <f t="shared" si="11"/>
        <v>-9.3761244318180115E-2</v>
      </c>
      <c r="I50" s="762">
        <f t="shared" si="11"/>
        <v>0.24105564917127387</v>
      </c>
      <c r="J50" s="762">
        <f t="shared" si="11"/>
        <v>0.11764939591218471</v>
      </c>
      <c r="K50" s="762"/>
      <c r="L50" s="762"/>
      <c r="M50" s="762"/>
      <c r="N50" s="762"/>
      <c r="O50" s="762">
        <f>O40/O41-1</f>
        <v>8.0941261445907742E-2</v>
      </c>
      <c r="P50" s="780"/>
      <c r="AK50" s="148"/>
    </row>
    <row r="51" spans="1:37" ht="12" customHeight="1" x14ac:dyDescent="0.25">
      <c r="A51" s="723"/>
      <c r="B51" s="766" t="s">
        <v>435</v>
      </c>
      <c r="C51" s="762">
        <f>C91/C93-1</f>
        <v>0.83630012582894775</v>
      </c>
      <c r="D51" s="762">
        <f t="shared" ref="D51:I51" si="12">D91/D93-1</f>
        <v>1.8749195980026436</v>
      </c>
      <c r="E51" s="762">
        <f t="shared" si="12"/>
        <v>0.86482535535252647</v>
      </c>
      <c r="F51" s="762">
        <f t="shared" si="12"/>
        <v>1.1410450631468136</v>
      </c>
      <c r="G51" s="762">
        <f t="shared" si="12"/>
        <v>0.5060350354030394</v>
      </c>
      <c r="H51" s="762">
        <f t="shared" si="12"/>
        <v>0.12636692968733043</v>
      </c>
      <c r="I51" s="762">
        <f t="shared" si="12"/>
        <v>0.37972015900505696</v>
      </c>
      <c r="J51" s="762">
        <f>J91/J93-1</f>
        <v>0.31486809967700102</v>
      </c>
      <c r="K51" s="762"/>
      <c r="L51" s="762"/>
      <c r="M51" s="762"/>
      <c r="N51" s="762"/>
      <c r="O51" s="762">
        <f>O91/O93-1</f>
        <v>0.59824009065603878</v>
      </c>
      <c r="P51" s="780"/>
      <c r="AK51" s="148"/>
    </row>
    <row r="52" spans="1:37" ht="12" customHeight="1" x14ac:dyDescent="0.25">
      <c r="A52" s="723"/>
      <c r="B52" s="766"/>
      <c r="C52" s="762"/>
      <c r="D52" s="762"/>
      <c r="E52" s="762"/>
      <c r="F52" s="762"/>
      <c r="G52" s="762"/>
      <c r="H52" s="762"/>
      <c r="I52" s="762"/>
      <c r="J52" s="762"/>
      <c r="K52" s="762"/>
      <c r="L52" s="762"/>
      <c r="M52" s="762"/>
      <c r="N52" s="762"/>
      <c r="O52" s="762"/>
      <c r="P52" s="780"/>
      <c r="AK52" s="148"/>
    </row>
    <row r="53" spans="1:37" ht="12" customHeight="1" x14ac:dyDescent="0.25">
      <c r="A53" s="723"/>
      <c r="B53" s="766"/>
      <c r="C53" s="762"/>
      <c r="D53" s="762"/>
      <c r="E53" s="762"/>
      <c r="F53" s="762"/>
      <c r="G53" s="762"/>
      <c r="H53" s="762"/>
      <c r="I53" s="762"/>
      <c r="J53" s="762"/>
      <c r="K53" s="762"/>
      <c r="L53" s="762"/>
      <c r="M53" s="762"/>
      <c r="N53" s="762"/>
      <c r="O53" s="762"/>
      <c r="P53" s="780"/>
      <c r="AK53" s="148"/>
    </row>
    <row r="54" spans="1:37" ht="12" customHeight="1" x14ac:dyDescent="0.25">
      <c r="A54" s="723"/>
      <c r="B54" s="766"/>
      <c r="C54" s="762"/>
      <c r="D54" s="762"/>
      <c r="E54" s="762"/>
      <c r="F54" s="762"/>
      <c r="G54" s="762"/>
      <c r="H54" s="762"/>
      <c r="I54" s="762"/>
      <c r="J54" s="762"/>
      <c r="K54" s="762"/>
      <c r="L54" s="762"/>
      <c r="M54" s="762"/>
      <c r="N54" s="762"/>
      <c r="O54" s="762"/>
      <c r="P54" s="780"/>
      <c r="AK54" s="148"/>
    </row>
    <row r="55" spans="1:37" ht="12" customHeight="1" x14ac:dyDescent="0.2">
      <c r="A55" s="690" t="s">
        <v>57</v>
      </c>
      <c r="B55" s="733"/>
      <c r="C55" s="768" t="s">
        <v>412</v>
      </c>
      <c r="D55" s="768" t="s">
        <v>413</v>
      </c>
      <c r="E55" s="768" t="s">
        <v>414</v>
      </c>
      <c r="F55" s="768" t="s">
        <v>415</v>
      </c>
      <c r="G55" s="768" t="s">
        <v>416</v>
      </c>
      <c r="H55" s="768" t="s">
        <v>417</v>
      </c>
      <c r="I55" s="768" t="s">
        <v>418</v>
      </c>
      <c r="J55" s="768" t="s">
        <v>419</v>
      </c>
      <c r="K55" s="768" t="s">
        <v>420</v>
      </c>
      <c r="L55" s="768" t="s">
        <v>421</v>
      </c>
      <c r="M55" s="768" t="s">
        <v>422</v>
      </c>
      <c r="N55" s="768" t="s">
        <v>423</v>
      </c>
      <c r="O55" s="768" t="s">
        <v>437</v>
      </c>
      <c r="P55" s="780"/>
      <c r="AK55" s="148"/>
    </row>
    <row r="56" spans="1:37" ht="12" customHeight="1" x14ac:dyDescent="0.25">
      <c r="A56" s="733"/>
      <c r="B56" s="734"/>
      <c r="C56" s="769">
        <v>42370</v>
      </c>
      <c r="D56" s="769">
        <v>42401</v>
      </c>
      <c r="E56" s="769">
        <v>42430</v>
      </c>
      <c r="F56" s="769">
        <v>42461</v>
      </c>
      <c r="G56" s="769">
        <v>42491</v>
      </c>
      <c r="H56" s="769">
        <v>42522</v>
      </c>
      <c r="I56" s="769">
        <v>42552</v>
      </c>
      <c r="J56" s="769">
        <v>42583</v>
      </c>
      <c r="K56" s="769">
        <v>42614</v>
      </c>
      <c r="L56" s="769">
        <v>42644</v>
      </c>
      <c r="M56" s="769">
        <v>42675</v>
      </c>
      <c r="N56" s="769">
        <v>42705</v>
      </c>
      <c r="O56" s="770" t="s">
        <v>436</v>
      </c>
      <c r="P56" s="780"/>
      <c r="AK56" s="148"/>
    </row>
    <row r="57" spans="1:37" ht="12" customHeight="1" x14ac:dyDescent="0.25">
      <c r="A57" s="771" t="s">
        <v>428</v>
      </c>
      <c r="B57" s="771"/>
      <c r="C57" s="771"/>
      <c r="D57" s="771"/>
      <c r="E57" s="771"/>
      <c r="F57" s="771"/>
      <c r="G57" s="771"/>
      <c r="H57" s="771"/>
      <c r="I57" s="771"/>
      <c r="J57" s="771"/>
      <c r="K57" s="771"/>
      <c r="L57" s="771"/>
      <c r="M57" s="771"/>
      <c r="N57" s="771"/>
      <c r="O57" s="771"/>
      <c r="P57" s="780"/>
      <c r="AK57" s="148"/>
    </row>
    <row r="58" spans="1:37" ht="12" customHeight="1" x14ac:dyDescent="0.25">
      <c r="A58" s="733"/>
      <c r="B58" s="772">
        <v>2017</v>
      </c>
      <c r="C58" s="781">
        <v>360</v>
      </c>
      <c r="D58" s="781">
        <v>553</v>
      </c>
      <c r="E58" s="781">
        <v>700</v>
      </c>
      <c r="F58" s="781">
        <v>620</v>
      </c>
      <c r="G58" s="781">
        <v>626</v>
      </c>
      <c r="H58" s="781">
        <v>677</v>
      </c>
      <c r="I58" s="781">
        <v>560</v>
      </c>
      <c r="J58" s="781">
        <v>702</v>
      </c>
      <c r="K58" s="781"/>
      <c r="L58" s="781"/>
      <c r="M58" s="781"/>
      <c r="N58" s="781"/>
      <c r="O58" s="782">
        <v>4798</v>
      </c>
      <c r="P58" s="780"/>
      <c r="AK58" s="148"/>
    </row>
    <row r="59" spans="1:37" ht="12" customHeight="1" x14ac:dyDescent="0.25">
      <c r="A59" s="733"/>
      <c r="B59" s="772">
        <v>2016</v>
      </c>
      <c r="C59" s="781">
        <v>241</v>
      </c>
      <c r="D59" s="781">
        <v>233</v>
      </c>
      <c r="E59" s="781">
        <v>461</v>
      </c>
      <c r="F59" s="781">
        <v>426</v>
      </c>
      <c r="G59" s="781">
        <v>425</v>
      </c>
      <c r="H59" s="781">
        <v>582</v>
      </c>
      <c r="I59" s="781">
        <v>479</v>
      </c>
      <c r="J59" s="781">
        <v>464</v>
      </c>
      <c r="K59" s="781">
        <v>531</v>
      </c>
      <c r="L59" s="781">
        <v>476</v>
      </c>
      <c r="M59" s="781">
        <v>574</v>
      </c>
      <c r="N59" s="781">
        <v>822</v>
      </c>
      <c r="O59" s="782">
        <v>3311</v>
      </c>
      <c r="P59" s="780"/>
      <c r="AK59" s="148"/>
    </row>
    <row r="60" spans="1:37" ht="12" customHeight="1" x14ac:dyDescent="0.25">
      <c r="A60" s="733"/>
      <c r="B60" s="772">
        <v>2015</v>
      </c>
      <c r="C60" s="781">
        <v>295</v>
      </c>
      <c r="D60" s="781">
        <v>227</v>
      </c>
      <c r="E60" s="781">
        <v>306</v>
      </c>
      <c r="F60" s="781">
        <v>400</v>
      </c>
      <c r="G60" s="781">
        <v>466</v>
      </c>
      <c r="H60" s="781">
        <v>545</v>
      </c>
      <c r="I60" s="781">
        <v>516</v>
      </c>
      <c r="J60" s="781">
        <v>421</v>
      </c>
      <c r="K60" s="781">
        <v>599</v>
      </c>
      <c r="L60" s="781">
        <v>494</v>
      </c>
      <c r="M60" s="781">
        <v>610</v>
      </c>
      <c r="N60" s="781">
        <v>760</v>
      </c>
      <c r="O60" s="782">
        <v>3176</v>
      </c>
      <c r="P60" s="780"/>
      <c r="AK60" s="148"/>
    </row>
    <row r="61" spans="1:37" ht="12" customHeight="1" x14ac:dyDescent="0.25">
      <c r="A61" s="733"/>
      <c r="B61" s="773" t="s">
        <v>429</v>
      </c>
      <c r="C61" s="774">
        <f>C59/C60</f>
        <v>0.81694915254237288</v>
      </c>
      <c r="D61" s="774">
        <f>D59/D60</f>
        <v>1.026431718061674</v>
      </c>
      <c r="E61" s="774">
        <f t="shared" ref="E61:G61" si="13">E59/E60</f>
        <v>1.5065359477124183</v>
      </c>
      <c r="F61" s="774">
        <f t="shared" si="13"/>
        <v>1.0649999999999999</v>
      </c>
      <c r="G61" s="774">
        <f t="shared" si="13"/>
        <v>0.91201716738197425</v>
      </c>
      <c r="H61" s="774">
        <f>H59/H60</f>
        <v>1.0678899082568807</v>
      </c>
      <c r="I61" s="774">
        <f t="shared" ref="I61:M61" si="14">I59/I60</f>
        <v>0.92829457364341084</v>
      </c>
      <c r="J61" s="774">
        <f t="shared" si="14"/>
        <v>1.1021377672209025</v>
      </c>
      <c r="K61" s="774">
        <f t="shared" si="14"/>
        <v>0.88647746243739567</v>
      </c>
      <c r="L61" s="774">
        <f t="shared" si="14"/>
        <v>0.96356275303643724</v>
      </c>
      <c r="M61" s="774">
        <f t="shared" si="14"/>
        <v>0.94098360655737701</v>
      </c>
      <c r="N61" s="774">
        <f>N59/N60</f>
        <v>1.081578947368421</v>
      </c>
      <c r="O61" s="774">
        <f>O59/O60</f>
        <v>1.0425062972292192</v>
      </c>
      <c r="P61" s="780"/>
      <c r="AK61" s="148"/>
    </row>
    <row r="62" spans="1:37" ht="12" customHeight="1" x14ac:dyDescent="0.25">
      <c r="A62" s="733"/>
      <c r="B62" s="773" t="s">
        <v>430</v>
      </c>
      <c r="C62" s="774">
        <f>C58/C59</f>
        <v>1.4937759336099585</v>
      </c>
      <c r="D62" s="774">
        <f t="shared" ref="D62:N62" si="15">D58/D59</f>
        <v>2.3733905579399144</v>
      </c>
      <c r="E62" s="774">
        <f t="shared" si="15"/>
        <v>1.5184381778741864</v>
      </c>
      <c r="F62" s="774">
        <f t="shared" si="15"/>
        <v>1.4553990610328638</v>
      </c>
      <c r="G62" s="774">
        <f t="shared" si="15"/>
        <v>1.4729411764705882</v>
      </c>
      <c r="H62" s="774">
        <f t="shared" si="15"/>
        <v>1.1632302405498283</v>
      </c>
      <c r="I62" s="774">
        <f t="shared" si="15"/>
        <v>1.1691022964509394</v>
      </c>
      <c r="J62" s="774">
        <f t="shared" si="15"/>
        <v>1.5129310344827587</v>
      </c>
      <c r="K62" s="774">
        <f t="shared" si="15"/>
        <v>0</v>
      </c>
      <c r="L62" s="774">
        <f t="shared" si="15"/>
        <v>0</v>
      </c>
      <c r="M62" s="774">
        <f t="shared" si="15"/>
        <v>0</v>
      </c>
      <c r="N62" s="774">
        <f t="shared" si="15"/>
        <v>0</v>
      </c>
      <c r="O62" s="774">
        <f>O58/O59</f>
        <v>1.4491090305043794</v>
      </c>
      <c r="P62" s="780"/>
      <c r="AK62" s="148"/>
    </row>
    <row r="63" spans="1:37" ht="12" customHeight="1" x14ac:dyDescent="0.25">
      <c r="A63" s="771" t="s">
        <v>32</v>
      </c>
      <c r="B63" s="771"/>
      <c r="C63" s="771"/>
      <c r="D63" s="771"/>
      <c r="E63" s="771"/>
      <c r="F63" s="771"/>
      <c r="G63" s="771"/>
      <c r="H63" s="771"/>
      <c r="I63" s="771"/>
      <c r="J63" s="771"/>
      <c r="K63" s="771"/>
      <c r="L63" s="771"/>
      <c r="M63" s="771"/>
      <c r="N63" s="771"/>
      <c r="O63" s="771"/>
      <c r="P63" s="780"/>
      <c r="AK63" s="148"/>
    </row>
    <row r="64" spans="1:37" ht="12" customHeight="1" x14ac:dyDescent="0.25">
      <c r="A64" s="733"/>
      <c r="B64" s="772">
        <v>2017</v>
      </c>
      <c r="C64" s="783">
        <v>19.211352028985509</v>
      </c>
      <c r="D64" s="783">
        <v>23.372426906318083</v>
      </c>
      <c r="E64" s="783">
        <v>19.531925770308124</v>
      </c>
      <c r="F64" s="783">
        <v>19.489324861000796</v>
      </c>
      <c r="G64" s="783">
        <v>16.426031331592689</v>
      </c>
      <c r="H64" s="783">
        <v>19.216605166051661</v>
      </c>
      <c r="I64" s="783">
        <v>20.013780871050383</v>
      </c>
      <c r="J64" s="783">
        <v>20.180119941133185</v>
      </c>
      <c r="K64" s="783"/>
      <c r="L64" s="783"/>
      <c r="M64" s="783"/>
      <c r="N64" s="783"/>
      <c r="O64" s="783">
        <v>19.361695201620684</v>
      </c>
      <c r="P64" s="780"/>
      <c r="AK64" s="148"/>
    </row>
    <row r="65" spans="1:37" ht="12" customHeight="1" x14ac:dyDescent="0.25">
      <c r="A65" s="733"/>
      <c r="B65" s="772">
        <v>2016</v>
      </c>
      <c r="C65" s="783">
        <v>17.500207449856735</v>
      </c>
      <c r="D65" s="783">
        <v>20.771323353293326</v>
      </c>
      <c r="E65" s="783">
        <v>20.511276914285716</v>
      </c>
      <c r="F65" s="783">
        <v>22.813576266996289</v>
      </c>
      <c r="G65" s="783">
        <v>20.617749851190474</v>
      </c>
      <c r="H65" s="783">
        <v>17.101496731517511</v>
      </c>
      <c r="I65" s="783">
        <v>18.117099836065574</v>
      </c>
      <c r="J65" s="783">
        <v>18.35199092088197</v>
      </c>
      <c r="K65" s="783">
        <v>18.401493363228699</v>
      </c>
      <c r="L65" s="783">
        <v>22.236947926540282</v>
      </c>
      <c r="M65" s="783">
        <v>21.970927893915757</v>
      </c>
      <c r="N65" s="783">
        <v>23.897492434002167</v>
      </c>
      <c r="O65" s="783">
        <v>19.428246600958971</v>
      </c>
      <c r="P65" s="780"/>
      <c r="AK65" s="148"/>
    </row>
    <row r="66" spans="1:37" ht="12" customHeight="1" x14ac:dyDescent="0.25">
      <c r="A66" s="733"/>
      <c r="B66" s="772">
        <v>2015</v>
      </c>
      <c r="C66" s="775">
        <v>14.02</v>
      </c>
      <c r="D66" s="775">
        <v>15.625955835962101</v>
      </c>
      <c r="E66" s="775">
        <v>21.102669902912599</v>
      </c>
      <c r="F66" s="775">
        <v>21.302693009118499</v>
      </c>
      <c r="G66" s="775">
        <v>17.635987577639799</v>
      </c>
      <c r="H66" s="775">
        <v>23.390156327543401</v>
      </c>
      <c r="I66" s="775">
        <v>21.2317836107554</v>
      </c>
      <c r="J66" s="775">
        <v>16.9602276559865</v>
      </c>
      <c r="K66" s="775">
        <v>23.138451001053699</v>
      </c>
      <c r="L66" s="775">
        <v>18.239158311345602</v>
      </c>
      <c r="M66" s="775">
        <v>17.9041168185584</v>
      </c>
      <c r="N66" s="775">
        <v>21.332745024875599</v>
      </c>
      <c r="O66" s="783">
        <v>19.611140388308087</v>
      </c>
      <c r="P66" s="780"/>
      <c r="AK66" s="148"/>
    </row>
    <row r="67" spans="1:37" ht="12" customHeight="1" x14ac:dyDescent="0.25">
      <c r="A67" s="771" t="s">
        <v>115</v>
      </c>
      <c r="B67" s="771"/>
      <c r="C67" s="771"/>
      <c r="D67" s="771"/>
      <c r="E67" s="771"/>
      <c r="F67" s="771"/>
      <c r="G67" s="771"/>
      <c r="H67" s="771"/>
      <c r="I67" s="771"/>
      <c r="J67" s="771"/>
      <c r="K67" s="771"/>
      <c r="L67" s="771"/>
      <c r="M67" s="771"/>
      <c r="N67" s="771"/>
      <c r="O67" s="771"/>
      <c r="P67" s="780"/>
      <c r="AK67" s="148"/>
    </row>
    <row r="68" spans="1:37" ht="12" customHeight="1" x14ac:dyDescent="0.25">
      <c r="A68" s="733"/>
      <c r="B68" s="772">
        <v>2017</v>
      </c>
      <c r="C68" s="783">
        <v>1.9166666666666667</v>
      </c>
      <c r="D68" s="783">
        <v>1.6600361663652801</v>
      </c>
      <c r="E68" s="783">
        <v>2.04</v>
      </c>
      <c r="F68" s="783">
        <v>2.0306449999999998</v>
      </c>
      <c r="G68" s="783">
        <v>3.0591050000000002</v>
      </c>
      <c r="H68" s="783">
        <v>2.4017729999999999</v>
      </c>
      <c r="I68" s="783">
        <v>2.0910709999999999</v>
      </c>
      <c r="J68" s="783">
        <v>1.935897</v>
      </c>
      <c r="K68" s="783"/>
      <c r="L68" s="783"/>
      <c r="M68" s="783"/>
      <c r="N68" s="783"/>
      <c r="O68" s="783">
        <v>2.1604835348061693</v>
      </c>
      <c r="P68" s="780"/>
      <c r="AK68" s="148"/>
    </row>
    <row r="69" spans="1:37" ht="12" customHeight="1" x14ac:dyDescent="0.25">
      <c r="A69" s="733"/>
      <c r="B69" s="772">
        <v>2016</v>
      </c>
      <c r="C69" s="783">
        <v>1.44813278008299</v>
      </c>
      <c r="D69" s="783">
        <v>1.4334763948497899</v>
      </c>
      <c r="E69" s="783">
        <v>1.8980477223427299</v>
      </c>
      <c r="F69" s="783">
        <v>1.89906103286385</v>
      </c>
      <c r="G69" s="783">
        <v>1.5811764705882401</v>
      </c>
      <c r="H69" s="783">
        <v>1.7663230240549801</v>
      </c>
      <c r="I69" s="783">
        <v>1.6555323590814199</v>
      </c>
      <c r="J69" s="783">
        <v>1.66163793103448</v>
      </c>
      <c r="K69" s="783">
        <v>2.0998116760828598</v>
      </c>
      <c r="L69" s="783">
        <v>1.77310924369748</v>
      </c>
      <c r="M69" s="783">
        <v>2.23344947735192</v>
      </c>
      <c r="N69" s="783">
        <v>2.30413625304136</v>
      </c>
      <c r="O69" s="783">
        <v>1.7006946541830263</v>
      </c>
      <c r="P69" s="780"/>
      <c r="AK69" s="148"/>
    </row>
    <row r="70" spans="1:37" ht="12" customHeight="1" x14ac:dyDescent="0.25">
      <c r="A70" s="733"/>
      <c r="B70" s="772">
        <v>2015</v>
      </c>
      <c r="C70" s="775">
        <v>1.2644067796610201</v>
      </c>
      <c r="D70" s="775">
        <v>1.3964757709251101</v>
      </c>
      <c r="E70" s="775">
        <v>1.68300653594771</v>
      </c>
      <c r="F70" s="775">
        <v>1.645</v>
      </c>
      <c r="G70" s="775">
        <v>1.3819742489270399</v>
      </c>
      <c r="H70" s="775">
        <v>1.47889908256881</v>
      </c>
      <c r="I70" s="775">
        <v>1.51356589147287</v>
      </c>
      <c r="J70" s="775">
        <v>1.40855106888361</v>
      </c>
      <c r="K70" s="775">
        <v>1.5843071786310501</v>
      </c>
      <c r="L70" s="775">
        <v>1.5344129554655901</v>
      </c>
      <c r="M70" s="775">
        <v>1.97868852459016</v>
      </c>
      <c r="N70" s="775">
        <v>2.11578947368421</v>
      </c>
      <c r="O70" s="774">
        <v>1.4757556675062973</v>
      </c>
      <c r="P70" s="780"/>
      <c r="AK70" s="148"/>
    </row>
    <row r="71" spans="1:37" ht="12" customHeight="1" x14ac:dyDescent="0.25">
      <c r="A71" s="733" t="s">
        <v>438</v>
      </c>
      <c r="B71" s="772"/>
      <c r="C71" s="775"/>
      <c r="D71" s="775"/>
      <c r="E71" s="775"/>
      <c r="F71" s="775"/>
      <c r="G71" s="775"/>
      <c r="H71" s="775"/>
      <c r="I71" s="775"/>
      <c r="J71" s="775"/>
      <c r="K71" s="775"/>
      <c r="L71" s="775"/>
      <c r="M71" s="775"/>
      <c r="N71" s="775"/>
      <c r="O71" s="774"/>
      <c r="P71" s="780"/>
      <c r="AK71" s="148"/>
    </row>
    <row r="72" spans="1:37" ht="12" customHeight="1" x14ac:dyDescent="0.25">
      <c r="A72" s="733"/>
      <c r="B72" s="773" t="s">
        <v>439</v>
      </c>
      <c r="C72" s="775">
        <v>10048.466008322941</v>
      </c>
      <c r="D72" s="775">
        <v>9829.9856658560384</v>
      </c>
      <c r="E72" s="775">
        <v>26330.932833623116</v>
      </c>
      <c r="F72" s="775">
        <v>24764.776055533035</v>
      </c>
      <c r="G72" s="775">
        <v>28629.401880383874</v>
      </c>
      <c r="H72" s="775">
        <v>30700.415054812082</v>
      </c>
      <c r="I72" s="775">
        <v>28962.400492013472</v>
      </c>
      <c r="J72" s="775">
        <v>31585.854977271927</v>
      </c>
      <c r="K72" s="775">
        <v>33893.43770094616</v>
      </c>
      <c r="L72" s="775">
        <v>32930.364390066279</v>
      </c>
      <c r="M72" s="775">
        <v>36423.238408592952</v>
      </c>
      <c r="N72" s="775">
        <v>39702.942964118221</v>
      </c>
      <c r="O72" s="791">
        <f>SUM(C72:J72)</f>
        <v>190852.23296781647</v>
      </c>
      <c r="P72" s="780"/>
      <c r="AK72" s="148"/>
    </row>
    <row r="73" spans="1:37" ht="12" customHeight="1" x14ac:dyDescent="0.25">
      <c r="A73" s="733"/>
      <c r="B73" s="772">
        <v>2017</v>
      </c>
      <c r="C73" s="775">
        <v>13687.320900000001</v>
      </c>
      <c r="D73" s="775">
        <v>21503.3642</v>
      </c>
      <c r="E73" s="775">
        <v>27458.359999999997</v>
      </c>
      <c r="F73" s="775">
        <v>24567.813000000002</v>
      </c>
      <c r="G73" s="775">
        <v>31481.541000000001</v>
      </c>
      <c r="H73" s="775">
        <v>31243.275000000001</v>
      </c>
      <c r="I73" s="775">
        <v>23500.981360000002</v>
      </c>
      <c r="J73" s="775">
        <v>27580.046300000002</v>
      </c>
      <c r="K73" s="775"/>
      <c r="L73" s="775"/>
      <c r="M73" s="775"/>
      <c r="N73" s="775"/>
      <c r="O73" s="791">
        <f>SUM(C73:J73)</f>
        <v>201022.70176000003</v>
      </c>
      <c r="P73" s="780"/>
      <c r="AK73" s="148"/>
    </row>
    <row r="74" spans="1:37" ht="12" customHeight="1" x14ac:dyDescent="0.25">
      <c r="A74" s="733"/>
      <c r="B74" s="772">
        <v>2016</v>
      </c>
      <c r="C74" s="775">
        <v>6803.9861000000001</v>
      </c>
      <c r="D74" s="775">
        <v>7228.0879999999997</v>
      </c>
      <c r="E74" s="775">
        <v>17237.199000000001</v>
      </c>
      <c r="F74" s="775">
        <v>18016.334699999999</v>
      </c>
      <c r="G74" s="775">
        <v>13421.2729</v>
      </c>
      <c r="H74" s="775">
        <v>17246.132239999999</v>
      </c>
      <c r="I74" s="775">
        <v>14280.049170000002</v>
      </c>
      <c r="J74" s="775">
        <v>13555.644</v>
      </c>
      <c r="K74" s="775">
        <v>20267.038100000012</v>
      </c>
      <c r="L74" s="775">
        <v>17914.57905</v>
      </c>
      <c r="M74" s="775">
        <v>27808.27656000002</v>
      </c>
      <c r="N74" s="775">
        <v>45003.444670000019</v>
      </c>
      <c r="O74" s="791">
        <f>SUM(C74:J74)</f>
        <v>107788.70610999998</v>
      </c>
      <c r="P74" s="780"/>
      <c r="AK74" s="148"/>
    </row>
    <row r="75" spans="1:37" ht="12" customHeight="1" x14ac:dyDescent="0.25">
      <c r="A75" s="772" t="s">
        <v>431</v>
      </c>
      <c r="B75" s="772"/>
      <c r="C75" s="774"/>
      <c r="D75" s="774"/>
      <c r="E75" s="774"/>
      <c r="F75" s="774"/>
      <c r="G75" s="774"/>
      <c r="H75" s="774"/>
      <c r="I75" s="774"/>
      <c r="J75" s="774"/>
      <c r="K75" s="774"/>
      <c r="L75" s="774"/>
      <c r="M75" s="774"/>
      <c r="N75" s="774"/>
      <c r="O75" s="774"/>
      <c r="P75" s="780"/>
      <c r="AK75" s="148"/>
    </row>
    <row r="76" spans="1:37" ht="12" customHeight="1" x14ac:dyDescent="0.25">
      <c r="A76" s="734"/>
      <c r="B76" s="776" t="s">
        <v>432</v>
      </c>
      <c r="C76" s="777">
        <f t="shared" ref="C76:J76" si="16">C62-1</f>
        <v>0.49377593360995853</v>
      </c>
      <c r="D76" s="777">
        <f t="shared" si="16"/>
        <v>1.3733905579399144</v>
      </c>
      <c r="E76" s="777">
        <f t="shared" si="16"/>
        <v>0.51843817787418645</v>
      </c>
      <c r="F76" s="777">
        <f t="shared" si="16"/>
        <v>0.45539906103286376</v>
      </c>
      <c r="G76" s="777">
        <f t="shared" si="16"/>
        <v>0.4729411764705882</v>
      </c>
      <c r="H76" s="777">
        <f t="shared" si="16"/>
        <v>0.16323024054982826</v>
      </c>
      <c r="I76" s="777">
        <f t="shared" si="16"/>
        <v>0.16910229645093944</v>
      </c>
      <c r="J76" s="777">
        <f t="shared" si="16"/>
        <v>0.51293103448275867</v>
      </c>
      <c r="K76" s="777"/>
      <c r="L76" s="777"/>
      <c r="M76" s="777"/>
      <c r="N76" s="777"/>
      <c r="O76" s="777">
        <f>O62-1</f>
        <v>0.44910903050437945</v>
      </c>
      <c r="P76" s="780"/>
      <c r="AK76" s="148"/>
    </row>
    <row r="77" spans="1:37" ht="12" customHeight="1" x14ac:dyDescent="0.25">
      <c r="A77" s="734"/>
      <c r="B77" s="778" t="s">
        <v>433</v>
      </c>
      <c r="C77" s="777">
        <f t="shared" ref="C77:J77" si="17">C64/C65-1</f>
        <v>9.7778531142085567E-2</v>
      </c>
      <c r="D77" s="777">
        <f t="shared" si="17"/>
        <v>0.12522570222336604</v>
      </c>
      <c r="E77" s="777">
        <f t="shared" si="17"/>
        <v>-4.7746961248204545E-2</v>
      </c>
      <c r="F77" s="777">
        <f t="shared" si="17"/>
        <v>-0.14571373497475659</v>
      </c>
      <c r="G77" s="777">
        <f t="shared" si="17"/>
        <v>-0.20330630402695249</v>
      </c>
      <c r="H77" s="777">
        <f t="shared" si="17"/>
        <v>0.12367972626840751</v>
      </c>
      <c r="I77" s="777">
        <f t="shared" si="17"/>
        <v>0.1046901022871829</v>
      </c>
      <c r="J77" s="777">
        <f t="shared" si="17"/>
        <v>9.961475177993151E-2</v>
      </c>
      <c r="K77" s="777"/>
      <c r="L77" s="777"/>
      <c r="M77" s="777"/>
      <c r="N77" s="777"/>
      <c r="O77" s="777">
        <f>O64/O65-1</f>
        <v>-3.4254969429409199E-3</v>
      </c>
      <c r="P77" s="780"/>
      <c r="AK77" s="148"/>
    </row>
    <row r="78" spans="1:37" ht="12" customHeight="1" x14ac:dyDescent="0.25">
      <c r="A78" s="734"/>
      <c r="B78" s="776" t="s">
        <v>434</v>
      </c>
      <c r="C78" s="774">
        <f>C68/C69-1</f>
        <v>0.32354345749761015</v>
      </c>
      <c r="D78" s="774">
        <f t="shared" ref="D78:J78" si="18">D68/D69-1</f>
        <v>0.15804918192547612</v>
      </c>
      <c r="E78" s="774">
        <f t="shared" si="18"/>
        <v>7.4788571428573203E-2</v>
      </c>
      <c r="F78" s="774">
        <f t="shared" si="18"/>
        <v>6.9288961681087446E-2</v>
      </c>
      <c r="G78" s="774">
        <f t="shared" si="18"/>
        <v>0.93470182291666104</v>
      </c>
      <c r="H78" s="774">
        <f t="shared" si="18"/>
        <v>0.35975864396887358</v>
      </c>
      <c r="I78" s="774">
        <f t="shared" si="18"/>
        <v>0.26308071752837292</v>
      </c>
      <c r="J78" s="774">
        <f t="shared" si="18"/>
        <v>0.16505344747081896</v>
      </c>
      <c r="K78" s="774"/>
      <c r="L78" s="774"/>
      <c r="M78" s="774"/>
      <c r="N78" s="774"/>
      <c r="O78" s="774">
        <f>O68/O69-1</f>
        <v>0.27035357551824291</v>
      </c>
      <c r="P78" s="780"/>
      <c r="AK78" s="148"/>
    </row>
    <row r="79" spans="1:37" ht="12" customHeight="1" x14ac:dyDescent="0.25">
      <c r="A79" s="734"/>
      <c r="B79" s="778" t="s">
        <v>435</v>
      </c>
      <c r="C79" s="774">
        <f>C95/C97-1</f>
        <v>1.1703930844929489</v>
      </c>
      <c r="D79" s="774">
        <f>D95/D97-1</f>
        <v>2.0926862115001499</v>
      </c>
      <c r="E79" s="774">
        <f t="shared" ref="E79:N79" si="19">E95/E97-1</f>
        <v>0.55407695924293021</v>
      </c>
      <c r="F79" s="774">
        <f t="shared" si="19"/>
        <v>0.32947640008254808</v>
      </c>
      <c r="G79" s="774">
        <f t="shared" si="19"/>
        <v>1.2703399223041454</v>
      </c>
      <c r="H79" s="774">
        <f t="shared" si="19"/>
        <v>0.77733777715216967</v>
      </c>
      <c r="I79" s="774">
        <f t="shared" si="19"/>
        <v>0.63126369455017817</v>
      </c>
      <c r="J79" s="774">
        <f t="shared" si="19"/>
        <v>0.93823144963544336</v>
      </c>
      <c r="K79" s="774">
        <f t="shared" si="19"/>
        <v>-1</v>
      </c>
      <c r="L79" s="774">
        <f t="shared" si="19"/>
        <v>-1</v>
      </c>
      <c r="M79" s="774">
        <f t="shared" si="19"/>
        <v>-1</v>
      </c>
      <c r="N79" s="774">
        <f t="shared" si="19"/>
        <v>-1</v>
      </c>
      <c r="O79" s="774">
        <f>O95/O97-1</f>
        <v>0.83457498642335937</v>
      </c>
      <c r="P79" s="780"/>
      <c r="AK79" s="148"/>
    </row>
    <row r="80" spans="1:37" ht="12" customHeight="1" x14ac:dyDescent="0.25">
      <c r="A80" s="734"/>
      <c r="B80" s="778"/>
      <c r="C80" s="774"/>
      <c r="D80" s="774"/>
      <c r="E80" s="774"/>
      <c r="F80" s="774"/>
      <c r="G80" s="774"/>
      <c r="H80" s="774"/>
      <c r="I80" s="774"/>
      <c r="J80" s="774"/>
      <c r="K80" s="774"/>
      <c r="L80" s="774"/>
      <c r="M80" s="774"/>
      <c r="N80" s="774"/>
      <c r="O80" s="774"/>
      <c r="P80" s="780"/>
      <c r="AK80" s="148"/>
    </row>
    <row r="81" spans="1:50" ht="12" customHeight="1" x14ac:dyDescent="0.25">
      <c r="A81" s="734"/>
      <c r="B81" s="778"/>
      <c r="C81" s="774"/>
      <c r="D81" s="774"/>
      <c r="E81" s="774"/>
      <c r="F81" s="774"/>
      <c r="G81" s="774"/>
      <c r="H81" s="774"/>
      <c r="I81" s="774"/>
      <c r="J81" s="774"/>
      <c r="K81" s="774"/>
      <c r="L81" s="774"/>
      <c r="M81" s="774"/>
      <c r="N81" s="774"/>
      <c r="O81" s="774"/>
      <c r="P81" s="780"/>
      <c r="AK81" s="148"/>
    </row>
    <row r="82" spans="1:50" ht="12" customHeight="1" x14ac:dyDescent="0.25">
      <c r="A82" s="734"/>
      <c r="B82" s="778"/>
      <c r="C82" s="774"/>
      <c r="D82" s="774"/>
      <c r="E82" s="774"/>
      <c r="F82" s="774"/>
      <c r="G82" s="774"/>
      <c r="H82" s="774"/>
      <c r="I82" s="774"/>
      <c r="J82" s="774"/>
      <c r="K82" s="774"/>
      <c r="L82" s="774"/>
      <c r="M82" s="774"/>
      <c r="N82" s="774"/>
      <c r="O82" s="774"/>
      <c r="P82" s="780"/>
      <c r="AK82" s="148"/>
    </row>
    <row r="83" spans="1:50" ht="12" customHeight="1" x14ac:dyDescent="0.25">
      <c r="A83" s="680"/>
      <c r="B83" s="687"/>
      <c r="C83" s="687"/>
      <c r="D83" s="687"/>
      <c r="E83" s="687"/>
      <c r="F83" s="687"/>
      <c r="G83" s="687"/>
      <c r="H83" s="687"/>
      <c r="I83" s="687"/>
      <c r="J83" s="687"/>
      <c r="K83" s="687"/>
      <c r="L83" s="687"/>
      <c r="M83" s="687"/>
      <c r="P83" s="780"/>
      <c r="AK83" s="148"/>
    </row>
    <row r="84" spans="1:50" ht="12" customHeight="1" x14ac:dyDescent="0.2">
      <c r="P84" s="780"/>
      <c r="AK84" s="10"/>
    </row>
    <row r="85" spans="1:50" x14ac:dyDescent="0.2">
      <c r="A85" s="148"/>
      <c r="B85" s="148"/>
      <c r="C85" s="729" t="s">
        <v>37</v>
      </c>
      <c r="D85" s="729" t="s">
        <v>38</v>
      </c>
      <c r="E85" s="729" t="s">
        <v>39</v>
      </c>
      <c r="F85" s="729" t="s">
        <v>40</v>
      </c>
      <c r="G85" s="729" t="s">
        <v>41</v>
      </c>
      <c r="H85" s="729" t="s">
        <v>42</v>
      </c>
      <c r="I85" s="729" t="s">
        <v>43</v>
      </c>
      <c r="J85" s="729" t="s">
        <v>44</v>
      </c>
      <c r="K85" s="729" t="s">
        <v>45</v>
      </c>
      <c r="L85" s="729" t="s">
        <v>46</v>
      </c>
      <c r="M85" s="729" t="s">
        <v>47</v>
      </c>
      <c r="N85" s="729" t="s">
        <v>48</v>
      </c>
      <c r="O85" s="729" t="s">
        <v>436</v>
      </c>
      <c r="P85" s="780"/>
      <c r="Q85" s="10"/>
      <c r="R85" s="10" t="s">
        <v>37</v>
      </c>
      <c r="S85" s="10" t="s">
        <v>38</v>
      </c>
      <c r="T85" s="10" t="s">
        <v>39</v>
      </c>
      <c r="U85" s="10" t="s">
        <v>40</v>
      </c>
      <c r="V85" s="10" t="s">
        <v>41</v>
      </c>
      <c r="W85" s="10" t="s">
        <v>42</v>
      </c>
      <c r="X85" s="10" t="s">
        <v>43</v>
      </c>
      <c r="Y85" s="10" t="s">
        <v>44</v>
      </c>
      <c r="Z85" s="10" t="s">
        <v>45</v>
      </c>
      <c r="AA85" s="10" t="s">
        <v>46</v>
      </c>
      <c r="AB85" s="10" t="s">
        <v>47</v>
      </c>
      <c r="AC85" s="10" t="s">
        <v>48</v>
      </c>
      <c r="AK85" s="10"/>
      <c r="AL85" s="10"/>
      <c r="AM85" s="10" t="s">
        <v>37</v>
      </c>
      <c r="AN85" s="10" t="s">
        <v>38</v>
      </c>
      <c r="AO85" s="10" t="s">
        <v>39</v>
      </c>
      <c r="AP85" s="10" t="s">
        <v>40</v>
      </c>
      <c r="AQ85" s="10" t="s">
        <v>41</v>
      </c>
      <c r="AR85" s="10" t="s">
        <v>42</v>
      </c>
      <c r="AS85" s="10" t="s">
        <v>43</v>
      </c>
      <c r="AT85" s="10" t="s">
        <v>44</v>
      </c>
      <c r="AU85" s="10" t="s">
        <v>45</v>
      </c>
      <c r="AV85" s="10" t="s">
        <v>46</v>
      </c>
      <c r="AW85" s="10" t="s">
        <v>47</v>
      </c>
      <c r="AX85" s="10" t="s">
        <v>48</v>
      </c>
    </row>
    <row r="86" spans="1:50" x14ac:dyDescent="0.2">
      <c r="A86" s="148"/>
      <c r="B86" s="709"/>
      <c r="C86" s="731"/>
      <c r="D86" s="731"/>
      <c r="E86" s="731"/>
      <c r="F86" s="731"/>
      <c r="G86" s="731"/>
      <c r="H86" s="731"/>
      <c r="I86" s="731"/>
      <c r="J86" s="731"/>
      <c r="K86" s="731"/>
      <c r="L86" s="731"/>
      <c r="M86" s="731"/>
      <c r="N86" s="731"/>
      <c r="O86" s="731"/>
      <c r="P86" s="780" t="s">
        <v>17</v>
      </c>
      <c r="AK86" s="10" t="s">
        <v>17</v>
      </c>
    </row>
    <row r="87" spans="1:50" x14ac:dyDescent="0.2">
      <c r="A87" s="148" t="s">
        <v>424</v>
      </c>
      <c r="B87" s="709" t="s">
        <v>34</v>
      </c>
      <c r="C87" s="727">
        <v>26687.802739999999</v>
      </c>
      <c r="D87" s="727">
        <v>41713.019300000036</v>
      </c>
      <c r="E87" s="727">
        <v>58504.867000000006</v>
      </c>
      <c r="F87" s="727">
        <v>51457.592300000048</v>
      </c>
      <c r="G87" s="727">
        <v>54412.827999999994</v>
      </c>
      <c r="H87" s="727">
        <v>59446.574000000001</v>
      </c>
      <c r="I87" s="727">
        <v>45901.189299999998</v>
      </c>
      <c r="J87" s="727">
        <v>51370.845000000001</v>
      </c>
      <c r="K87" s="727"/>
      <c r="L87" s="727"/>
      <c r="M87" s="727"/>
      <c r="N87" s="727"/>
      <c r="O87" s="767">
        <v>389494.73334000004</v>
      </c>
      <c r="P87" s="780"/>
      <c r="Q87" s="9" t="s">
        <v>34</v>
      </c>
      <c r="R87" s="11">
        <v>26687.802739999999</v>
      </c>
      <c r="S87" s="11">
        <v>41713.019300000036</v>
      </c>
      <c r="T87" s="11">
        <v>58504.867000000006</v>
      </c>
      <c r="U87" s="11">
        <v>51457.592300000048</v>
      </c>
      <c r="V87" s="11">
        <v>54412.827999999994</v>
      </c>
      <c r="W87" s="11">
        <v>59446.574000000001</v>
      </c>
      <c r="X87" s="11"/>
      <c r="Y87" s="11"/>
      <c r="Z87" s="11"/>
      <c r="AA87" s="11"/>
      <c r="AB87" s="11"/>
      <c r="AC87" s="11"/>
      <c r="AK87" s="10"/>
      <c r="AL87" s="9" t="s">
        <v>34</v>
      </c>
      <c r="AM87" s="11">
        <v>26687.802739999999</v>
      </c>
      <c r="AN87" s="11">
        <v>41713.019300000036</v>
      </c>
      <c r="AO87" s="11">
        <v>58504.867000000006</v>
      </c>
      <c r="AP87" s="11">
        <v>51457.592300000048</v>
      </c>
      <c r="AQ87" s="11">
        <v>54412.827999999994</v>
      </c>
      <c r="AR87" s="11">
        <v>59446.574000000001</v>
      </c>
      <c r="AS87" s="11"/>
      <c r="AT87" s="11"/>
      <c r="AU87" s="11"/>
      <c r="AV87" s="11"/>
      <c r="AW87" s="11"/>
      <c r="AX87" s="11"/>
    </row>
    <row r="88" spans="1:50" x14ac:dyDescent="0.2">
      <c r="A88" s="148"/>
      <c r="B88" s="709" t="s">
        <v>35</v>
      </c>
      <c r="C88" s="727">
        <v>21159.465884169887</v>
      </c>
      <c r="D88" s="727">
        <v>20867.642534235856</v>
      </c>
      <c r="E88" s="727">
        <v>49678.550803872859</v>
      </c>
      <c r="F88" s="727">
        <v>49306.357366960248</v>
      </c>
      <c r="G88" s="727">
        <v>57719.167284380776</v>
      </c>
      <c r="H88" s="727">
        <v>64986.347978287136</v>
      </c>
      <c r="I88" s="727">
        <v>59891.902241751806</v>
      </c>
      <c r="J88" s="727">
        <v>66554.351797741721</v>
      </c>
      <c r="K88" s="727">
        <v>74354.220299720429</v>
      </c>
      <c r="L88" s="727">
        <v>70348.989256097513</v>
      </c>
      <c r="M88" s="727">
        <v>77982.43853511526</v>
      </c>
      <c r="N88" s="727">
        <v>87307.252311144912</v>
      </c>
      <c r="O88" s="767">
        <f>SUM(C88:J88)</f>
        <v>390163.78589140024</v>
      </c>
      <c r="P88" s="780"/>
      <c r="Q88" s="9" t="s">
        <v>35</v>
      </c>
      <c r="R88" s="11">
        <v>21159.465884169887</v>
      </c>
      <c r="S88" s="11">
        <v>20867.642534235856</v>
      </c>
      <c r="T88" s="11">
        <v>49678.550803872859</v>
      </c>
      <c r="U88" s="11">
        <v>49306.357366960248</v>
      </c>
      <c r="V88" s="11">
        <v>57719.167284380776</v>
      </c>
      <c r="W88" s="11">
        <v>64986.347978287136</v>
      </c>
      <c r="X88" s="11">
        <v>59891.902241751806</v>
      </c>
      <c r="Y88" s="11">
        <v>66554.351797741721</v>
      </c>
      <c r="Z88" s="11">
        <v>74354.220299720429</v>
      </c>
      <c r="AA88" s="11">
        <v>70348.989256097513</v>
      </c>
      <c r="AB88" s="11">
        <v>77982.43853511526</v>
      </c>
      <c r="AC88" s="11">
        <v>87307.252311144912</v>
      </c>
      <c r="AK88" s="10"/>
      <c r="AL88" s="9" t="s">
        <v>35</v>
      </c>
      <c r="AM88" s="11">
        <v>21159.465884169887</v>
      </c>
      <c r="AN88" s="11">
        <v>20867.642534235856</v>
      </c>
      <c r="AO88" s="11">
        <v>49678.550803872859</v>
      </c>
      <c r="AP88" s="11">
        <v>49306.357366960248</v>
      </c>
      <c r="AQ88" s="11">
        <v>57719.167284380776</v>
      </c>
      <c r="AR88" s="11">
        <v>64986.347978287136</v>
      </c>
      <c r="AS88" s="11">
        <v>59891.902241751806</v>
      </c>
      <c r="AT88" s="11">
        <v>66554.351797741721</v>
      </c>
      <c r="AU88" s="11">
        <v>74354.220299720429</v>
      </c>
      <c r="AV88" s="11">
        <v>70348.989256097513</v>
      </c>
      <c r="AW88" s="11">
        <v>77982.43853511526</v>
      </c>
      <c r="AX88" s="11">
        <v>87307.252311144912</v>
      </c>
    </row>
    <row r="89" spans="1:50" x14ac:dyDescent="0.2">
      <c r="A89" s="148"/>
      <c r="B89" s="709" t="s">
        <v>36</v>
      </c>
      <c r="C89" s="727">
        <v>13422.264399999998</v>
      </c>
      <c r="D89" s="727">
        <v>13983.777799999969</v>
      </c>
      <c r="E89" s="727">
        <v>34363.530299999991</v>
      </c>
      <c r="F89" s="727">
        <v>31029.739200000011</v>
      </c>
      <c r="G89" s="727">
        <v>29098.451900000004</v>
      </c>
      <c r="H89" s="727">
        <v>42616.913540000067</v>
      </c>
      <c r="I89" s="727">
        <v>30649.18507000001</v>
      </c>
      <c r="J89" s="727">
        <v>32361.144800000031</v>
      </c>
      <c r="K89" s="727">
        <v>49563.993800000069</v>
      </c>
      <c r="L89" s="727">
        <v>40919.720650000017</v>
      </c>
      <c r="M89" s="727">
        <v>52866.932160000091</v>
      </c>
      <c r="N89" s="727">
        <v>97022.200140000321</v>
      </c>
      <c r="O89" s="767">
        <v>227525.00701</v>
      </c>
      <c r="P89" s="780"/>
      <c r="Q89" s="9" t="s">
        <v>36</v>
      </c>
      <c r="R89" s="11">
        <v>13422.264399999998</v>
      </c>
      <c r="S89" s="11">
        <v>13983.777799999969</v>
      </c>
      <c r="T89" s="11">
        <v>34363.530299999991</v>
      </c>
      <c r="U89" s="11">
        <v>31029.739200000011</v>
      </c>
      <c r="V89" s="11">
        <v>29098.451900000004</v>
      </c>
      <c r="W89" s="11">
        <v>42616.913540000067</v>
      </c>
      <c r="X89" s="11">
        <v>30649.18507000001</v>
      </c>
      <c r="Y89" s="11">
        <v>32361.144800000031</v>
      </c>
      <c r="Z89" s="11">
        <v>49563.993800000069</v>
      </c>
      <c r="AA89" s="11">
        <v>40919.720650000017</v>
      </c>
      <c r="AB89" s="11">
        <v>52866.932160000091</v>
      </c>
      <c r="AC89" s="11">
        <v>97022.200140000321</v>
      </c>
      <c r="AK89" s="10"/>
      <c r="AL89" s="9" t="s">
        <v>36</v>
      </c>
      <c r="AM89" s="11">
        <v>13422.264399999998</v>
      </c>
      <c r="AN89" s="11">
        <v>13983.777799999969</v>
      </c>
      <c r="AO89" s="11">
        <v>34363.530299999991</v>
      </c>
      <c r="AP89" s="11">
        <v>31029.739200000011</v>
      </c>
      <c r="AQ89" s="11">
        <v>29098.451900000004</v>
      </c>
      <c r="AR89" s="11">
        <v>42616.913540000067</v>
      </c>
      <c r="AS89" s="11">
        <v>30649.18507000001</v>
      </c>
      <c r="AT89" s="11">
        <v>32361.144800000031</v>
      </c>
      <c r="AU89" s="11">
        <v>49563.993800000069</v>
      </c>
      <c r="AV89" s="11">
        <v>40919.720650000017</v>
      </c>
      <c r="AW89" s="11">
        <v>52866.932160000091</v>
      </c>
      <c r="AX89" s="11">
        <v>97022.200140000321</v>
      </c>
    </row>
    <row r="90" spans="1:50" x14ac:dyDescent="0.2">
      <c r="A90" s="689"/>
      <c r="B90" s="723"/>
      <c r="C90" s="728" t="s">
        <v>37</v>
      </c>
      <c r="D90" s="728" t="s">
        <v>38</v>
      </c>
      <c r="E90" s="728" t="s">
        <v>39</v>
      </c>
      <c r="F90" s="728" t="s">
        <v>40</v>
      </c>
      <c r="G90" s="728" t="s">
        <v>41</v>
      </c>
      <c r="H90" s="728" t="s">
        <v>42</v>
      </c>
      <c r="I90" s="728" t="s">
        <v>43</v>
      </c>
      <c r="J90" s="728" t="s">
        <v>44</v>
      </c>
      <c r="K90" s="728" t="s">
        <v>45</v>
      </c>
      <c r="L90" s="728" t="s">
        <v>46</v>
      </c>
      <c r="M90" s="728" t="s">
        <v>47</v>
      </c>
      <c r="N90" s="728" t="s">
        <v>48</v>
      </c>
      <c r="O90" s="728" t="s">
        <v>436</v>
      </c>
      <c r="P90" s="780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K90" s="10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</row>
    <row r="91" spans="1:50" x14ac:dyDescent="0.2">
      <c r="A91" s="689" t="s">
        <v>56</v>
      </c>
      <c r="B91" s="723" t="s">
        <v>34</v>
      </c>
      <c r="C91" s="724">
        <v>13431.969839999998</v>
      </c>
      <c r="D91" s="724">
        <v>20257.131399999998</v>
      </c>
      <c r="E91" s="724">
        <v>30613.276999999998</v>
      </c>
      <c r="F91" s="724">
        <v>26920.55</v>
      </c>
      <c r="G91" s="724">
        <v>22956.98</v>
      </c>
      <c r="H91" s="724">
        <v>28200.37</v>
      </c>
      <c r="I91" s="724">
        <v>22465.051899999999</v>
      </c>
      <c r="J91" s="724">
        <v>23946.062000000002</v>
      </c>
      <c r="K91" s="724"/>
      <c r="L91" s="724"/>
      <c r="M91" s="724"/>
      <c r="N91" s="724"/>
      <c r="O91" s="724">
        <v>188791.39213999998</v>
      </c>
      <c r="P91" s="780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K91" s="10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</row>
    <row r="92" spans="1:50" x14ac:dyDescent="0.2">
      <c r="A92" s="689"/>
      <c r="B92" s="723" t="s">
        <v>35</v>
      </c>
      <c r="C92" s="724">
        <v>11110.99987584695</v>
      </c>
      <c r="D92" s="724">
        <v>11037.65686837982</v>
      </c>
      <c r="E92" s="724">
        <v>23347.617970249754</v>
      </c>
      <c r="F92" s="724">
        <v>24541.581311427213</v>
      </c>
      <c r="G92" s="724">
        <v>29089.765403996902</v>
      </c>
      <c r="H92" s="724">
        <v>34285.932923475055</v>
      </c>
      <c r="I92" s="724">
        <v>30929.501749738334</v>
      </c>
      <c r="J92" s="724">
        <v>34968.496820469794</v>
      </c>
      <c r="K92" s="724">
        <v>40460.782598774276</v>
      </c>
      <c r="L92" s="724">
        <v>37418.624866031234</v>
      </c>
      <c r="M92" s="724">
        <v>41559.200126522308</v>
      </c>
      <c r="N92" s="724">
        <v>47604.309347026676</v>
      </c>
      <c r="O92" s="724">
        <f>SUM(C92:J92)</f>
        <v>199311.5529235838</v>
      </c>
      <c r="P92" s="780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K92" s="10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</row>
    <row r="93" spans="1:50" x14ac:dyDescent="0.2">
      <c r="A93" s="689"/>
      <c r="B93" s="723" t="s">
        <v>36</v>
      </c>
      <c r="C93" s="724">
        <v>7314.692</v>
      </c>
      <c r="D93" s="724">
        <v>7046.1558000000005</v>
      </c>
      <c r="E93" s="724">
        <v>16416.163</v>
      </c>
      <c r="F93" s="724">
        <v>12573.556</v>
      </c>
      <c r="G93" s="724">
        <v>15243.324000000001</v>
      </c>
      <c r="H93" s="724">
        <v>25036.574900000101</v>
      </c>
      <c r="I93" s="724">
        <v>16282.3249</v>
      </c>
      <c r="J93" s="724">
        <v>18211.7598</v>
      </c>
      <c r="K93" s="724">
        <v>29046.3287000001</v>
      </c>
      <c r="L93" s="724">
        <v>22151.7366</v>
      </c>
      <c r="M93" s="724">
        <v>24700.202600000099</v>
      </c>
      <c r="N93" s="724">
        <v>51760.349470000197</v>
      </c>
      <c r="O93" s="724">
        <v>118124.55040000009</v>
      </c>
      <c r="P93" s="780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K93" s="10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</row>
    <row r="94" spans="1:50" x14ac:dyDescent="0.2">
      <c r="A94" s="690"/>
      <c r="B94" s="725"/>
      <c r="C94" s="730" t="s">
        <v>37</v>
      </c>
      <c r="D94" s="730" t="s">
        <v>38</v>
      </c>
      <c r="E94" s="730" t="s">
        <v>39</v>
      </c>
      <c r="F94" s="730" t="s">
        <v>40</v>
      </c>
      <c r="G94" s="730" t="s">
        <v>41</v>
      </c>
      <c r="H94" s="730" t="s">
        <v>42</v>
      </c>
      <c r="I94" s="730" t="s">
        <v>43</v>
      </c>
      <c r="J94" s="730" t="s">
        <v>44</v>
      </c>
      <c r="K94" s="730" t="s">
        <v>45</v>
      </c>
      <c r="L94" s="730" t="s">
        <v>46</v>
      </c>
      <c r="M94" s="730" t="s">
        <v>47</v>
      </c>
      <c r="N94" s="730" t="s">
        <v>48</v>
      </c>
      <c r="O94" s="730" t="s">
        <v>436</v>
      </c>
      <c r="P94" s="780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K94" s="10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</row>
    <row r="95" spans="1:50" x14ac:dyDescent="0.2">
      <c r="A95" s="690" t="s">
        <v>57</v>
      </c>
      <c r="B95" s="725" t="s">
        <v>34</v>
      </c>
      <c r="C95" s="726">
        <v>13255.832900000001</v>
      </c>
      <c r="D95" s="726">
        <v>21455.887900000002</v>
      </c>
      <c r="E95" s="726">
        <v>27891.59</v>
      </c>
      <c r="F95" s="726">
        <v>24537.06</v>
      </c>
      <c r="G95" s="726">
        <v>31455.85</v>
      </c>
      <c r="H95" s="726">
        <v>31246.2</v>
      </c>
      <c r="I95" s="726">
        <v>23436.1374</v>
      </c>
      <c r="J95" s="726">
        <v>27424.782999999999</v>
      </c>
      <c r="K95" s="726"/>
      <c r="L95" s="726"/>
      <c r="M95" s="726"/>
      <c r="N95" s="726"/>
      <c r="O95" s="726">
        <v>200703.34120000002</v>
      </c>
      <c r="P95" s="780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K95" s="10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</row>
    <row r="96" spans="1:50" x14ac:dyDescent="0.2">
      <c r="A96" s="690"/>
      <c r="B96" s="725" t="s">
        <v>35</v>
      </c>
      <c r="C96" s="726">
        <v>10048.466008322941</v>
      </c>
      <c r="D96" s="726">
        <v>9829.9856658560384</v>
      </c>
      <c r="E96" s="726">
        <v>26330.932833623116</v>
      </c>
      <c r="F96" s="726">
        <v>24764.776055533035</v>
      </c>
      <c r="G96" s="726">
        <v>28629.401880383874</v>
      </c>
      <c r="H96" s="726">
        <v>30700.415054812082</v>
      </c>
      <c r="I96" s="726">
        <v>28962.400492013472</v>
      </c>
      <c r="J96" s="726">
        <v>31585.854977271927</v>
      </c>
      <c r="K96" s="726">
        <v>33893.43770094616</v>
      </c>
      <c r="L96" s="726">
        <v>32930.364390066279</v>
      </c>
      <c r="M96" s="726">
        <v>36423.238408592952</v>
      </c>
      <c r="N96" s="726">
        <v>39702.942964118221</v>
      </c>
      <c r="O96" s="726">
        <f>SUM(C96:J96)</f>
        <v>190852.23296781647</v>
      </c>
      <c r="P96" s="780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K96" s="10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</row>
    <row r="97" spans="1:50" x14ac:dyDescent="0.2">
      <c r="A97" s="690"/>
      <c r="B97" s="725" t="s">
        <v>36</v>
      </c>
      <c r="C97" s="726">
        <v>6107.5724</v>
      </c>
      <c r="D97" s="726">
        <v>6937.6219999999703</v>
      </c>
      <c r="E97" s="726">
        <v>17947.367300000002</v>
      </c>
      <c r="F97" s="726">
        <v>18456.183199999999</v>
      </c>
      <c r="G97" s="726">
        <v>13855.127899999999</v>
      </c>
      <c r="H97" s="726">
        <v>17580.338640000002</v>
      </c>
      <c r="I97" s="726">
        <v>14366.86017</v>
      </c>
      <c r="J97" s="726">
        <v>14149.385</v>
      </c>
      <c r="K97" s="726">
        <v>20517.665099999998</v>
      </c>
      <c r="L97" s="726">
        <v>18767.984049999999</v>
      </c>
      <c r="M97" s="726">
        <v>28166.72956</v>
      </c>
      <c r="N97" s="726">
        <v>45261.850670000102</v>
      </c>
      <c r="O97" s="726">
        <v>109400.45660999998</v>
      </c>
      <c r="P97" s="780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K97" s="10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</row>
    <row r="98" spans="1:50" ht="15" x14ac:dyDescent="0.25">
      <c r="A98" s="148" t="s">
        <v>424</v>
      </c>
      <c r="B98" s="793" t="s">
        <v>443</v>
      </c>
      <c r="C98" s="792">
        <v>0.11533907202711635</v>
      </c>
      <c r="D98" s="792">
        <v>0.11059076128600601</v>
      </c>
      <c r="E98" s="792">
        <v>0.21544985625935578</v>
      </c>
      <c r="F98" s="792">
        <v>0.21220653281955817</v>
      </c>
      <c r="G98" s="792">
        <v>0.21846230582855145</v>
      </c>
      <c r="H98" s="792">
        <v>0.22474807097317945</v>
      </c>
      <c r="I98" s="792">
        <v>0.22256217480996743</v>
      </c>
      <c r="J98" s="792">
        <v>0.22562205437872304</v>
      </c>
      <c r="K98" s="792">
        <v>0.22925674662383244</v>
      </c>
      <c r="L98" s="792">
        <v>0.22784400325480014</v>
      </c>
      <c r="M98" s="792">
        <v>0.23051047976034242</v>
      </c>
      <c r="N98" s="792">
        <v>0.2337157226470836</v>
      </c>
      <c r="O98" s="809">
        <v>0.1878849384267062</v>
      </c>
      <c r="P98" s="780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K98" s="10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</row>
    <row r="99" spans="1:50" x14ac:dyDescent="0.2">
      <c r="A99" s="148"/>
      <c r="B99" s="709" t="s">
        <v>445</v>
      </c>
      <c r="C99" s="805">
        <v>1.2607549001690133</v>
      </c>
      <c r="D99" s="805">
        <v>1.3023419126980962</v>
      </c>
      <c r="E99" s="805">
        <v>1.4344292310569435</v>
      </c>
      <c r="F99" s="805">
        <v>1.4222186417325295</v>
      </c>
      <c r="G99" s="805">
        <v>1.5408047783258265</v>
      </c>
      <c r="H99" s="805">
        <v>1.5862163928431281</v>
      </c>
      <c r="I99" s="805">
        <v>1.4711017626799168</v>
      </c>
      <c r="J99" s="805">
        <v>1.5545601013606167</v>
      </c>
      <c r="K99" s="805">
        <v>1.6091120479172669</v>
      </c>
      <c r="L99" s="805">
        <v>1.4872909587872283</v>
      </c>
      <c r="M99" s="805">
        <v>1.5520651847553124</v>
      </c>
      <c r="N99" s="805">
        <v>1.6088205269654734</v>
      </c>
      <c r="O99" s="811">
        <v>1.47579506262251</v>
      </c>
      <c r="P99" s="780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K99" s="10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</row>
    <row r="100" spans="1:50" x14ac:dyDescent="0.2">
      <c r="A100" s="148"/>
      <c r="B100" s="709"/>
      <c r="C100" s="722"/>
      <c r="D100" s="722"/>
      <c r="E100" s="722"/>
      <c r="F100" s="722"/>
      <c r="G100" s="722"/>
      <c r="H100" s="722"/>
      <c r="I100" s="722"/>
      <c r="J100" s="722"/>
      <c r="K100" s="722"/>
      <c r="L100" s="722"/>
      <c r="M100" s="722"/>
      <c r="N100" s="722"/>
      <c r="P100" s="780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K100" s="10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</row>
    <row r="101" spans="1:50" ht="15" x14ac:dyDescent="0.25">
      <c r="A101" s="689" t="s">
        <v>56</v>
      </c>
      <c r="B101" s="793" t="s">
        <v>443</v>
      </c>
      <c r="C101" s="792">
        <v>0.1121003002332347</v>
      </c>
      <c r="D101" s="792">
        <v>0.10686166697752551</v>
      </c>
      <c r="E101" s="792">
        <v>0.22008560249072706</v>
      </c>
      <c r="F101" s="792">
        <v>0.21896633577289271</v>
      </c>
      <c r="G101" s="792">
        <v>0.22490056026779198</v>
      </c>
      <c r="H101" s="792">
        <v>0.23192447089136475</v>
      </c>
      <c r="I101" s="792">
        <v>0.22786674205760518</v>
      </c>
      <c r="J101" s="792">
        <v>0.23042567143432593</v>
      </c>
      <c r="K101" s="792">
        <v>0.2339869604616743</v>
      </c>
      <c r="L101" s="792">
        <v>0.23239280337538534</v>
      </c>
      <c r="M101" s="792">
        <v>0.23567786007031133</v>
      </c>
      <c r="N101" s="792">
        <v>0.2398763652841939</v>
      </c>
      <c r="O101" s="809">
        <v>0.19897690986872871</v>
      </c>
      <c r="P101" s="780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K101" s="10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</row>
    <row r="102" spans="1:50" x14ac:dyDescent="0.2">
      <c r="A102" s="689"/>
      <c r="B102" s="709" t="s">
        <v>445</v>
      </c>
      <c r="C102" s="805">
        <v>1.1659311125009648</v>
      </c>
      <c r="D102" s="805">
        <v>1.2338426260965922</v>
      </c>
      <c r="E102" s="805">
        <v>1.2728906906457256</v>
      </c>
      <c r="F102" s="805">
        <v>1.311766300498338</v>
      </c>
      <c r="G102" s="805">
        <v>1.4301024584999926</v>
      </c>
      <c r="H102" s="805">
        <v>1.506747798750228</v>
      </c>
      <c r="I102" s="805">
        <v>1.3590318266867429</v>
      </c>
      <c r="J102" s="805">
        <v>1.4336652432155033</v>
      </c>
      <c r="K102" s="805">
        <v>1.5239550167586366</v>
      </c>
      <c r="L102" s="805">
        <v>1.3804730159405074</v>
      </c>
      <c r="M102" s="805">
        <v>1.4353838651164661</v>
      </c>
      <c r="N102" s="805">
        <v>1.5330023462443001</v>
      </c>
      <c r="O102" s="811">
        <v>1.3663771566562277</v>
      </c>
      <c r="P102" s="780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K102" s="10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</row>
    <row r="103" spans="1:50" x14ac:dyDescent="0.2">
      <c r="A103" s="689"/>
      <c r="B103" s="723"/>
      <c r="C103" s="722"/>
      <c r="D103" s="722"/>
      <c r="E103" s="722"/>
      <c r="F103" s="722"/>
      <c r="G103" s="722"/>
      <c r="H103" s="722"/>
      <c r="I103" s="722"/>
      <c r="J103" s="722"/>
      <c r="K103" s="722"/>
      <c r="L103" s="722"/>
      <c r="M103" s="722"/>
      <c r="N103" s="722"/>
      <c r="P103" s="780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K103" s="10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</row>
    <row r="104" spans="1:50" ht="15" x14ac:dyDescent="0.25">
      <c r="A104" s="690" t="s">
        <v>57</v>
      </c>
      <c r="B104" s="793" t="s">
        <v>443</v>
      </c>
      <c r="C104" s="792">
        <v>0.10887124198067767</v>
      </c>
      <c r="D104" s="792">
        <v>0.10467021340047815</v>
      </c>
      <c r="E104" s="792">
        <v>0.19793166023519423</v>
      </c>
      <c r="F104" s="792">
        <v>0.19262254483580823</v>
      </c>
      <c r="G104" s="792">
        <v>0.19906736721111917</v>
      </c>
      <c r="H104" s="792">
        <v>0.20451340059717008</v>
      </c>
      <c r="I104" s="792">
        <v>0.20411281539932316</v>
      </c>
      <c r="J104" s="792">
        <v>0.20758156144156578</v>
      </c>
      <c r="K104" s="792">
        <v>0.21182208715449441</v>
      </c>
      <c r="L104" s="792">
        <v>0.21077028957825217</v>
      </c>
      <c r="M104" s="792">
        <v>0.21281543666497549</v>
      </c>
      <c r="N104" s="792">
        <v>0.21562811572320686</v>
      </c>
      <c r="O104" s="809">
        <v>0.17954761475922867</v>
      </c>
      <c r="P104" s="780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K104" s="10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</row>
    <row r="105" spans="1:50" x14ac:dyDescent="0.2">
      <c r="A105" s="690"/>
      <c r="B105" s="709" t="s">
        <v>445</v>
      </c>
      <c r="C105" s="805">
        <v>1.4000000000000001</v>
      </c>
      <c r="D105" s="805">
        <v>1.4</v>
      </c>
      <c r="E105" s="805">
        <v>1.6734645636607557</v>
      </c>
      <c r="F105" s="805">
        <v>1.5861112012637055</v>
      </c>
      <c r="G105" s="805">
        <v>1.7068714380270908</v>
      </c>
      <c r="H105" s="805">
        <v>1.710064673336817</v>
      </c>
      <c r="I105" s="805">
        <v>1.6506631807060661</v>
      </c>
      <c r="J105" s="805">
        <v>1.7573437905966471</v>
      </c>
      <c r="K105" s="805">
        <v>1.7549115828478274</v>
      </c>
      <c r="L105" s="805">
        <v>1.6708306145156846</v>
      </c>
      <c r="M105" s="805">
        <v>1.7538745953170269</v>
      </c>
      <c r="N105" s="805">
        <v>1.73771585003733</v>
      </c>
      <c r="O105" s="811">
        <v>1.6442552518733269</v>
      </c>
      <c r="P105" s="780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K105" s="10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</row>
    <row r="106" spans="1:50" x14ac:dyDescent="0.2">
      <c r="A106" s="690"/>
      <c r="B106" s="725"/>
      <c r="C106" s="722"/>
      <c r="D106" s="722"/>
      <c r="E106" s="722"/>
      <c r="F106" s="722"/>
      <c r="G106" s="722"/>
      <c r="H106" s="722"/>
      <c r="I106" s="722"/>
      <c r="J106" s="722"/>
      <c r="K106" s="722"/>
      <c r="L106" s="722"/>
      <c r="M106" s="722"/>
      <c r="N106" s="722"/>
      <c r="P106" s="780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K106" s="10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</row>
    <row r="107" spans="1:50" x14ac:dyDescent="0.2">
      <c r="C107" s="722"/>
      <c r="D107" s="722"/>
      <c r="E107" s="722"/>
      <c r="F107" s="722"/>
      <c r="G107" s="722"/>
      <c r="H107" s="722"/>
      <c r="I107" s="722"/>
      <c r="J107" s="722"/>
      <c r="K107" s="722"/>
      <c r="L107" s="722"/>
      <c r="M107" s="722"/>
      <c r="N107" s="722"/>
      <c r="P107" s="780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K107" s="10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</row>
    <row r="108" spans="1:50" x14ac:dyDescent="0.2">
      <c r="P108" s="780"/>
      <c r="AK108" s="10"/>
    </row>
    <row r="109" spans="1:50" x14ac:dyDescent="0.2">
      <c r="A109" s="148" t="s">
        <v>424</v>
      </c>
      <c r="B109" s="148"/>
      <c r="C109" s="729" t="s">
        <v>37</v>
      </c>
      <c r="D109" s="729" t="s">
        <v>38</v>
      </c>
      <c r="E109" s="729" t="s">
        <v>39</v>
      </c>
      <c r="F109" s="729" t="s">
        <v>40</v>
      </c>
      <c r="G109" s="729" t="s">
        <v>41</v>
      </c>
      <c r="H109" s="729" t="s">
        <v>42</v>
      </c>
      <c r="I109" s="729" t="s">
        <v>43</v>
      </c>
      <c r="J109" s="729" t="s">
        <v>44</v>
      </c>
      <c r="K109" s="729" t="s">
        <v>45</v>
      </c>
      <c r="L109" s="729" t="s">
        <v>46</v>
      </c>
      <c r="M109" s="729" t="s">
        <v>47</v>
      </c>
      <c r="N109" s="729" t="s">
        <v>48</v>
      </c>
      <c r="O109" s="729" t="s">
        <v>436</v>
      </c>
      <c r="P109" s="780"/>
      <c r="Q109" s="10"/>
      <c r="R109" s="10" t="s">
        <v>37</v>
      </c>
      <c r="S109" s="10" t="s">
        <v>38</v>
      </c>
      <c r="T109" s="10" t="s">
        <v>39</v>
      </c>
      <c r="U109" s="10" t="s">
        <v>40</v>
      </c>
      <c r="V109" s="10" t="s">
        <v>41</v>
      </c>
      <c r="W109" s="10" t="s">
        <v>42</v>
      </c>
      <c r="X109" s="10" t="s">
        <v>43</v>
      </c>
      <c r="Y109" s="10" t="s">
        <v>44</v>
      </c>
      <c r="Z109" s="10" t="s">
        <v>45</v>
      </c>
      <c r="AA109" s="10" t="s">
        <v>46</v>
      </c>
      <c r="AB109" s="10" t="s">
        <v>47</v>
      </c>
      <c r="AC109" s="10" t="s">
        <v>48</v>
      </c>
      <c r="AK109" s="10"/>
      <c r="AL109" s="10"/>
      <c r="AM109" s="10" t="s">
        <v>37</v>
      </c>
      <c r="AN109" s="10" t="s">
        <v>38</v>
      </c>
      <c r="AO109" s="10" t="s">
        <v>39</v>
      </c>
      <c r="AP109" s="10" t="s">
        <v>40</v>
      </c>
      <c r="AQ109" s="10" t="s">
        <v>41</v>
      </c>
      <c r="AR109" s="10" t="s">
        <v>42</v>
      </c>
      <c r="AS109" s="10" t="s">
        <v>43</v>
      </c>
      <c r="AT109" s="10" t="s">
        <v>44</v>
      </c>
      <c r="AU109" s="10" t="s">
        <v>45</v>
      </c>
      <c r="AV109" s="10" t="s">
        <v>46</v>
      </c>
      <c r="AW109" s="10" t="s">
        <v>47</v>
      </c>
      <c r="AX109" s="10" t="s">
        <v>48</v>
      </c>
    </row>
    <row r="110" spans="1:50" x14ac:dyDescent="0.2">
      <c r="A110" s="148" t="s">
        <v>19</v>
      </c>
      <c r="B110" s="709"/>
      <c r="C110" s="731"/>
      <c r="D110" s="731"/>
      <c r="E110" s="731"/>
      <c r="F110" s="731"/>
      <c r="G110" s="731"/>
      <c r="H110" s="731"/>
      <c r="I110" s="731"/>
      <c r="J110" s="731"/>
      <c r="K110" s="731"/>
      <c r="L110" s="731"/>
      <c r="M110" s="731"/>
      <c r="N110" s="731"/>
      <c r="P110" s="780" t="s">
        <v>19</v>
      </c>
      <c r="AK110" s="10" t="s">
        <v>19</v>
      </c>
    </row>
    <row r="111" spans="1:50" x14ac:dyDescent="0.2">
      <c r="A111" s="148"/>
      <c r="B111" s="709" t="s">
        <v>49</v>
      </c>
      <c r="C111" s="735">
        <v>0.10274213836477987</v>
      </c>
      <c r="D111" s="735">
        <v>0.153539381854437</v>
      </c>
      <c r="E111" s="735">
        <v>0.195023998432755</v>
      </c>
      <c r="F111" s="735">
        <v>0.17506327300510999</v>
      </c>
      <c r="G111" s="735">
        <v>0.139619550377719</v>
      </c>
      <c r="H111" s="735">
        <v>0.160181181799465</v>
      </c>
      <c r="I111" s="736">
        <v>0.111583461871261</v>
      </c>
      <c r="J111" s="736">
        <v>0.21826793999999999</v>
      </c>
      <c r="K111" s="736"/>
      <c r="L111" s="736"/>
      <c r="M111" s="736"/>
      <c r="N111" s="736"/>
      <c r="O111" s="736">
        <v>0.14298782324811982</v>
      </c>
      <c r="P111" s="780"/>
      <c r="Q111" s="9" t="s">
        <v>49</v>
      </c>
      <c r="R111" s="12">
        <v>0.10274213836477987</v>
      </c>
      <c r="S111" s="12">
        <v>0.16288263865356375</v>
      </c>
      <c r="T111" s="12">
        <v>0.24784831424318904</v>
      </c>
      <c r="U111" s="12">
        <v>0.22691115006067142</v>
      </c>
      <c r="V111" s="12">
        <v>0.20322781741359008</v>
      </c>
      <c r="W111" s="12">
        <v>0.24527443975316662</v>
      </c>
      <c r="X111" s="11"/>
      <c r="Y111" s="11"/>
      <c r="Z111" s="11"/>
      <c r="AA111" s="11"/>
      <c r="AB111" s="11"/>
      <c r="AC111" s="11"/>
      <c r="AK111" s="10"/>
      <c r="AL111" s="9" t="s">
        <v>49</v>
      </c>
      <c r="AM111" s="12">
        <v>0.10274213836477987</v>
      </c>
      <c r="AN111" s="12">
        <v>0.16288263865356375</v>
      </c>
      <c r="AO111" s="12">
        <v>0.24784831424318904</v>
      </c>
      <c r="AP111" s="12">
        <v>0.22691115006067142</v>
      </c>
      <c r="AQ111" s="12">
        <v>0.20322781741359008</v>
      </c>
      <c r="AR111" s="12">
        <v>0.24527443975316662</v>
      </c>
      <c r="AS111" s="11"/>
      <c r="AT111" s="11"/>
      <c r="AU111" s="11"/>
      <c r="AV111" s="11"/>
      <c r="AW111" s="11"/>
      <c r="AX111" s="11"/>
    </row>
    <row r="112" spans="1:50" x14ac:dyDescent="0.2">
      <c r="A112" s="148"/>
      <c r="B112" s="709" t="s">
        <v>50</v>
      </c>
      <c r="C112" s="732">
        <v>0.15351142270035101</v>
      </c>
      <c r="D112" s="732">
        <v>0.15079654627264999</v>
      </c>
      <c r="E112" s="732">
        <v>0.26593589896342201</v>
      </c>
      <c r="F112" s="732">
        <v>0.22171894462688299</v>
      </c>
      <c r="G112" s="732">
        <v>0.230630630630631</v>
      </c>
      <c r="H112" s="732">
        <v>0.306447111359196</v>
      </c>
      <c r="I112" s="732">
        <v>0.215566891558335</v>
      </c>
      <c r="J112" s="732">
        <v>0.21345358887636201</v>
      </c>
      <c r="K112" s="732">
        <v>0.23630417007359</v>
      </c>
      <c r="L112" s="732">
        <v>0.18195358073724699</v>
      </c>
      <c r="M112" s="732">
        <v>0.176298757088035</v>
      </c>
      <c r="N112" s="732">
        <v>0.266723116003387</v>
      </c>
      <c r="O112" s="736">
        <v>0.22209624590576971</v>
      </c>
      <c r="P112" s="780"/>
      <c r="Q112" s="9" t="s">
        <v>50</v>
      </c>
      <c r="R112" s="12">
        <v>0.15349286922890984</v>
      </c>
      <c r="S112" s="12">
        <v>0.15041242115477924</v>
      </c>
      <c r="T112" s="12">
        <v>0.2659358989634219</v>
      </c>
      <c r="U112" s="12">
        <v>0.22171894462688257</v>
      </c>
      <c r="V112" s="12">
        <v>0.23105458399576045</v>
      </c>
      <c r="W112" s="12">
        <v>0.30644711135919622</v>
      </c>
      <c r="X112" s="12">
        <v>0.21556689155833469</v>
      </c>
      <c r="Y112" s="12">
        <v>0.21345358887636226</v>
      </c>
      <c r="Z112" s="12">
        <v>0.23630417007358953</v>
      </c>
      <c r="AA112" s="12">
        <v>0.18195358073724713</v>
      </c>
      <c r="AB112" s="12">
        <v>0.17629875708803483</v>
      </c>
      <c r="AC112" s="12">
        <v>0.26672311600338694</v>
      </c>
      <c r="AK112" s="10"/>
      <c r="AL112" s="9" t="s">
        <v>50</v>
      </c>
      <c r="AM112" s="12">
        <v>0.15349286922890984</v>
      </c>
      <c r="AN112" s="12">
        <v>0.15041242115477924</v>
      </c>
      <c r="AO112" s="12">
        <v>0.2659358989634219</v>
      </c>
      <c r="AP112" s="12">
        <v>0.22171894462688257</v>
      </c>
      <c r="AQ112" s="12">
        <v>0.23105458399576045</v>
      </c>
      <c r="AR112" s="12">
        <v>0.30644711135919622</v>
      </c>
      <c r="AS112" s="12">
        <v>0.21556689155833469</v>
      </c>
      <c r="AT112" s="12">
        <v>0.21345358887636226</v>
      </c>
      <c r="AU112" s="12">
        <v>0.23630417007358953</v>
      </c>
      <c r="AV112" s="12">
        <v>0.18195358073724713</v>
      </c>
      <c r="AW112" s="12">
        <v>0.17629875708803483</v>
      </c>
      <c r="AX112" s="12">
        <v>0.26672311600338694</v>
      </c>
    </row>
    <row r="113" spans="1:50" x14ac:dyDescent="0.2">
      <c r="A113" s="148"/>
      <c r="B113" s="709" t="s">
        <v>51</v>
      </c>
      <c r="C113" s="737">
        <v>16.659052896379524</v>
      </c>
      <c r="D113" s="737">
        <v>17.956530047352562</v>
      </c>
      <c r="E113" s="737">
        <v>16.606547544706217</v>
      </c>
      <c r="F113" s="737">
        <v>16.419148053605618</v>
      </c>
      <c r="G113" s="737">
        <v>15.966205985915494</v>
      </c>
      <c r="H113" s="737">
        <v>16.864275177304965</v>
      </c>
      <c r="I113" s="737">
        <v>17.204343815592203</v>
      </c>
      <c r="J113" s="737">
        <v>17.665352475928472</v>
      </c>
      <c r="K113" s="737"/>
      <c r="L113" s="737"/>
      <c r="M113" s="737"/>
      <c r="N113" s="737"/>
      <c r="O113" s="737">
        <v>16.86781536529384</v>
      </c>
      <c r="P113" s="780"/>
      <c r="Q113" s="9" t="s">
        <v>51</v>
      </c>
      <c r="R113" s="13">
        <v>16.659052896379524</v>
      </c>
      <c r="S113" s="13">
        <v>17.956530047352576</v>
      </c>
      <c r="T113" s="13">
        <v>16.606547544706217</v>
      </c>
      <c r="U113" s="13">
        <v>16.419142405871106</v>
      </c>
      <c r="V113" s="13">
        <v>15.966205399061032</v>
      </c>
      <c r="W113" s="13">
        <v>16.864276312056738</v>
      </c>
      <c r="X113" s="11"/>
      <c r="Y113" s="11"/>
      <c r="Z113" s="11"/>
      <c r="AA113" s="11"/>
      <c r="AB113" s="11"/>
      <c r="AC113" s="11"/>
      <c r="AK113" s="10"/>
      <c r="AL113" s="9" t="s">
        <v>51</v>
      </c>
      <c r="AM113" s="13">
        <v>16.659052896379524</v>
      </c>
      <c r="AN113" s="13">
        <v>17.956530047352576</v>
      </c>
      <c r="AO113" s="13">
        <v>16.606547544706217</v>
      </c>
      <c r="AP113" s="13">
        <v>16.419142405871106</v>
      </c>
      <c r="AQ113" s="13">
        <v>15.966205399061032</v>
      </c>
      <c r="AR113" s="13">
        <v>16.864276312056738</v>
      </c>
      <c r="AS113" s="11"/>
      <c r="AT113" s="11"/>
      <c r="AU113" s="11"/>
      <c r="AV113" s="11"/>
      <c r="AW113" s="11"/>
      <c r="AX113" s="11"/>
    </row>
    <row r="114" spans="1:50" x14ac:dyDescent="0.2">
      <c r="A114" s="148"/>
      <c r="B114" s="709" t="s">
        <v>52</v>
      </c>
      <c r="C114" s="737">
        <v>16.428720195838434</v>
      </c>
      <c r="D114" s="737">
        <v>17.116007099143172</v>
      </c>
      <c r="E114" s="737">
        <v>17.586248874104399</v>
      </c>
      <c r="F114" s="737">
        <v>20.617766910299004</v>
      </c>
      <c r="G114" s="737">
        <v>17.862769736034377</v>
      </c>
      <c r="H114" s="737">
        <v>15.285836994261157</v>
      </c>
      <c r="I114" s="737">
        <v>16.311434310803619</v>
      </c>
      <c r="J114" s="737">
        <v>15.468998470363289</v>
      </c>
      <c r="K114" s="737">
        <v>15.749600826183698</v>
      </c>
      <c r="L114" s="737">
        <v>17.806666949521325</v>
      </c>
      <c r="M114" s="737">
        <v>18.117523015764256</v>
      </c>
      <c r="N114" s="737">
        <v>19.012776825396884</v>
      </c>
      <c r="O114" s="737">
        <v>16.87745768192271</v>
      </c>
      <c r="P114" s="780"/>
      <c r="Q114" s="9" t="s">
        <v>52</v>
      </c>
      <c r="R114" s="13">
        <v>15.713935128518971</v>
      </c>
      <c r="S114" s="13">
        <v>16.858400244798041</v>
      </c>
      <c r="T114" s="13">
        <v>17.586248874104395</v>
      </c>
      <c r="U114" s="13">
        <v>20.617766910299011</v>
      </c>
      <c r="V114" s="13">
        <v>17.86276973603438</v>
      </c>
      <c r="W114" s="13">
        <v>15.285836994261143</v>
      </c>
      <c r="X114" s="13">
        <v>16.311434310803623</v>
      </c>
      <c r="Y114" s="13">
        <v>15.468998470363303</v>
      </c>
      <c r="Z114" s="13">
        <v>15.74960082618369</v>
      </c>
      <c r="AA114" s="13">
        <v>17.806666949521329</v>
      </c>
      <c r="AB114" s="13">
        <v>18.117523015764252</v>
      </c>
      <c r="AC114" s="13">
        <v>19.012776825396887</v>
      </c>
      <c r="AK114" s="10"/>
      <c r="AL114" s="9" t="s">
        <v>52</v>
      </c>
      <c r="AM114" s="13">
        <v>15.713935128518971</v>
      </c>
      <c r="AN114" s="13">
        <v>16.858400244798041</v>
      </c>
      <c r="AO114" s="13">
        <v>17.586248874104395</v>
      </c>
      <c r="AP114" s="13">
        <v>20.617766910299011</v>
      </c>
      <c r="AQ114" s="13">
        <v>17.86276973603438</v>
      </c>
      <c r="AR114" s="13">
        <v>15.285836994261143</v>
      </c>
      <c r="AS114" s="13">
        <v>16.311434310803623</v>
      </c>
      <c r="AT114" s="13">
        <v>15.468998470363303</v>
      </c>
      <c r="AU114" s="13">
        <v>15.74960082618369</v>
      </c>
      <c r="AV114" s="13">
        <v>17.806666949521329</v>
      </c>
      <c r="AW114" s="13">
        <v>18.117523015764252</v>
      </c>
      <c r="AX114" s="13">
        <v>19.012776825396887</v>
      </c>
    </row>
    <row r="115" spans="1:50" x14ac:dyDescent="0.2">
      <c r="A115" s="148"/>
      <c r="B115" s="709" t="s">
        <v>102</v>
      </c>
      <c r="C115" s="737">
        <v>1.28661417322835</v>
      </c>
      <c r="D115" s="737">
        <v>1.31774193548387</v>
      </c>
      <c r="E115" s="737">
        <v>1.75089605734767</v>
      </c>
      <c r="F115" s="737">
        <v>1.5372829417773199</v>
      </c>
      <c r="G115" s="737">
        <v>1.49724264705882</v>
      </c>
      <c r="H115" s="737">
        <v>1.6927747419550701</v>
      </c>
      <c r="I115" s="737">
        <v>1.4343511450381701</v>
      </c>
      <c r="J115" s="737">
        <v>1.4732394366197199</v>
      </c>
      <c r="K115" s="737">
        <v>1.81487889273356</v>
      </c>
      <c r="L115" s="737">
        <v>1.5675306957708</v>
      </c>
      <c r="M115" s="737">
        <v>1.8960363872644601</v>
      </c>
      <c r="N115" s="737">
        <v>2.0249999999999999</v>
      </c>
      <c r="O115" s="811">
        <v>1.5293250141803743</v>
      </c>
    </row>
    <row r="116" spans="1:50" x14ac:dyDescent="0.2">
      <c r="A116" s="148"/>
      <c r="B116" s="709" t="s">
        <v>103</v>
      </c>
      <c r="C116" s="737">
        <v>1.5690499510284035</v>
      </c>
      <c r="D116" s="737">
        <v>1.50844155844156</v>
      </c>
      <c r="E116" s="737">
        <v>1.76946258161728</v>
      </c>
      <c r="F116" s="737">
        <v>1.7097654118930701</v>
      </c>
      <c r="G116" s="737">
        <v>2.22164276401565</v>
      </c>
      <c r="H116" s="737">
        <v>1.81233933161954</v>
      </c>
      <c r="I116" s="738">
        <v>1.799056</v>
      </c>
      <c r="J116" s="738">
        <v>1.7055720000000001</v>
      </c>
      <c r="K116" s="738"/>
      <c r="L116" s="738"/>
      <c r="M116" s="738"/>
      <c r="N116" s="738"/>
      <c r="O116" s="811">
        <v>1.7691541526202881</v>
      </c>
    </row>
    <row r="117" spans="1:50" x14ac:dyDescent="0.2">
      <c r="A117" s="148"/>
      <c r="B117" s="709" t="s">
        <v>104</v>
      </c>
      <c r="C117" s="737">
        <v>21.137424251968504</v>
      </c>
      <c r="D117" s="737">
        <v>22.554480322580599</v>
      </c>
      <c r="E117" s="737">
        <v>30.791693817204301</v>
      </c>
      <c r="F117" s="737">
        <v>31.695341368743616</v>
      </c>
      <c r="G117" s="737">
        <v>26.744900643382351</v>
      </c>
      <c r="H117" s="737">
        <v>25.875478773527689</v>
      </c>
      <c r="I117" s="737">
        <v>23.396324480916029</v>
      </c>
      <c r="J117" s="737">
        <v>22.789538591549299</v>
      </c>
      <c r="K117" s="737">
        <v>28.583618108419895</v>
      </c>
      <c r="L117" s="737">
        <v>27.912497032742156</v>
      </c>
      <c r="M117" s="737">
        <v>34.351482884990318</v>
      </c>
      <c r="N117" s="737">
        <v>38.500873071428686</v>
      </c>
      <c r="O117" s="811">
        <f>O89/O5</f>
        <v>25.81111820873511</v>
      </c>
    </row>
    <row r="118" spans="1:50" x14ac:dyDescent="0.2">
      <c r="A118" s="148"/>
      <c r="B118" s="709" t="s">
        <v>105</v>
      </c>
      <c r="C118" s="737">
        <v>26.138886131243879</v>
      </c>
      <c r="D118" s="737">
        <v>27.086376168831169</v>
      </c>
      <c r="E118" s="737">
        <v>29.384664490205925</v>
      </c>
      <c r="F118" s="737">
        <v>28.07289143480633</v>
      </c>
      <c r="G118" s="737">
        <v>35.471205997392438</v>
      </c>
      <c r="H118" s="737">
        <v>30.563789203084834</v>
      </c>
      <c r="I118" s="737">
        <v>30.951577410654078</v>
      </c>
      <c r="J118" s="737">
        <v>30.129527859237538</v>
      </c>
      <c r="K118" s="737"/>
      <c r="L118" s="737"/>
      <c r="M118" s="737"/>
      <c r="N118" s="737"/>
      <c r="O118" s="811">
        <f>O87/O4</f>
        <v>29.841766268771071</v>
      </c>
    </row>
    <row r="119" spans="1:50" x14ac:dyDescent="0.2">
      <c r="A119" s="689"/>
      <c r="B119" s="723"/>
      <c r="C119" s="728" t="s">
        <v>37</v>
      </c>
      <c r="D119" s="728" t="s">
        <v>38</v>
      </c>
      <c r="E119" s="728" t="s">
        <v>39</v>
      </c>
      <c r="F119" s="728" t="s">
        <v>40</v>
      </c>
      <c r="G119" s="728" t="s">
        <v>41</v>
      </c>
      <c r="H119" s="728" t="s">
        <v>42</v>
      </c>
      <c r="I119" s="728" t="s">
        <v>43</v>
      </c>
      <c r="J119" s="728" t="s">
        <v>44</v>
      </c>
      <c r="K119" s="728" t="s">
        <v>45</v>
      </c>
      <c r="L119" s="728" t="s">
        <v>46</v>
      </c>
      <c r="M119" s="728" t="s">
        <v>47</v>
      </c>
      <c r="N119" s="728" t="s">
        <v>48</v>
      </c>
      <c r="O119" s="729" t="s">
        <v>436</v>
      </c>
    </row>
    <row r="120" spans="1:50" x14ac:dyDescent="0.2">
      <c r="A120" s="689" t="s">
        <v>56</v>
      </c>
      <c r="B120" s="723" t="s">
        <v>49</v>
      </c>
      <c r="C120" s="741">
        <v>9.7846199393087113E-2</v>
      </c>
      <c r="D120" s="741">
        <v>0.136528901090747</v>
      </c>
      <c r="E120" s="741">
        <v>0.20923593618807701</v>
      </c>
      <c r="F120" s="741">
        <v>0.25467139999999999</v>
      </c>
      <c r="G120" s="741">
        <v>0.18572305</v>
      </c>
      <c r="H120" s="741">
        <v>0.24457518</v>
      </c>
      <c r="I120" s="741">
        <v>0.16884661000000001</v>
      </c>
      <c r="J120" s="741">
        <v>0.18749415999999999</v>
      </c>
      <c r="K120" s="724"/>
      <c r="L120" s="724"/>
      <c r="M120" s="724"/>
      <c r="N120" s="724"/>
      <c r="O120" s="741">
        <v>0.13302068476482865</v>
      </c>
    </row>
    <row r="121" spans="1:50" x14ac:dyDescent="0.2">
      <c r="A121" s="689" t="s">
        <v>19</v>
      </c>
      <c r="B121" s="723" t="s">
        <v>50</v>
      </c>
      <c r="C121" s="741">
        <v>0.178644298345046</v>
      </c>
      <c r="D121" s="741">
        <v>0.17797194757415499</v>
      </c>
      <c r="E121" s="741">
        <v>0.298473456368193</v>
      </c>
      <c r="F121" s="741">
        <v>0.238156761412575</v>
      </c>
      <c r="G121" s="741">
        <v>0.25908558030480699</v>
      </c>
      <c r="H121" s="741">
        <v>0.34030995366672001</v>
      </c>
      <c r="I121" s="741">
        <v>0.222103434451423</v>
      </c>
      <c r="J121" s="741">
        <v>0.22688975910763001</v>
      </c>
      <c r="K121" s="741">
        <v>0.25188442211055301</v>
      </c>
      <c r="L121" s="741">
        <v>0.18542798276830899</v>
      </c>
      <c r="M121" s="741">
        <v>0.166150137741047</v>
      </c>
      <c r="N121" s="741">
        <v>0.266960144642717</v>
      </c>
      <c r="O121" s="741">
        <v>0.24418811002661933</v>
      </c>
    </row>
    <row r="122" spans="1:50" x14ac:dyDescent="0.2">
      <c r="A122" s="689"/>
      <c r="B122" s="723" t="s">
        <v>51</v>
      </c>
      <c r="C122" s="739">
        <v>14.10147587719298</v>
      </c>
      <c r="D122" s="739">
        <v>14.230455516014199</v>
      </c>
      <c r="E122" s="739">
        <v>14.2166205250597</v>
      </c>
      <c r="F122" s="739">
        <v>14.26272</v>
      </c>
      <c r="G122" s="739">
        <v>14.70492</v>
      </c>
      <c r="H122" s="739">
        <v>14.40817</v>
      </c>
      <c r="I122" s="739">
        <v>14.863860000000001</v>
      </c>
      <c r="J122" s="739">
        <v>14.63306</v>
      </c>
      <c r="K122" s="739"/>
      <c r="L122" s="739"/>
      <c r="M122" s="739"/>
      <c r="N122" s="739"/>
      <c r="O122" s="739">
        <v>14.836258714341847</v>
      </c>
    </row>
    <row r="123" spans="1:50" x14ac:dyDescent="0.2">
      <c r="A123" s="689"/>
      <c r="B123" s="723" t="s">
        <v>52</v>
      </c>
      <c r="C123" s="739">
        <v>14.4781239316239</v>
      </c>
      <c r="D123" s="739">
        <v>14.4386708074534</v>
      </c>
      <c r="E123" s="739">
        <v>15.1595579240037</v>
      </c>
      <c r="F123" s="739">
        <v>18.039591954022999</v>
      </c>
      <c r="G123" s="739">
        <v>15.1304106583072</v>
      </c>
      <c r="H123" s="739">
        <v>14.0327045454546</v>
      </c>
      <c r="I123" s="739">
        <v>14.5879373848987</v>
      </c>
      <c r="J123" s="739">
        <v>13.4773171839516</v>
      </c>
      <c r="K123" s="739">
        <v>14.1894153543307</v>
      </c>
      <c r="L123" s="739">
        <v>14.9636843191197</v>
      </c>
      <c r="M123" s="739">
        <v>14.2990605134475</v>
      </c>
      <c r="N123" s="739">
        <v>15.985946400748</v>
      </c>
      <c r="O123" s="739">
        <v>15.047713426751608</v>
      </c>
    </row>
    <row r="124" spans="1:50" x14ac:dyDescent="0.2">
      <c r="A124" s="689"/>
      <c r="B124" s="723" t="s">
        <v>102</v>
      </c>
      <c r="C124" s="739">
        <v>1.1878172588832501</v>
      </c>
      <c r="D124" s="739">
        <v>1.24806201550388</v>
      </c>
      <c r="E124" s="739">
        <v>1.6473282442748101</v>
      </c>
      <c r="F124" s="739">
        <v>1.25858951175407</v>
      </c>
      <c r="G124" s="739">
        <v>1.44343891402715</v>
      </c>
      <c r="H124" s="739">
        <v>1.6525821596244099</v>
      </c>
      <c r="I124" s="739">
        <v>1.3068592057761701</v>
      </c>
      <c r="J124" s="739">
        <v>1.38179916317992</v>
      </c>
      <c r="K124" s="739">
        <v>1.6891105569409799</v>
      </c>
      <c r="L124" s="739">
        <v>1.4686868686868699</v>
      </c>
      <c r="M124" s="739">
        <v>1.69533678756477</v>
      </c>
      <c r="N124" s="739">
        <v>1.8898704358068299</v>
      </c>
      <c r="O124" s="739">
        <v>1.426235465116279</v>
      </c>
    </row>
    <row r="125" spans="1:50" x14ac:dyDescent="0.2">
      <c r="A125" s="689"/>
      <c r="B125" s="723" t="s">
        <v>103</v>
      </c>
      <c r="C125" s="739">
        <v>1.3797276853252647</v>
      </c>
      <c r="D125" s="739">
        <v>1.42350557244174</v>
      </c>
      <c r="E125" s="739">
        <v>1.62277304415182</v>
      </c>
      <c r="F125" s="739">
        <v>1.5457540000000001</v>
      </c>
      <c r="G125" s="739">
        <v>1.6442730000000001</v>
      </c>
      <c r="H125" s="739">
        <v>1.4976339999999999</v>
      </c>
      <c r="I125" s="739">
        <v>1.621885</v>
      </c>
      <c r="J125" s="739">
        <v>1.544367</v>
      </c>
      <c r="K125" s="739"/>
      <c r="L125" s="739"/>
      <c r="M125" s="739"/>
      <c r="N125" s="739"/>
      <c r="O125" s="739">
        <v>1.5416767627816816</v>
      </c>
    </row>
    <row r="126" spans="1:50" x14ac:dyDescent="0.2">
      <c r="A126" s="689"/>
      <c r="B126" s="723" t="s">
        <v>104</v>
      </c>
      <c r="C126" s="739">
        <v>18.565208121827411</v>
      </c>
      <c r="D126" s="739">
        <v>18.207120930232559</v>
      </c>
      <c r="E126" s="739">
        <v>25.062844274809162</v>
      </c>
      <c r="F126" s="739">
        <v>22.736990958408679</v>
      </c>
      <c r="G126" s="739">
        <v>22.99143891402715</v>
      </c>
      <c r="H126" s="739">
        <v>23.508521032863946</v>
      </c>
      <c r="I126" s="739">
        <v>19.59365210589651</v>
      </c>
      <c r="J126" s="739">
        <v>19.049957949790794</v>
      </c>
      <c r="K126" s="739">
        <v>24.144911637572818</v>
      </c>
      <c r="L126" s="739">
        <v>22.375491515151516</v>
      </c>
      <c r="M126" s="739">
        <v>25.596064870466424</v>
      </c>
      <c r="N126" s="739">
        <v>30.483126896348761</v>
      </c>
      <c r="O126" s="739">
        <f>O93/O31</f>
        <v>21.461582558139551</v>
      </c>
    </row>
    <row r="127" spans="1:50" x14ac:dyDescent="0.2">
      <c r="A127" s="689"/>
      <c r="B127" s="723" t="s">
        <v>105</v>
      </c>
      <c r="C127" s="739">
        <v>20.320680544629347</v>
      </c>
      <c r="D127" s="739">
        <v>20.523942654508609</v>
      </c>
      <c r="E127" s="739">
        <v>23.712840433772268</v>
      </c>
      <c r="F127" s="739">
        <v>22.193363561417971</v>
      </c>
      <c r="G127" s="739">
        <v>25.283017621145373</v>
      </c>
      <c r="H127" s="739">
        <v>22.240039432176655</v>
      </c>
      <c r="I127" s="739">
        <v>24.339167822318526</v>
      </c>
      <c r="J127" s="739">
        <v>23.874438683948156</v>
      </c>
      <c r="K127" s="739"/>
      <c r="L127" s="739"/>
      <c r="M127" s="739"/>
      <c r="N127" s="739"/>
      <c r="O127" s="739">
        <f>O91/O30</f>
        <v>22.87271530651805</v>
      </c>
    </row>
    <row r="128" spans="1:50" x14ac:dyDescent="0.2">
      <c r="A128" s="690"/>
      <c r="B128" s="725"/>
      <c r="C128" s="730" t="s">
        <v>37</v>
      </c>
      <c r="D128" s="730" t="s">
        <v>38</v>
      </c>
      <c r="E128" s="730" t="s">
        <v>39</v>
      </c>
      <c r="F128" s="730" t="s">
        <v>40</v>
      </c>
      <c r="G128" s="730" t="s">
        <v>41</v>
      </c>
      <c r="H128" s="730" t="s">
        <v>42</v>
      </c>
      <c r="I128" s="730" t="s">
        <v>43</v>
      </c>
      <c r="J128" s="730" t="s">
        <v>44</v>
      </c>
      <c r="K128" s="730" t="s">
        <v>45</v>
      </c>
      <c r="L128" s="730" t="s">
        <v>46</v>
      </c>
      <c r="M128" s="730" t="s">
        <v>47</v>
      </c>
      <c r="N128" s="730" t="s">
        <v>48</v>
      </c>
      <c r="O128" s="729" t="s">
        <v>436</v>
      </c>
    </row>
    <row r="129" spans="1:15" x14ac:dyDescent="0.2">
      <c r="A129" s="690" t="s">
        <v>57</v>
      </c>
      <c r="B129" s="725" t="s">
        <v>49</v>
      </c>
      <c r="C129" s="743">
        <v>0.11313639220615965</v>
      </c>
      <c r="D129" s="743">
        <v>0.18049792531120301</v>
      </c>
      <c r="E129" s="743">
        <v>0.26245586504511598</v>
      </c>
      <c r="F129" s="743">
        <v>0.26655200000000001</v>
      </c>
      <c r="G129" s="743">
        <v>0.26341258000000001</v>
      </c>
      <c r="H129" s="743">
        <v>0.27837170999999999</v>
      </c>
      <c r="I129" s="743">
        <v>0.23294508999999999</v>
      </c>
      <c r="J129" s="743">
        <v>0.28513403999999998</v>
      </c>
      <c r="K129" s="726"/>
      <c r="L129" s="726"/>
      <c r="M129" s="726"/>
      <c r="N129" s="726"/>
      <c r="O129" s="742">
        <v>0.16414642490591858</v>
      </c>
    </row>
    <row r="130" spans="1:15" x14ac:dyDescent="0.2">
      <c r="A130" s="690" t="s">
        <v>19</v>
      </c>
      <c r="B130" s="725" t="s">
        <v>50</v>
      </c>
      <c r="C130" s="742">
        <v>0.12480580010357301</v>
      </c>
      <c r="D130" s="742">
        <v>0.12028910686628801</v>
      </c>
      <c r="E130" s="742">
        <v>0.23026973026972999</v>
      </c>
      <c r="F130" s="742">
        <v>0.20348698352042</v>
      </c>
      <c r="G130" s="742">
        <v>0.196895992587445</v>
      </c>
      <c r="H130" s="742">
        <v>0.25924276169264998</v>
      </c>
      <c r="I130" s="742">
        <v>0.20509526867908401</v>
      </c>
      <c r="J130" s="742">
        <v>0.190241902419024</v>
      </c>
      <c r="K130" s="742">
        <v>0.20725995316159301</v>
      </c>
      <c r="L130" s="742">
        <v>0.17512877115526099</v>
      </c>
      <c r="M130" s="742">
        <v>0.19647441382851299</v>
      </c>
      <c r="N130" s="742">
        <v>0.26623481781376501</v>
      </c>
      <c r="O130" s="742">
        <v>0.19306122448979593</v>
      </c>
    </row>
    <row r="131" spans="1:15" x14ac:dyDescent="0.2">
      <c r="A131" s="725"/>
      <c r="B131" s="725" t="s">
        <v>51</v>
      </c>
      <c r="C131" s="744">
        <v>18.506746376811595</v>
      </c>
      <c r="D131" s="744">
        <v>22.842821350762499</v>
      </c>
      <c r="E131" s="744">
        <v>19.299775910364101</v>
      </c>
      <c r="F131" s="744">
        <v>19.430209999999999</v>
      </c>
      <c r="G131" s="744">
        <v>16.28614</v>
      </c>
      <c r="H131" s="744">
        <v>18.919029999999999</v>
      </c>
      <c r="I131" s="744">
        <v>19.83259</v>
      </c>
      <c r="J131" s="744">
        <v>19.925550000000001</v>
      </c>
      <c r="K131" s="725"/>
      <c r="L131" s="725"/>
      <c r="M131" s="725"/>
      <c r="N131" s="725"/>
      <c r="O131" s="745">
        <v>19.361695201620684</v>
      </c>
    </row>
    <row r="132" spans="1:15" x14ac:dyDescent="0.2">
      <c r="A132" s="690"/>
      <c r="B132" s="725" t="s">
        <v>52</v>
      </c>
      <c r="C132" s="745">
        <v>17.371126074498601</v>
      </c>
      <c r="D132" s="745">
        <v>20.357589820359198</v>
      </c>
      <c r="E132" s="745">
        <v>20.3747234285714</v>
      </c>
      <c r="F132" s="745">
        <v>22.610008652657601</v>
      </c>
      <c r="G132" s="745">
        <v>20.347913690476201</v>
      </c>
      <c r="H132" s="745">
        <v>16.997334630350199</v>
      </c>
      <c r="I132" s="745">
        <v>17.869808322824699</v>
      </c>
      <c r="J132" s="745">
        <v>18.226050583657599</v>
      </c>
      <c r="K132" s="745">
        <v>18.1383757847534</v>
      </c>
      <c r="L132" s="745">
        <v>21.754643364928899</v>
      </c>
      <c r="M132" s="745">
        <v>21.555341653666201</v>
      </c>
      <c r="N132" s="745">
        <v>23.7581003167899</v>
      </c>
      <c r="O132" s="745">
        <v>19.428246600958971</v>
      </c>
    </row>
    <row r="133" spans="1:15" x14ac:dyDescent="0.2">
      <c r="A133" s="690"/>
      <c r="B133" s="725" t="s">
        <v>102</v>
      </c>
      <c r="C133" s="745">
        <v>1.44813278008299</v>
      </c>
      <c r="D133" s="745">
        <v>1.4334763948497899</v>
      </c>
      <c r="E133" s="745">
        <v>1.8980477223427299</v>
      </c>
      <c r="F133" s="745">
        <v>1.89906103286385</v>
      </c>
      <c r="G133" s="745">
        <v>1.5811764705882401</v>
      </c>
      <c r="H133" s="745">
        <v>1.7663230240549801</v>
      </c>
      <c r="I133" s="745">
        <v>1.6555323590814199</v>
      </c>
      <c r="J133" s="745">
        <v>1.66163793103448</v>
      </c>
      <c r="K133" s="745">
        <v>2.0998116760828598</v>
      </c>
      <c r="L133" s="745">
        <v>1.77310924369748</v>
      </c>
      <c r="M133" s="745">
        <v>2.23344947735192</v>
      </c>
      <c r="N133" s="745">
        <v>2.30413625304136</v>
      </c>
      <c r="O133" s="745">
        <v>1.7006946541830263</v>
      </c>
    </row>
    <row r="134" spans="1:15" x14ac:dyDescent="0.2">
      <c r="A134" s="690"/>
      <c r="B134" s="725" t="s">
        <v>103</v>
      </c>
      <c r="C134" s="745">
        <v>1.9166666666666667</v>
      </c>
      <c r="D134" s="745">
        <v>1.6600361663652801</v>
      </c>
      <c r="E134" s="745">
        <v>2.04</v>
      </c>
      <c r="F134" s="745">
        <v>2.0306449999999998</v>
      </c>
      <c r="G134" s="745">
        <v>3.0591050000000002</v>
      </c>
      <c r="H134" s="745">
        <v>2.4017729999999999</v>
      </c>
      <c r="I134" s="745">
        <v>2.0910709999999999</v>
      </c>
      <c r="J134" s="745">
        <v>1.935897</v>
      </c>
      <c r="K134" s="745"/>
      <c r="L134" s="745"/>
      <c r="M134" s="745"/>
      <c r="N134" s="745"/>
      <c r="O134" s="745">
        <v>2.1604835348061693</v>
      </c>
    </row>
    <row r="135" spans="1:15" x14ac:dyDescent="0.2">
      <c r="A135" s="690"/>
      <c r="B135" s="725" t="s">
        <v>104</v>
      </c>
      <c r="C135" s="740">
        <v>25.342624066390041</v>
      </c>
      <c r="D135" s="740">
        <v>29.775201716738071</v>
      </c>
      <c r="E135" s="740">
        <v>38.931382429501092</v>
      </c>
      <c r="F135" s="740">
        <v>43.324373708920184</v>
      </c>
      <c r="G135" s="740">
        <v>32.600300941176471</v>
      </c>
      <c r="H135" s="740">
        <v>30.206767422680414</v>
      </c>
      <c r="I135" s="740">
        <v>29.99344503131524</v>
      </c>
      <c r="J135" s="740">
        <v>30.494364224137932</v>
      </c>
      <c r="K135" s="740">
        <v>38.639670621468923</v>
      </c>
      <c r="L135" s="740">
        <v>39.428537920168068</v>
      </c>
      <c r="M135" s="740">
        <v>49.070957421602785</v>
      </c>
      <c r="N135" s="740">
        <v>55.063078673966061</v>
      </c>
      <c r="O135" s="745">
        <f>O97/O59</f>
        <v>33.041515134400477</v>
      </c>
    </row>
    <row r="136" spans="1:15" x14ac:dyDescent="0.2">
      <c r="A136" s="690"/>
      <c r="B136" s="725" t="s">
        <v>105</v>
      </c>
      <c r="C136" s="740">
        <v>36.821758055555556</v>
      </c>
      <c r="D136" s="740">
        <v>38.799073960217001</v>
      </c>
      <c r="E136" s="740">
        <v>39.845128571428575</v>
      </c>
      <c r="F136" s="740">
        <v>39.575903225806456</v>
      </c>
      <c r="G136" s="740">
        <v>50.248961661341852</v>
      </c>
      <c r="H136" s="740">
        <v>46.153914327917285</v>
      </c>
      <c r="I136" s="740">
        <v>41.850245357142853</v>
      </c>
      <c r="J136" s="740">
        <v>39.066642450142446</v>
      </c>
      <c r="K136" s="740"/>
      <c r="L136" s="740"/>
      <c r="M136" s="740"/>
      <c r="N136" s="740"/>
      <c r="O136" s="745">
        <f>O95/O58</f>
        <v>41.830625510629432</v>
      </c>
    </row>
    <row r="137" spans="1:15" ht="15.75" thickBot="1" x14ac:dyDescent="0.3">
      <c r="A137" s="794" t="s">
        <v>424</v>
      </c>
      <c r="B137" s="795"/>
      <c r="C137" s="796" t="s">
        <v>37</v>
      </c>
      <c r="D137" s="796" t="s">
        <v>38</v>
      </c>
      <c r="E137" s="796" t="s">
        <v>39</v>
      </c>
      <c r="F137" s="796" t="s">
        <v>40</v>
      </c>
      <c r="G137" s="796" t="s">
        <v>41</v>
      </c>
      <c r="H137" s="796" t="s">
        <v>42</v>
      </c>
      <c r="I137" s="796" t="s">
        <v>43</v>
      </c>
      <c r="J137" s="796" t="s">
        <v>44</v>
      </c>
      <c r="K137" s="796" t="s">
        <v>45</v>
      </c>
      <c r="L137" s="796" t="s">
        <v>46</v>
      </c>
      <c r="M137" s="796" t="s">
        <v>47</v>
      </c>
      <c r="N137" s="796" t="s">
        <v>48</v>
      </c>
      <c r="O137" s="797" t="s">
        <v>436</v>
      </c>
    </row>
    <row r="138" spans="1:15" ht="16.5" thickTop="1" thickBot="1" x14ac:dyDescent="0.3">
      <c r="A138" s="795" t="s">
        <v>106</v>
      </c>
      <c r="B138" s="795"/>
      <c r="C138" s="796"/>
      <c r="D138" s="796"/>
      <c r="E138" s="796"/>
      <c r="F138" s="796"/>
      <c r="G138" s="796"/>
      <c r="H138" s="796"/>
      <c r="I138" s="796"/>
      <c r="J138" s="796"/>
      <c r="K138" s="796"/>
      <c r="L138" s="796"/>
      <c r="M138" s="796"/>
      <c r="N138" s="796"/>
      <c r="O138" s="795"/>
    </row>
    <row r="139" spans="1:15" ht="16.5" thickTop="1" thickBot="1" x14ac:dyDescent="0.3">
      <c r="A139" s="795"/>
      <c r="B139" s="795" t="s">
        <v>107</v>
      </c>
      <c r="C139" s="798">
        <v>10030</v>
      </c>
      <c r="D139" s="798">
        <v>10030</v>
      </c>
      <c r="E139" s="798">
        <v>10388</v>
      </c>
      <c r="F139" s="798">
        <v>10553</v>
      </c>
      <c r="G139" s="798">
        <v>11421</v>
      </c>
      <c r="H139" s="798">
        <v>12864</v>
      </c>
      <c r="I139" s="798">
        <v>13717</v>
      </c>
      <c r="J139" s="798">
        <v>14710</v>
      </c>
      <c r="K139" s="798"/>
      <c r="L139" s="798"/>
      <c r="M139" s="798"/>
      <c r="N139" s="798"/>
      <c r="O139" s="799">
        <f t="shared" ref="O139:O141" si="20">SUM(C139:J139)</f>
        <v>93713</v>
      </c>
    </row>
    <row r="140" spans="1:15" ht="16.5" thickTop="1" thickBot="1" x14ac:dyDescent="0.3">
      <c r="A140" s="795"/>
      <c r="B140" s="795" t="s">
        <v>108</v>
      </c>
      <c r="C140" s="798">
        <v>9971.7775109676732</v>
      </c>
      <c r="D140" s="798">
        <v>9764.5229665469487</v>
      </c>
      <c r="E140" s="798">
        <v>10074.342287148558</v>
      </c>
      <c r="F140" s="798">
        <v>10315.069279174604</v>
      </c>
      <c r="G140" s="798">
        <v>10733.240152274808</v>
      </c>
      <c r="H140" s="798">
        <v>11536.536904661592</v>
      </c>
      <c r="I140" s="798">
        <v>11603.932911977012</v>
      </c>
      <c r="J140" s="798">
        <v>12042.793382315393</v>
      </c>
      <c r="K140" s="798">
        <v>12856.471758648277</v>
      </c>
      <c r="L140" s="798">
        <v>13174.629317775247</v>
      </c>
      <c r="M140" s="798">
        <v>13772.12079595208</v>
      </c>
      <c r="N140" s="798">
        <v>14741.670769023571</v>
      </c>
      <c r="O140" s="799">
        <f t="shared" si="20"/>
        <v>86042.215395066582</v>
      </c>
    </row>
    <row r="141" spans="1:15" ht="16.5" thickTop="1" thickBot="1" x14ac:dyDescent="0.3">
      <c r="A141" s="795"/>
      <c r="B141" s="795" t="s">
        <v>109</v>
      </c>
      <c r="C141" s="798">
        <v>4158</v>
      </c>
      <c r="D141" s="798">
        <v>4068</v>
      </c>
      <c r="E141" s="798">
        <v>4327</v>
      </c>
      <c r="F141" s="798">
        <v>4506</v>
      </c>
      <c r="G141" s="798">
        <v>4930</v>
      </c>
      <c r="H141" s="798">
        <v>5821</v>
      </c>
      <c r="I141" s="798">
        <v>6335</v>
      </c>
      <c r="J141" s="798">
        <v>6970</v>
      </c>
      <c r="K141" s="798">
        <v>7706</v>
      </c>
      <c r="L141" s="798">
        <v>8408</v>
      </c>
      <c r="M141" s="798">
        <v>9051</v>
      </c>
      <c r="N141" s="798">
        <v>9845</v>
      </c>
      <c r="O141" s="799">
        <f t="shared" si="20"/>
        <v>41115</v>
      </c>
    </row>
    <row r="142" spans="1:15" ht="16.5" thickTop="1" thickBot="1" x14ac:dyDescent="0.3">
      <c r="A142" s="795"/>
      <c r="B142" s="795" t="s">
        <v>110</v>
      </c>
      <c r="C142" s="798">
        <v>509</v>
      </c>
      <c r="D142" s="798">
        <v>1052</v>
      </c>
      <c r="E142" s="798">
        <v>1209</v>
      </c>
      <c r="F142" s="798">
        <v>962</v>
      </c>
      <c r="G142" s="798">
        <v>953</v>
      </c>
      <c r="H142" s="798">
        <v>1739</v>
      </c>
      <c r="I142" s="798">
        <v>1164</v>
      </c>
      <c r="J142" s="798">
        <v>1329</v>
      </c>
      <c r="K142" s="798"/>
      <c r="L142" s="798"/>
      <c r="M142" s="798"/>
      <c r="N142" s="798"/>
      <c r="O142" s="799">
        <f t="shared" ref="O142:O147" si="21">SUM(C142:J142)</f>
        <v>8917</v>
      </c>
    </row>
    <row r="143" spans="1:15" ht="16.5" thickTop="1" thickBot="1" x14ac:dyDescent="0.3">
      <c r="A143" s="795"/>
      <c r="B143" s="795" t="s">
        <v>111</v>
      </c>
      <c r="C143" s="798">
        <v>423.78313333889719</v>
      </c>
      <c r="D143" s="798">
        <v>441.15685631665389</v>
      </c>
      <c r="E143" s="798">
        <v>1140.7202601023207</v>
      </c>
      <c r="F143" s="798">
        <v>1115.7614684765738</v>
      </c>
      <c r="G143" s="798">
        <v>1355.9996124012082</v>
      </c>
      <c r="H143" s="798">
        <v>1725.6740965621302</v>
      </c>
      <c r="I143" s="798">
        <v>1215.8254547148047</v>
      </c>
      <c r="J143" s="798">
        <v>1468.2698134488169</v>
      </c>
      <c r="K143" s="798">
        <v>1721.9132116041837</v>
      </c>
      <c r="L143" s="798">
        <v>1348.7400579646248</v>
      </c>
      <c r="M143" s="798">
        <v>1584.0841279619865</v>
      </c>
      <c r="N143" s="798">
        <v>1841.0022303166488</v>
      </c>
      <c r="O143" s="799">
        <f t="shared" si="21"/>
        <v>8887.1906953614052</v>
      </c>
    </row>
    <row r="144" spans="1:15" ht="16.5" thickTop="1" thickBot="1" x14ac:dyDescent="0.3">
      <c r="A144" s="795"/>
      <c r="B144" s="795" t="s">
        <v>112</v>
      </c>
      <c r="C144" s="798">
        <v>206</v>
      </c>
      <c r="D144" s="798">
        <v>198</v>
      </c>
      <c r="E144" s="798">
        <v>685</v>
      </c>
      <c r="F144" s="798">
        <v>545</v>
      </c>
      <c r="G144" s="798">
        <v>749</v>
      </c>
      <c r="H144" s="798">
        <v>1300</v>
      </c>
      <c r="I144" s="798">
        <v>929</v>
      </c>
      <c r="J144" s="798">
        <v>1061</v>
      </c>
      <c r="K144" s="798">
        <v>1275</v>
      </c>
      <c r="L144" s="798">
        <v>1190</v>
      </c>
      <c r="M144" s="798">
        <v>1319</v>
      </c>
      <c r="N144" s="798">
        <v>1507</v>
      </c>
      <c r="O144" s="799">
        <f t="shared" si="21"/>
        <v>5673</v>
      </c>
    </row>
    <row r="145" spans="1:15" ht="16.5" thickTop="1" thickBot="1" x14ac:dyDescent="0.3">
      <c r="A145" s="795"/>
      <c r="B145" s="795" t="s">
        <v>440</v>
      </c>
      <c r="C145" s="798">
        <v>1602</v>
      </c>
      <c r="D145" s="798">
        <v>2323</v>
      </c>
      <c r="E145" s="798">
        <v>3523</v>
      </c>
      <c r="F145" s="798">
        <v>3134</v>
      </c>
      <c r="G145" s="798">
        <v>3408</v>
      </c>
      <c r="H145" s="798">
        <v>3525</v>
      </c>
      <c r="I145" s="798">
        <v>2668</v>
      </c>
      <c r="J145" s="798">
        <v>2908</v>
      </c>
      <c r="K145" s="798"/>
      <c r="L145" s="798"/>
      <c r="M145" s="798"/>
      <c r="N145" s="798"/>
      <c r="O145" s="799">
        <f t="shared" si="21"/>
        <v>23091</v>
      </c>
    </row>
    <row r="146" spans="1:15" ht="16.5" thickTop="1" thickBot="1" x14ac:dyDescent="0.3">
      <c r="A146" s="795"/>
      <c r="B146" s="795" t="s">
        <v>441</v>
      </c>
      <c r="C146" s="798">
        <v>1350.8278567061334</v>
      </c>
      <c r="D146" s="798">
        <v>1361.6023086817686</v>
      </c>
      <c r="E146" s="798">
        <v>2996.2946289208362</v>
      </c>
      <c r="F146" s="798">
        <v>3009.1274245089717</v>
      </c>
      <c r="G146" s="798">
        <v>3466.9570168795062</v>
      </c>
      <c r="H146" s="798">
        <v>3892.4161690364126</v>
      </c>
      <c r="I146" s="798">
        <v>3712.4887399397603</v>
      </c>
      <c r="J146" s="798">
        <v>4068.0424704351858</v>
      </c>
      <c r="K146" s="798">
        <v>4513.2948314948908</v>
      </c>
      <c r="L146" s="798">
        <v>4335.0327586560343</v>
      </c>
      <c r="M146" s="798">
        <v>4741.7683492045235</v>
      </c>
      <c r="N146" s="798">
        <v>5282.0041759756832</v>
      </c>
      <c r="O146" s="799">
        <f>SUM(C146:J146)</f>
        <v>23857.756615108574</v>
      </c>
    </row>
    <row r="147" spans="1:15" ht="16.5" thickTop="1" thickBot="1" x14ac:dyDescent="0.3">
      <c r="A147" s="795"/>
      <c r="B147" s="795" t="s">
        <v>442</v>
      </c>
      <c r="C147" s="798">
        <v>817</v>
      </c>
      <c r="D147" s="798">
        <v>817</v>
      </c>
      <c r="E147" s="798">
        <v>1954</v>
      </c>
      <c r="F147" s="798">
        <v>1505</v>
      </c>
      <c r="G147" s="798">
        <v>1629</v>
      </c>
      <c r="H147" s="798">
        <v>2788</v>
      </c>
      <c r="I147" s="798">
        <v>1879</v>
      </c>
      <c r="J147" s="798">
        <v>2092</v>
      </c>
      <c r="K147" s="798">
        <v>3147</v>
      </c>
      <c r="L147" s="798">
        <v>2298</v>
      </c>
      <c r="M147" s="798">
        <v>2918</v>
      </c>
      <c r="N147" s="798">
        <v>5103</v>
      </c>
      <c r="O147" s="799">
        <f t="shared" si="21"/>
        <v>13481</v>
      </c>
    </row>
    <row r="148" spans="1:15" ht="16.5" thickTop="1" thickBot="1" x14ac:dyDescent="0.3">
      <c r="A148" s="795"/>
      <c r="B148" s="795" t="s">
        <v>444</v>
      </c>
      <c r="C148" s="798">
        <v>15.6640727973772</v>
      </c>
      <c r="D148" s="798">
        <v>15.32579843701852</v>
      </c>
      <c r="E148" s="798">
        <v>16.579995279624889</v>
      </c>
      <c r="F148" s="798">
        <v>16.385599680946061</v>
      </c>
      <c r="G148" s="798">
        <v>16.648365411905768</v>
      </c>
      <c r="H148" s="798">
        <v>16.695632007503153</v>
      </c>
      <c r="I148" s="798">
        <v>16.132547850562268</v>
      </c>
      <c r="J148" s="798">
        <v>16.360289323779345</v>
      </c>
      <c r="K148" s="798">
        <v>16.47448772476778</v>
      </c>
      <c r="L148" s="798">
        <v>16.228017911889417</v>
      </c>
      <c r="M148" s="798">
        <v>16.445855805713823</v>
      </c>
      <c r="N148" s="798">
        <v>16.529190322917085</v>
      </c>
      <c r="O148" s="810">
        <f>O88/O146</f>
        <v>16.353749943291753</v>
      </c>
    </row>
    <row r="149" spans="1:15" ht="16.5" thickTop="1" thickBot="1" x14ac:dyDescent="0.3">
      <c r="A149" s="795"/>
      <c r="B149" s="795" t="s">
        <v>446</v>
      </c>
      <c r="C149" s="798">
        <v>1071.4436696022717</v>
      </c>
      <c r="D149" s="798">
        <v>1045.502947732751</v>
      </c>
      <c r="E149" s="798">
        <v>2088.8410275305455</v>
      </c>
      <c r="F149" s="798">
        <v>2115.7980469467684</v>
      </c>
      <c r="G149" s="798">
        <v>2250.0949280846307</v>
      </c>
      <c r="H149" s="798">
        <v>2453.8998503600515</v>
      </c>
      <c r="I149" s="798">
        <v>2523.6111016390141</v>
      </c>
      <c r="J149" s="798">
        <v>2616.8447697034439</v>
      </c>
      <c r="K149" s="798">
        <v>2804.8356466764481</v>
      </c>
      <c r="L149" s="798">
        <v>2914.7173477010315</v>
      </c>
      <c r="M149" s="798">
        <v>3055.1347944526424</v>
      </c>
      <c r="N149" s="798">
        <v>3283.1531469445499</v>
      </c>
      <c r="O149" s="799">
        <f>SUM(C149:J149)</f>
        <v>16166.036341599478</v>
      </c>
    </row>
    <row r="150" spans="1:15" ht="16.5" thickTop="1" thickBot="1" x14ac:dyDescent="0.3">
      <c r="A150" s="800" t="s">
        <v>56</v>
      </c>
      <c r="B150" s="795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5"/>
    </row>
    <row r="151" spans="1:15" ht="16.5" thickTop="1" thickBot="1" x14ac:dyDescent="0.3">
      <c r="A151" s="795" t="s">
        <v>106</v>
      </c>
      <c r="B151" s="795"/>
      <c r="C151" s="798"/>
      <c r="D151" s="798"/>
      <c r="E151" s="798"/>
      <c r="F151" s="798"/>
      <c r="G151" s="798"/>
      <c r="H151" s="798"/>
      <c r="I151" s="798"/>
      <c r="J151" s="798"/>
      <c r="K151" s="798"/>
      <c r="L151" s="798"/>
      <c r="M151" s="798"/>
      <c r="N151" s="798"/>
      <c r="O151" s="795"/>
    </row>
    <row r="152" spans="1:15" ht="16.5" thickTop="1" thickBot="1" x14ac:dyDescent="0.3">
      <c r="A152" s="795"/>
      <c r="B152" s="795" t="s">
        <v>107</v>
      </c>
      <c r="C152" s="798">
        <v>6810</v>
      </c>
      <c r="D152" s="798">
        <v>6667</v>
      </c>
      <c r="E152" s="798">
        <v>6952</v>
      </c>
      <c r="F152" s="798">
        <v>7096</v>
      </c>
      <c r="G152" s="798">
        <v>7684</v>
      </c>
      <c r="H152" s="798">
        <v>8823</v>
      </c>
      <c r="I152" s="798">
        <v>9546</v>
      </c>
      <c r="J152" s="798">
        <v>10244</v>
      </c>
      <c r="K152" s="798"/>
      <c r="L152" s="798"/>
      <c r="M152" s="798"/>
      <c r="N152" s="798"/>
      <c r="O152" s="799">
        <f t="shared" ref="O152:O160" si="22">SUM(C152:J152)</f>
        <v>63822</v>
      </c>
    </row>
    <row r="153" spans="1:15" ht="16.5" thickTop="1" thickBot="1" x14ac:dyDescent="0.3">
      <c r="A153" s="795"/>
      <c r="B153" s="795" t="s">
        <v>108</v>
      </c>
      <c r="C153" s="798">
        <v>5882.7561214776642</v>
      </c>
      <c r="D153" s="798">
        <v>5617.881177919051</v>
      </c>
      <c r="E153" s="798">
        <v>5709.3361326776758</v>
      </c>
      <c r="F153" s="798">
        <v>5835.5379900352627</v>
      </c>
      <c r="G153" s="798">
        <v>6170.6554652311297</v>
      </c>
      <c r="H153" s="798">
        <v>6719.4601148246065</v>
      </c>
      <c r="I153" s="798">
        <v>6918.5275745881127</v>
      </c>
      <c r="J153" s="798">
        <v>7311.1873216963513</v>
      </c>
      <c r="K153" s="798">
        <v>7823.4348316439</v>
      </c>
      <c r="L153" s="798">
        <v>8032.8151261654493</v>
      </c>
      <c r="M153" s="798">
        <v>8395.2419564782085</v>
      </c>
      <c r="N153" s="798">
        <v>8840.2762428041133</v>
      </c>
      <c r="O153" s="799">
        <f t="shared" si="22"/>
        <v>50165.341898449857</v>
      </c>
    </row>
    <row r="154" spans="1:15" ht="16.5" thickTop="1" thickBot="1" x14ac:dyDescent="0.3">
      <c r="A154" s="795"/>
      <c r="B154" s="795" t="s">
        <v>109</v>
      </c>
      <c r="C154" s="798">
        <v>2219</v>
      </c>
      <c r="D154" s="798">
        <v>2130</v>
      </c>
      <c r="E154" s="798">
        <v>2259</v>
      </c>
      <c r="F154" s="798">
        <v>2385</v>
      </c>
      <c r="G154" s="798">
        <v>2733</v>
      </c>
      <c r="H154" s="798">
        <v>3526</v>
      </c>
      <c r="I154" s="798">
        <v>3957</v>
      </c>
      <c r="J154" s="798">
        <v>4470</v>
      </c>
      <c r="K154" s="798">
        <v>5082</v>
      </c>
      <c r="L154" s="798">
        <v>5596</v>
      </c>
      <c r="M154" s="798">
        <v>6020</v>
      </c>
      <c r="N154" s="798">
        <v>6701</v>
      </c>
      <c r="O154" s="799">
        <f t="shared" si="22"/>
        <v>23679</v>
      </c>
    </row>
    <row r="155" spans="1:15" ht="16.5" thickTop="1" thickBot="1" x14ac:dyDescent="0.3">
      <c r="A155" s="795"/>
      <c r="B155" s="795" t="s">
        <v>110</v>
      </c>
      <c r="C155" s="798">
        <v>320</v>
      </c>
      <c r="D155" s="798">
        <v>671</v>
      </c>
      <c r="E155" s="798">
        <v>861</v>
      </c>
      <c r="F155" s="798">
        <v>668</v>
      </c>
      <c r="G155" s="798">
        <v>601</v>
      </c>
      <c r="H155" s="798">
        <v>1327</v>
      </c>
      <c r="I155" s="798">
        <v>826</v>
      </c>
      <c r="J155" s="798">
        <v>887</v>
      </c>
      <c r="K155" s="798"/>
      <c r="L155" s="798"/>
      <c r="M155" s="798"/>
      <c r="N155" s="798"/>
      <c r="O155" s="799">
        <f t="shared" si="22"/>
        <v>6161</v>
      </c>
    </row>
    <row r="156" spans="1:15" ht="16.5" thickTop="1" thickBot="1" x14ac:dyDescent="0.3">
      <c r="A156" s="795"/>
      <c r="B156" s="795" t="s">
        <v>111</v>
      </c>
      <c r="C156" s="798">
        <v>244.20476585590345</v>
      </c>
      <c r="D156" s="798">
        <v>253.64654567583563</v>
      </c>
      <c r="E156" s="798">
        <v>702.35492141236421</v>
      </c>
      <c r="F156" s="798">
        <v>698.79343581586045</v>
      </c>
      <c r="G156" s="798">
        <v>851.13087621234706</v>
      </c>
      <c r="H156" s="798">
        <v>1114.3491394013454</v>
      </c>
      <c r="I156" s="798">
        <v>758.46985260016652</v>
      </c>
      <c r="J156" s="798">
        <v>924.37068546161538</v>
      </c>
      <c r="K156" s="798">
        <v>1066.4327313898309</v>
      </c>
      <c r="L156" s="798">
        <v>833.47993512007167</v>
      </c>
      <c r="M156" s="798">
        <v>1000.853904219908</v>
      </c>
      <c r="N156" s="798">
        <v>1148.9694829583952</v>
      </c>
      <c r="O156" s="799">
        <f t="shared" si="22"/>
        <v>5547.3202224354382</v>
      </c>
    </row>
    <row r="157" spans="1:15" ht="16.5" thickTop="1" thickBot="1" x14ac:dyDescent="0.3">
      <c r="A157" s="795"/>
      <c r="B157" s="795" t="s">
        <v>112</v>
      </c>
      <c r="C157" s="798">
        <v>134</v>
      </c>
      <c r="D157" s="798">
        <v>123</v>
      </c>
      <c r="E157" s="798">
        <v>370</v>
      </c>
      <c r="F157" s="798">
        <v>346</v>
      </c>
      <c r="G157" s="798">
        <v>538</v>
      </c>
      <c r="H157" s="798">
        <v>990</v>
      </c>
      <c r="I157" s="798">
        <v>683</v>
      </c>
      <c r="J157" s="798">
        <v>822</v>
      </c>
      <c r="K157" s="798">
        <v>945</v>
      </c>
      <c r="L157" s="798">
        <v>883</v>
      </c>
      <c r="M157" s="798">
        <v>942</v>
      </c>
      <c r="N157" s="798">
        <v>1124</v>
      </c>
      <c r="O157" s="799">
        <f t="shared" si="22"/>
        <v>4006</v>
      </c>
    </row>
    <row r="158" spans="1:15" ht="16.5" thickTop="1" thickBot="1" x14ac:dyDescent="0.3">
      <c r="A158" s="795"/>
      <c r="B158" s="795" t="s">
        <v>440</v>
      </c>
      <c r="C158" s="798">
        <v>912</v>
      </c>
      <c r="D158" s="798">
        <v>1405</v>
      </c>
      <c r="E158" s="798">
        <v>2095</v>
      </c>
      <c r="F158" s="798">
        <v>1875</v>
      </c>
      <c r="G158" s="798">
        <v>1493</v>
      </c>
      <c r="H158" s="798">
        <v>1899</v>
      </c>
      <c r="I158" s="798">
        <v>1497</v>
      </c>
      <c r="J158" s="798">
        <v>1549</v>
      </c>
      <c r="K158" s="798"/>
      <c r="L158" s="798"/>
      <c r="M158" s="798"/>
      <c r="N158" s="798"/>
      <c r="O158" s="799">
        <f t="shared" si="22"/>
        <v>12725</v>
      </c>
    </row>
    <row r="159" spans="1:15" ht="16.5" thickTop="1" thickBot="1" x14ac:dyDescent="0.3">
      <c r="A159" s="795"/>
      <c r="B159" s="795" t="s">
        <v>441</v>
      </c>
      <c r="C159" s="798">
        <v>743.15339234536759</v>
      </c>
      <c r="D159" s="798">
        <v>758.18227303812569</v>
      </c>
      <c r="E159" s="798">
        <v>1586.631162814929</v>
      </c>
      <c r="F159" s="798">
        <v>1658.0324530310097</v>
      </c>
      <c r="G159" s="798">
        <v>1930.7810680647594</v>
      </c>
      <c r="H159" s="798">
        <v>2252.2363110403076</v>
      </c>
      <c r="I159" s="798">
        <v>2111.6934307373058</v>
      </c>
      <c r="J159" s="798">
        <v>2350.4164682588648</v>
      </c>
      <c r="K159" s="798">
        <v>2698.3941777001751</v>
      </c>
      <c r="L159" s="798">
        <v>2543.4375844201254</v>
      </c>
      <c r="M159" s="798">
        <v>2778.7089111830928</v>
      </c>
      <c r="N159" s="798">
        <v>3169.017436804259</v>
      </c>
      <c r="O159" s="799">
        <f t="shared" si="22"/>
        <v>13391.126559330669</v>
      </c>
    </row>
    <row r="160" spans="1:15" ht="16.5" thickTop="1" thickBot="1" x14ac:dyDescent="0.3">
      <c r="A160" s="795"/>
      <c r="B160" s="795" t="s">
        <v>442</v>
      </c>
      <c r="C160" s="798">
        <v>468</v>
      </c>
      <c r="D160" s="798">
        <v>483</v>
      </c>
      <c r="E160" s="798">
        <v>1079</v>
      </c>
      <c r="F160" s="798">
        <v>696</v>
      </c>
      <c r="G160" s="798">
        <v>957</v>
      </c>
      <c r="H160" s="798">
        <v>1760</v>
      </c>
      <c r="I160" s="798">
        <v>1086</v>
      </c>
      <c r="J160" s="798">
        <v>1321</v>
      </c>
      <c r="K160" s="798">
        <v>2032</v>
      </c>
      <c r="L160" s="798">
        <v>1454</v>
      </c>
      <c r="M160" s="798">
        <v>1636</v>
      </c>
      <c r="N160" s="798">
        <v>3209</v>
      </c>
      <c r="O160" s="799">
        <f t="shared" si="22"/>
        <v>7850</v>
      </c>
    </row>
    <row r="161" spans="1:15" ht="16.5" thickTop="1" thickBot="1" x14ac:dyDescent="0.3">
      <c r="A161" s="795"/>
      <c r="B161" s="795" t="s">
        <v>444</v>
      </c>
      <c r="C161" s="798">
        <v>14.450824645800447</v>
      </c>
      <c r="D161" s="798">
        <v>14.901247392092406</v>
      </c>
      <c r="E161" s="798">
        <v>14.597356775821595</v>
      </c>
      <c r="F161" s="798">
        <v>14.641575841606983</v>
      </c>
      <c r="G161" s="798">
        <v>14.657207284536181</v>
      </c>
      <c r="H161" s="798">
        <v>14.601398390787629</v>
      </c>
      <c r="I161" s="798">
        <v>14.436059960558691</v>
      </c>
      <c r="J161" s="798">
        <v>14.47806207487228</v>
      </c>
      <c r="K161" s="798">
        <v>14.503506222042517</v>
      </c>
      <c r="L161" s="798">
        <v>14.520094887354404</v>
      </c>
      <c r="M161" s="798">
        <v>14.633463097086929</v>
      </c>
      <c r="N161" s="798">
        <v>14.64367742077944</v>
      </c>
      <c r="O161" s="804">
        <f>O92/O159</f>
        <v>14.883852530294213</v>
      </c>
    </row>
    <row r="162" spans="1:15" ht="16.5" thickTop="1" thickBot="1" x14ac:dyDescent="0.3">
      <c r="A162" s="795"/>
      <c r="B162" s="795" t="s">
        <v>446</v>
      </c>
      <c r="C162" s="798">
        <v>637.3904807731534</v>
      </c>
      <c r="D162" s="798">
        <v>614.48863655872015</v>
      </c>
      <c r="E162" s="798">
        <v>1246.4787231730368</v>
      </c>
      <c r="F162" s="798">
        <v>1263.9693918048708</v>
      </c>
      <c r="G162" s="798">
        <v>1350.0998173864543</v>
      </c>
      <c r="H162" s="798">
        <v>1494.7666178164818</v>
      </c>
      <c r="I162" s="798">
        <v>1553.8219115041015</v>
      </c>
      <c r="J162" s="798">
        <v>1639.4458046476886</v>
      </c>
      <c r="K162" s="798">
        <v>1770.6521176980027</v>
      </c>
      <c r="L162" s="798">
        <v>1842.4391893580751</v>
      </c>
      <c r="M162" s="798">
        <v>1935.8646691751896</v>
      </c>
      <c r="N162" s="798">
        <v>2067.1967297167089</v>
      </c>
      <c r="O162" s="799">
        <f>SUM(C162:J162)</f>
        <v>9800.4613836645076</v>
      </c>
    </row>
    <row r="163" spans="1:15" ht="16.5" thickTop="1" thickBot="1" x14ac:dyDescent="0.3">
      <c r="A163" s="801" t="s">
        <v>57</v>
      </c>
      <c r="B163" s="795"/>
      <c r="C163" s="798"/>
      <c r="D163" s="798"/>
      <c r="E163" s="798"/>
      <c r="F163" s="798"/>
      <c r="G163" s="798"/>
      <c r="H163" s="798"/>
      <c r="I163" s="798"/>
      <c r="J163" s="798"/>
      <c r="K163" s="798"/>
      <c r="L163" s="798"/>
      <c r="M163" s="798"/>
      <c r="N163" s="798"/>
      <c r="O163" s="795"/>
    </row>
    <row r="164" spans="1:15" ht="16.5" thickTop="1" thickBot="1" x14ac:dyDescent="0.3">
      <c r="A164" s="795" t="s">
        <v>106</v>
      </c>
      <c r="B164" s="795"/>
      <c r="C164" s="798"/>
      <c r="D164" s="798"/>
      <c r="E164" s="798"/>
      <c r="F164" s="798"/>
      <c r="G164" s="798"/>
      <c r="H164" s="798"/>
      <c r="I164" s="798"/>
      <c r="J164" s="798"/>
      <c r="K164" s="798"/>
      <c r="L164" s="798"/>
      <c r="M164" s="798"/>
      <c r="N164" s="798"/>
      <c r="O164" s="795"/>
    </row>
    <row r="165" spans="1:15" ht="16.5" thickTop="1" thickBot="1" x14ac:dyDescent="0.3">
      <c r="A165" s="795"/>
      <c r="B165" s="795" t="s">
        <v>107</v>
      </c>
      <c r="C165" s="798">
        <v>3220</v>
      </c>
      <c r="D165" s="798">
        <v>3363</v>
      </c>
      <c r="E165" s="798">
        <v>3436</v>
      </c>
      <c r="F165" s="798">
        <v>3457</v>
      </c>
      <c r="G165" s="798">
        <v>3737</v>
      </c>
      <c r="H165" s="798">
        <v>4041</v>
      </c>
      <c r="I165" s="798">
        <v>4171</v>
      </c>
      <c r="J165" s="798">
        <v>4466</v>
      </c>
      <c r="K165" s="798"/>
      <c r="L165" s="798"/>
      <c r="M165" s="798"/>
      <c r="N165" s="798"/>
      <c r="O165" s="799">
        <f t="shared" ref="O165:O170" si="23">SUM(C165:J165)</f>
        <v>29891</v>
      </c>
    </row>
    <row r="166" spans="1:15" ht="16.5" thickTop="1" thickBot="1" x14ac:dyDescent="0.3">
      <c r="A166" s="795"/>
      <c r="B166" s="795" t="s">
        <v>108</v>
      </c>
      <c r="C166" s="798">
        <v>4089.0213894900098</v>
      </c>
      <c r="D166" s="798">
        <v>4146.6417886278978</v>
      </c>
      <c r="E166" s="798">
        <v>4365.0061544708824</v>
      </c>
      <c r="F166" s="798">
        <v>4479.5312891393423</v>
      </c>
      <c r="G166" s="798">
        <v>4562.584687043679</v>
      </c>
      <c r="H166" s="798">
        <v>4817.0767898369859</v>
      </c>
      <c r="I166" s="798">
        <v>4685.4053373888992</v>
      </c>
      <c r="J166" s="798">
        <v>4731.6060606190413</v>
      </c>
      <c r="K166" s="798">
        <v>5033.0369270043784</v>
      </c>
      <c r="L166" s="798">
        <v>5141.8141916097966</v>
      </c>
      <c r="M166" s="798">
        <v>5376.8788394738713</v>
      </c>
      <c r="N166" s="798">
        <v>5901.3945262194566</v>
      </c>
      <c r="O166" s="799">
        <f t="shared" si="23"/>
        <v>35876.873496616739</v>
      </c>
    </row>
    <row r="167" spans="1:15" ht="16.5" thickTop="1" thickBot="1" x14ac:dyDescent="0.3">
      <c r="A167" s="795"/>
      <c r="B167" s="795" t="s">
        <v>109</v>
      </c>
      <c r="C167" s="798">
        <v>1939</v>
      </c>
      <c r="D167" s="798">
        <v>1938</v>
      </c>
      <c r="E167" s="798">
        <v>2068</v>
      </c>
      <c r="F167" s="798">
        <v>2121</v>
      </c>
      <c r="G167" s="798">
        <v>2197</v>
      </c>
      <c r="H167" s="798">
        <v>2295</v>
      </c>
      <c r="I167" s="798">
        <v>2378</v>
      </c>
      <c r="J167" s="798">
        <v>2500</v>
      </c>
      <c r="K167" s="798">
        <v>2624</v>
      </c>
      <c r="L167" s="798">
        <v>2812</v>
      </c>
      <c r="M167" s="798">
        <v>3031</v>
      </c>
      <c r="N167" s="798">
        <v>3144</v>
      </c>
      <c r="O167" s="799">
        <f t="shared" si="23"/>
        <v>17436</v>
      </c>
    </row>
    <row r="168" spans="1:15" ht="16.5" thickTop="1" thickBot="1" x14ac:dyDescent="0.3">
      <c r="A168" s="795"/>
      <c r="B168" s="795" t="s">
        <v>110</v>
      </c>
      <c r="C168" s="798">
        <v>189</v>
      </c>
      <c r="D168" s="798">
        <v>381</v>
      </c>
      <c r="E168" s="798">
        <v>348</v>
      </c>
      <c r="F168" s="798">
        <v>294</v>
      </c>
      <c r="G168" s="798">
        <v>352</v>
      </c>
      <c r="H168" s="798">
        <v>412</v>
      </c>
      <c r="I168" s="798">
        <v>338</v>
      </c>
      <c r="J168" s="798">
        <v>442</v>
      </c>
      <c r="K168" s="798"/>
      <c r="L168" s="798"/>
      <c r="M168" s="798"/>
      <c r="N168" s="798"/>
      <c r="O168" s="799">
        <f t="shared" si="23"/>
        <v>2756</v>
      </c>
    </row>
    <row r="169" spans="1:15" ht="16.5" thickTop="1" thickBot="1" x14ac:dyDescent="0.3">
      <c r="A169" s="795"/>
      <c r="B169" s="795" t="s">
        <v>111</v>
      </c>
      <c r="C169" s="802">
        <v>179.57836748299371</v>
      </c>
      <c r="D169" s="802">
        <v>187.51031064081826</v>
      </c>
      <c r="E169" s="802">
        <v>438.3653386899565</v>
      </c>
      <c r="F169" s="802">
        <v>416.96803266071333</v>
      </c>
      <c r="G169" s="802">
        <v>504.86873618886113</v>
      </c>
      <c r="H169" s="802">
        <v>611.32495716078495</v>
      </c>
      <c r="I169" s="802">
        <v>457.3556021146382</v>
      </c>
      <c r="J169" s="802">
        <v>543.89912798720138</v>
      </c>
      <c r="K169" s="802">
        <v>655.48048021435284</v>
      </c>
      <c r="L169" s="802">
        <v>515.26012284455305</v>
      </c>
      <c r="M169" s="802">
        <v>583.23022374207846</v>
      </c>
      <c r="N169" s="802">
        <v>692.03274735825346</v>
      </c>
      <c r="O169" s="799">
        <f t="shared" si="23"/>
        <v>3339.8704729259671</v>
      </c>
    </row>
    <row r="170" spans="1:15" ht="16.5" thickTop="1" thickBot="1" x14ac:dyDescent="0.3">
      <c r="A170" s="795"/>
      <c r="B170" s="795" t="s">
        <v>112</v>
      </c>
      <c r="C170" s="796">
        <v>71</v>
      </c>
      <c r="D170" s="796">
        <v>74</v>
      </c>
      <c r="E170" s="796">
        <v>323</v>
      </c>
      <c r="F170" s="796">
        <v>210</v>
      </c>
      <c r="G170" s="796">
        <v>217</v>
      </c>
      <c r="H170" s="796">
        <v>317</v>
      </c>
      <c r="I170" s="796">
        <v>246</v>
      </c>
      <c r="J170" s="796">
        <v>239</v>
      </c>
      <c r="K170" s="796">
        <v>330</v>
      </c>
      <c r="L170" s="796">
        <v>307</v>
      </c>
      <c r="M170" s="796">
        <v>377</v>
      </c>
      <c r="N170" s="796">
        <v>383</v>
      </c>
      <c r="O170" s="799">
        <f t="shared" si="23"/>
        <v>1697</v>
      </c>
    </row>
    <row r="171" spans="1:15" ht="16.5" thickTop="1" thickBot="1" x14ac:dyDescent="0.3">
      <c r="A171" s="795"/>
      <c r="B171" s="795" t="s">
        <v>440</v>
      </c>
      <c r="C171" s="796">
        <v>690</v>
      </c>
      <c r="D171" s="796">
        <v>918</v>
      </c>
      <c r="E171" s="796">
        <v>1428</v>
      </c>
      <c r="F171" s="796">
        <v>1259</v>
      </c>
      <c r="G171" s="796">
        <v>1915</v>
      </c>
      <c r="H171" s="796">
        <v>1626</v>
      </c>
      <c r="I171" s="796">
        <v>1171</v>
      </c>
      <c r="J171" s="796">
        <v>1359</v>
      </c>
      <c r="K171" s="796"/>
      <c r="L171" s="796"/>
      <c r="M171" s="796"/>
      <c r="N171" s="796"/>
      <c r="O171" s="799">
        <f>SUM(C171:J171)</f>
        <v>10366</v>
      </c>
    </row>
    <row r="172" spans="1:15" ht="16.5" thickTop="1" thickBot="1" x14ac:dyDescent="0.3">
      <c r="A172" s="795"/>
      <c r="B172" s="795" t="s">
        <v>441</v>
      </c>
      <c r="C172" s="802">
        <v>607.67446436076591</v>
      </c>
      <c r="D172" s="802">
        <v>603.42003564364302</v>
      </c>
      <c r="E172" s="802">
        <v>1409.6634661059072</v>
      </c>
      <c r="F172" s="802">
        <v>1351.0949714779622</v>
      </c>
      <c r="G172" s="802">
        <v>1536.175948814747</v>
      </c>
      <c r="H172" s="802">
        <v>1640.1798579961048</v>
      </c>
      <c r="I172" s="802">
        <v>1600.7953092024543</v>
      </c>
      <c r="J172" s="802">
        <v>1717.626002176321</v>
      </c>
      <c r="K172" s="802">
        <v>1814.9006537947155</v>
      </c>
      <c r="L172" s="802">
        <v>1791.5951742359084</v>
      </c>
      <c r="M172" s="802">
        <v>1963.0594380214304</v>
      </c>
      <c r="N172" s="802">
        <v>2112.9867391714242</v>
      </c>
      <c r="O172" s="799">
        <f>SUM(C172:J172)</f>
        <v>10466.630055777905</v>
      </c>
    </row>
    <row r="173" spans="1:15" ht="16.5" thickTop="1" thickBot="1" x14ac:dyDescent="0.3">
      <c r="A173" s="795"/>
      <c r="B173" s="795" t="s">
        <v>442</v>
      </c>
      <c r="C173" s="796">
        <v>349</v>
      </c>
      <c r="D173" s="796">
        <v>334</v>
      </c>
      <c r="E173" s="796">
        <v>875</v>
      </c>
      <c r="F173" s="796">
        <v>809</v>
      </c>
      <c r="G173" s="796">
        <v>672</v>
      </c>
      <c r="H173" s="796">
        <v>1028</v>
      </c>
      <c r="I173" s="796">
        <v>793</v>
      </c>
      <c r="J173" s="796">
        <v>771</v>
      </c>
      <c r="K173" s="796">
        <v>1115</v>
      </c>
      <c r="L173" s="796">
        <v>844</v>
      </c>
      <c r="M173" s="796">
        <v>1282</v>
      </c>
      <c r="N173" s="796">
        <v>1894</v>
      </c>
      <c r="O173" s="799">
        <f>SUM(C173:J173)</f>
        <v>5631</v>
      </c>
    </row>
    <row r="174" spans="1:15" ht="16.5" thickTop="1" thickBot="1" x14ac:dyDescent="0.3">
      <c r="A174" s="795"/>
      <c r="B174" s="795" t="s">
        <v>444</v>
      </c>
      <c r="C174" s="802">
        <v>16.122751951853626</v>
      </c>
      <c r="D174" s="802">
        <v>16.177269449781793</v>
      </c>
      <c r="E174" s="802">
        <v>18.211662652029201</v>
      </c>
      <c r="F174" s="802">
        <v>18.095103945413555</v>
      </c>
      <c r="G174" s="802">
        <v>18.467174481291117</v>
      </c>
      <c r="H174" s="802">
        <v>18.223272606155973</v>
      </c>
      <c r="I174" s="802">
        <v>18.346729145352839</v>
      </c>
      <c r="J174" s="802">
        <v>18.299471702275845</v>
      </c>
      <c r="K174" s="802">
        <v>18.115862676568341</v>
      </c>
      <c r="L174" s="802">
        <v>18.186048350218773</v>
      </c>
      <c r="M174" s="802">
        <v>18.148746822332793</v>
      </c>
      <c r="N174" s="802">
        <v>17.954937598922836</v>
      </c>
      <c r="O174" s="804">
        <f>O96/O172</f>
        <v>18.234353555131158</v>
      </c>
    </row>
    <row r="175" spans="1:15" ht="16.5" thickTop="1" thickBot="1" x14ac:dyDescent="0.3">
      <c r="A175" s="795"/>
      <c r="B175" s="795" t="s">
        <v>446</v>
      </c>
      <c r="C175" s="802">
        <v>434.05318882911843</v>
      </c>
      <c r="D175" s="802">
        <v>431.01431117403075</v>
      </c>
      <c r="E175" s="802">
        <v>842.36230435750883</v>
      </c>
      <c r="F175" s="802">
        <v>851.82865514189768</v>
      </c>
      <c r="G175" s="802">
        <v>899.99511069817629</v>
      </c>
      <c r="H175" s="802">
        <v>959.13323254356965</v>
      </c>
      <c r="I175" s="802">
        <v>969.78919013491236</v>
      </c>
      <c r="J175" s="802">
        <v>977.3989650557553</v>
      </c>
      <c r="K175" s="802">
        <v>1034.1835289784453</v>
      </c>
      <c r="L175" s="802">
        <v>1072.2781583429564</v>
      </c>
      <c r="M175" s="802">
        <v>1119.2701252774527</v>
      </c>
      <c r="N175" s="802">
        <v>1215.9564172278413</v>
      </c>
      <c r="O175" s="799">
        <f>SUM(C175:J175)</f>
        <v>6365.5749579349695</v>
      </c>
    </row>
    <row r="176" spans="1:15" ht="12.75" thickTop="1" x14ac:dyDescent="0.2"/>
    <row r="178" spans="1:15" ht="15" x14ac:dyDescent="0.25">
      <c r="A178" s="148" t="s">
        <v>424</v>
      </c>
      <c r="B178" s="148" t="s">
        <v>106</v>
      </c>
      <c r="C178" s="685" t="s">
        <v>412</v>
      </c>
      <c r="D178" s="685" t="s">
        <v>413</v>
      </c>
      <c r="E178" s="685" t="s">
        <v>414</v>
      </c>
      <c r="F178" s="685" t="s">
        <v>415</v>
      </c>
      <c r="G178" s="685" t="s">
        <v>416</v>
      </c>
      <c r="H178" s="685" t="s">
        <v>417</v>
      </c>
      <c r="I178" s="686" t="s">
        <v>418</v>
      </c>
      <c r="J178" s="686" t="s">
        <v>419</v>
      </c>
      <c r="K178" s="686" t="s">
        <v>420</v>
      </c>
      <c r="L178" s="686" t="s">
        <v>421</v>
      </c>
      <c r="M178" s="686" t="s">
        <v>422</v>
      </c>
      <c r="N178" s="686" t="s">
        <v>423</v>
      </c>
      <c r="O178" s="729" t="s">
        <v>436</v>
      </c>
    </row>
    <row r="179" spans="1:15" x14ac:dyDescent="0.2">
      <c r="B179" s="9" t="s">
        <v>93</v>
      </c>
      <c r="C179" s="710">
        <v>145</v>
      </c>
      <c r="D179" s="710">
        <v>143</v>
      </c>
      <c r="E179" s="710">
        <v>143</v>
      </c>
      <c r="F179" s="710">
        <v>588</v>
      </c>
      <c r="G179" s="710">
        <v>577</v>
      </c>
      <c r="H179" s="710">
        <v>550</v>
      </c>
      <c r="I179" s="710">
        <v>551</v>
      </c>
      <c r="J179" s="710">
        <v>544</v>
      </c>
    </row>
    <row r="180" spans="1:15" x14ac:dyDescent="0.2">
      <c r="B180" s="9" t="s">
        <v>87</v>
      </c>
      <c r="C180" s="710">
        <v>509</v>
      </c>
      <c r="D180" s="710">
        <v>1045</v>
      </c>
      <c r="E180" s="710">
        <v>1201</v>
      </c>
      <c r="F180" s="710">
        <v>939</v>
      </c>
      <c r="G180" s="710">
        <v>934</v>
      </c>
      <c r="H180" s="710">
        <v>1717</v>
      </c>
      <c r="I180" s="710">
        <v>1163</v>
      </c>
      <c r="J180" s="710">
        <v>1329</v>
      </c>
    </row>
    <row r="181" spans="1:15" x14ac:dyDescent="0.2">
      <c r="B181" s="9" t="s">
        <v>88</v>
      </c>
      <c r="C181" s="710">
        <v>1495</v>
      </c>
      <c r="D181" s="710">
        <v>508</v>
      </c>
      <c r="E181" s="710">
        <v>1040</v>
      </c>
      <c r="F181" s="710">
        <v>1158</v>
      </c>
      <c r="G181" s="710">
        <v>936</v>
      </c>
      <c r="H181" s="710">
        <v>887</v>
      </c>
      <c r="I181" s="710">
        <v>1687</v>
      </c>
      <c r="J181" s="710">
        <v>1160</v>
      </c>
    </row>
    <row r="182" spans="1:15" x14ac:dyDescent="0.2">
      <c r="B182" s="9" t="s">
        <v>89</v>
      </c>
      <c r="C182" s="710">
        <v>2385</v>
      </c>
      <c r="D182" s="710">
        <v>2739</v>
      </c>
      <c r="E182" s="710">
        <v>1933</v>
      </c>
      <c r="F182" s="710">
        <v>1419</v>
      </c>
      <c r="G182" s="710">
        <v>2136</v>
      </c>
      <c r="H182" s="710">
        <v>2003</v>
      </c>
      <c r="I182" s="710">
        <v>1640</v>
      </c>
      <c r="J182" s="710">
        <v>2418</v>
      </c>
    </row>
    <row r="183" spans="1:15" x14ac:dyDescent="0.2">
      <c r="B183" s="9" t="s">
        <v>90</v>
      </c>
      <c r="C183" s="710">
        <v>2341</v>
      </c>
      <c r="D183" s="710">
        <v>1464</v>
      </c>
      <c r="E183" s="710">
        <v>1619</v>
      </c>
      <c r="F183" s="710">
        <v>1247</v>
      </c>
      <c r="G183" s="710">
        <v>919</v>
      </c>
      <c r="H183" s="710">
        <v>860</v>
      </c>
      <c r="I183" s="710">
        <v>682</v>
      </c>
      <c r="J183" s="710">
        <v>655</v>
      </c>
    </row>
    <row r="184" spans="1:15" x14ac:dyDescent="0.2">
      <c r="B184" s="9" t="s">
        <v>91</v>
      </c>
      <c r="C184" s="710">
        <v>1657</v>
      </c>
      <c r="D184" s="710">
        <v>936</v>
      </c>
      <c r="E184" s="710">
        <v>1044</v>
      </c>
      <c r="F184" s="710">
        <v>961</v>
      </c>
      <c r="G184" s="710">
        <v>1122</v>
      </c>
      <c r="H184" s="710">
        <v>1206</v>
      </c>
      <c r="I184" s="710">
        <v>1229</v>
      </c>
      <c r="J184" s="710">
        <v>966</v>
      </c>
    </row>
    <row r="185" spans="1:15" x14ac:dyDescent="0.2">
      <c r="B185" s="9" t="s">
        <v>92</v>
      </c>
      <c r="C185" s="710">
        <v>1498</v>
      </c>
      <c r="D185" s="710">
        <v>841</v>
      </c>
      <c r="E185" s="710">
        <v>797</v>
      </c>
      <c r="F185" s="710">
        <v>745</v>
      </c>
      <c r="G185" s="710">
        <v>756</v>
      </c>
      <c r="H185" s="710">
        <v>792</v>
      </c>
      <c r="I185" s="710">
        <v>911</v>
      </c>
      <c r="J185" s="710">
        <v>818</v>
      </c>
    </row>
    <row r="186" spans="1:15" x14ac:dyDescent="0.2">
      <c r="B186" s="9" t="s">
        <v>30</v>
      </c>
      <c r="C186" s="710">
        <v>0</v>
      </c>
      <c r="D186" s="710">
        <v>2354</v>
      </c>
      <c r="E186" s="710">
        <v>2611</v>
      </c>
      <c r="F186" s="710">
        <v>3496</v>
      </c>
      <c r="G186" s="710">
        <v>4041</v>
      </c>
      <c r="H186" s="710">
        <v>4849</v>
      </c>
      <c r="I186" s="710">
        <v>5854</v>
      </c>
      <c r="J186" s="710">
        <v>6820</v>
      </c>
    </row>
    <row r="187" spans="1:15" ht="13.5" customHeight="1" x14ac:dyDescent="0.25">
      <c r="A187" s="689" t="s">
        <v>56</v>
      </c>
      <c r="B187" s="689" t="s">
        <v>106</v>
      </c>
      <c r="C187" s="685" t="s">
        <v>412</v>
      </c>
      <c r="D187" s="685" t="s">
        <v>413</v>
      </c>
      <c r="E187" s="685" t="s">
        <v>414</v>
      </c>
      <c r="F187" s="685" t="s">
        <v>415</v>
      </c>
      <c r="G187" s="685" t="s">
        <v>416</v>
      </c>
      <c r="H187" s="685" t="s">
        <v>417</v>
      </c>
      <c r="I187" s="686" t="s">
        <v>418</v>
      </c>
      <c r="J187" s="686" t="s">
        <v>419</v>
      </c>
      <c r="K187" s="686" t="s">
        <v>420</v>
      </c>
      <c r="L187" s="686" t="s">
        <v>421</v>
      </c>
      <c r="M187" s="686" t="s">
        <v>422</v>
      </c>
      <c r="N187" s="686" t="s">
        <v>423</v>
      </c>
      <c r="O187" s="729" t="s">
        <v>436</v>
      </c>
    </row>
    <row r="188" spans="1:15" ht="13.5" customHeight="1" x14ac:dyDescent="0.25">
      <c r="B188" s="9" t="s">
        <v>93</v>
      </c>
      <c r="C188" s="688">
        <v>48</v>
      </c>
      <c r="D188" s="688">
        <v>48</v>
      </c>
      <c r="E188" s="688">
        <v>48</v>
      </c>
      <c r="F188" s="688">
        <v>339</v>
      </c>
      <c r="G188" s="688">
        <v>336</v>
      </c>
      <c r="H188" s="688">
        <v>316</v>
      </c>
      <c r="I188" s="688">
        <v>305</v>
      </c>
      <c r="J188" s="688">
        <v>305</v>
      </c>
      <c r="K188" s="713"/>
      <c r="L188" s="713"/>
      <c r="M188" s="713"/>
      <c r="N188" s="713"/>
    </row>
    <row r="189" spans="1:15" ht="13.5" customHeight="1" x14ac:dyDescent="0.25">
      <c r="B189" s="9" t="s">
        <v>87</v>
      </c>
      <c r="C189" s="688">
        <v>320</v>
      </c>
      <c r="D189" s="688">
        <v>666</v>
      </c>
      <c r="E189" s="688">
        <v>855</v>
      </c>
      <c r="F189" s="688">
        <v>650</v>
      </c>
      <c r="G189" s="688">
        <v>587</v>
      </c>
      <c r="H189" s="688">
        <v>1312</v>
      </c>
      <c r="I189" s="688">
        <v>825</v>
      </c>
      <c r="J189" s="688">
        <v>887</v>
      </c>
      <c r="K189" s="713"/>
      <c r="L189" s="713"/>
      <c r="M189" s="713"/>
      <c r="N189" s="713"/>
    </row>
    <row r="190" spans="1:15" ht="13.5" customHeight="1" x14ac:dyDescent="0.25">
      <c r="B190" s="9" t="s">
        <v>88</v>
      </c>
      <c r="C190" s="688">
        <v>1116</v>
      </c>
      <c r="D190" s="688">
        <v>319</v>
      </c>
      <c r="E190" s="688">
        <v>661</v>
      </c>
      <c r="F190" s="688">
        <v>837</v>
      </c>
      <c r="G190" s="688">
        <v>650</v>
      </c>
      <c r="H190" s="688">
        <v>563</v>
      </c>
      <c r="I190" s="688">
        <v>1295</v>
      </c>
      <c r="J190" s="688">
        <v>823</v>
      </c>
      <c r="K190" s="713"/>
      <c r="L190" s="713"/>
      <c r="M190" s="713"/>
      <c r="N190" s="713"/>
    </row>
    <row r="191" spans="1:15" ht="13.5" customHeight="1" x14ac:dyDescent="0.25">
      <c r="B191" s="9" t="s">
        <v>89</v>
      </c>
      <c r="C191" s="688">
        <v>1727</v>
      </c>
      <c r="D191" s="688">
        <v>1989</v>
      </c>
      <c r="E191" s="688">
        <v>1372</v>
      </c>
      <c r="F191" s="688">
        <v>903</v>
      </c>
      <c r="G191" s="688">
        <v>1466</v>
      </c>
      <c r="H191" s="688">
        <v>1424</v>
      </c>
      <c r="I191" s="688">
        <v>1105</v>
      </c>
      <c r="J191" s="688">
        <v>1738</v>
      </c>
      <c r="K191" s="713"/>
      <c r="L191" s="713"/>
      <c r="M191" s="713"/>
      <c r="N191" s="713"/>
    </row>
    <row r="192" spans="1:15" ht="13.5" customHeight="1" x14ac:dyDescent="0.25">
      <c r="B192" s="9" t="s">
        <v>90</v>
      </c>
      <c r="C192" s="688">
        <v>1778</v>
      </c>
      <c r="D192" s="688">
        <v>1020</v>
      </c>
      <c r="E192" s="688">
        <v>1138</v>
      </c>
      <c r="F192" s="688">
        <v>860</v>
      </c>
      <c r="G192" s="688">
        <v>626</v>
      </c>
      <c r="H192" s="688">
        <v>569</v>
      </c>
      <c r="I192" s="688">
        <v>451</v>
      </c>
      <c r="J192" s="688">
        <v>423</v>
      </c>
      <c r="K192" s="713"/>
      <c r="L192" s="713"/>
      <c r="M192" s="713"/>
      <c r="N192" s="713"/>
    </row>
    <row r="193" spans="1:15" ht="13.5" customHeight="1" x14ac:dyDescent="0.25">
      <c r="B193" s="9" t="s">
        <v>91</v>
      </c>
      <c r="C193" s="688">
        <v>1048</v>
      </c>
      <c r="D193" s="688">
        <v>609</v>
      </c>
      <c r="E193" s="688">
        <v>734</v>
      </c>
      <c r="F193" s="688">
        <v>718</v>
      </c>
      <c r="G193" s="688">
        <v>841</v>
      </c>
      <c r="H193" s="688">
        <v>867</v>
      </c>
      <c r="I193" s="688">
        <v>903</v>
      </c>
      <c r="J193" s="688">
        <v>665</v>
      </c>
      <c r="K193" s="713"/>
      <c r="L193" s="713"/>
      <c r="M193" s="713"/>
      <c r="N193" s="713"/>
    </row>
    <row r="194" spans="1:15" ht="13.5" customHeight="1" x14ac:dyDescent="0.25">
      <c r="B194" s="9" t="s">
        <v>92</v>
      </c>
      <c r="C194" s="688">
        <v>773</v>
      </c>
      <c r="D194" s="688">
        <v>461</v>
      </c>
      <c r="E194" s="688">
        <v>435</v>
      </c>
      <c r="F194" s="688">
        <v>423</v>
      </c>
      <c r="G194" s="688">
        <v>438</v>
      </c>
      <c r="H194" s="688">
        <v>473</v>
      </c>
      <c r="I194" s="688">
        <v>569</v>
      </c>
      <c r="J194" s="688">
        <v>520</v>
      </c>
      <c r="K194" s="713"/>
      <c r="L194" s="713"/>
      <c r="M194" s="713"/>
      <c r="N194" s="713"/>
    </row>
    <row r="195" spans="1:15" ht="13.5" customHeight="1" x14ac:dyDescent="0.25">
      <c r="B195" s="9" t="s">
        <v>30</v>
      </c>
      <c r="C195" s="714"/>
      <c r="D195" s="714">
        <v>1555</v>
      </c>
      <c r="E195" s="714">
        <v>1709</v>
      </c>
      <c r="F195" s="714">
        <v>2366</v>
      </c>
      <c r="G195" s="714">
        <v>2740</v>
      </c>
      <c r="H195" s="714">
        <v>3299</v>
      </c>
      <c r="I195" s="714">
        <v>4093</v>
      </c>
      <c r="J195" s="714">
        <v>4883</v>
      </c>
      <c r="K195" s="713"/>
      <c r="L195" s="713"/>
      <c r="M195" s="713"/>
      <c r="N195" s="713"/>
    </row>
    <row r="196" spans="1:15" ht="15" x14ac:dyDescent="0.25">
      <c r="A196" s="690" t="s">
        <v>57</v>
      </c>
      <c r="B196" s="690" t="s">
        <v>106</v>
      </c>
      <c r="C196" s="685" t="s">
        <v>412</v>
      </c>
      <c r="D196" s="685" t="s">
        <v>413</v>
      </c>
      <c r="E196" s="685" t="s">
        <v>414</v>
      </c>
      <c r="F196" s="685" t="s">
        <v>415</v>
      </c>
      <c r="G196" s="685" t="s">
        <v>416</v>
      </c>
      <c r="H196" s="685" t="s">
        <v>417</v>
      </c>
      <c r="I196" s="686" t="s">
        <v>418</v>
      </c>
      <c r="J196" s="686" t="s">
        <v>419</v>
      </c>
      <c r="K196" s="686" t="s">
        <v>420</v>
      </c>
      <c r="L196" s="686" t="s">
        <v>421</v>
      </c>
      <c r="M196" s="686" t="s">
        <v>422</v>
      </c>
      <c r="N196" s="686" t="s">
        <v>423</v>
      </c>
      <c r="O196" s="729" t="s">
        <v>436</v>
      </c>
    </row>
    <row r="197" spans="1:15" ht="15" x14ac:dyDescent="0.25">
      <c r="B197" s="9" t="s">
        <v>93</v>
      </c>
      <c r="C197" s="688">
        <v>97</v>
      </c>
      <c r="D197" s="688">
        <v>95</v>
      </c>
      <c r="E197" s="688">
        <v>95</v>
      </c>
      <c r="F197" s="688">
        <v>249</v>
      </c>
      <c r="G197" s="688">
        <v>241</v>
      </c>
      <c r="H197" s="688">
        <v>234</v>
      </c>
      <c r="I197" s="688">
        <v>246</v>
      </c>
      <c r="J197" s="688">
        <v>239</v>
      </c>
    </row>
    <row r="198" spans="1:15" ht="15" x14ac:dyDescent="0.25">
      <c r="B198" s="9" t="s">
        <v>87</v>
      </c>
      <c r="C198" s="688">
        <v>189</v>
      </c>
      <c r="D198" s="688">
        <v>379</v>
      </c>
      <c r="E198" s="688">
        <v>346</v>
      </c>
      <c r="F198" s="688">
        <v>289</v>
      </c>
      <c r="G198" s="688">
        <v>347</v>
      </c>
      <c r="H198" s="688">
        <v>405</v>
      </c>
      <c r="I198" s="688">
        <v>338</v>
      </c>
      <c r="J198" s="688">
        <v>442</v>
      </c>
    </row>
    <row r="199" spans="1:15" ht="15" x14ac:dyDescent="0.25">
      <c r="B199" s="9" t="s">
        <v>88</v>
      </c>
      <c r="C199" s="688">
        <v>379</v>
      </c>
      <c r="D199" s="688">
        <v>189</v>
      </c>
      <c r="E199" s="688">
        <v>379</v>
      </c>
      <c r="F199" s="688">
        <v>321</v>
      </c>
      <c r="G199" s="688">
        <v>286</v>
      </c>
      <c r="H199" s="688">
        <v>324</v>
      </c>
      <c r="I199" s="688">
        <v>392</v>
      </c>
      <c r="J199" s="688">
        <v>337</v>
      </c>
    </row>
    <row r="200" spans="1:15" ht="15" x14ac:dyDescent="0.25">
      <c r="B200" s="9" t="s">
        <v>89</v>
      </c>
      <c r="C200" s="688">
        <v>658</v>
      </c>
      <c r="D200" s="688">
        <v>750</v>
      </c>
      <c r="E200" s="688">
        <v>561</v>
      </c>
      <c r="F200" s="688">
        <v>516</v>
      </c>
      <c r="G200" s="688">
        <v>670</v>
      </c>
      <c r="H200" s="688">
        <v>579</v>
      </c>
      <c r="I200" s="688">
        <v>535</v>
      </c>
      <c r="J200" s="688">
        <v>680</v>
      </c>
    </row>
    <row r="201" spans="1:15" ht="15" x14ac:dyDescent="0.25">
      <c r="B201" s="9" t="s">
        <v>90</v>
      </c>
      <c r="C201" s="688">
        <v>563</v>
      </c>
      <c r="D201" s="688">
        <v>444</v>
      </c>
      <c r="E201" s="688">
        <v>481</v>
      </c>
      <c r="F201" s="688">
        <v>387</v>
      </c>
      <c r="G201" s="688">
        <v>293</v>
      </c>
      <c r="H201" s="688">
        <v>291</v>
      </c>
      <c r="I201" s="688">
        <v>231</v>
      </c>
      <c r="J201" s="688">
        <v>232</v>
      </c>
    </row>
    <row r="202" spans="1:15" ht="15" x14ac:dyDescent="0.25">
      <c r="B202" s="9" t="s">
        <v>91</v>
      </c>
      <c r="C202" s="688">
        <v>609</v>
      </c>
      <c r="D202" s="688">
        <v>327</v>
      </c>
      <c r="E202" s="688">
        <v>310</v>
      </c>
      <c r="F202" s="688">
        <v>243</v>
      </c>
      <c r="G202" s="688">
        <v>281</v>
      </c>
      <c r="H202" s="688">
        <v>339</v>
      </c>
      <c r="I202" s="688">
        <v>326</v>
      </c>
      <c r="J202" s="688">
        <v>301</v>
      </c>
    </row>
    <row r="203" spans="1:15" ht="15" x14ac:dyDescent="0.25">
      <c r="B203" s="9" t="s">
        <v>92</v>
      </c>
      <c r="C203" s="688">
        <v>725</v>
      </c>
      <c r="D203" s="688">
        <v>380</v>
      </c>
      <c r="E203" s="688">
        <v>362</v>
      </c>
      <c r="F203" s="688">
        <v>322</v>
      </c>
      <c r="G203" s="688">
        <v>318</v>
      </c>
      <c r="H203" s="688">
        <v>319</v>
      </c>
      <c r="I203" s="688">
        <v>342</v>
      </c>
      <c r="J203" s="688">
        <v>298</v>
      </c>
    </row>
    <row r="204" spans="1:15" ht="15" x14ac:dyDescent="0.25">
      <c r="B204" s="9" t="s">
        <v>30</v>
      </c>
      <c r="C204" s="714"/>
      <c r="D204" s="714">
        <v>799</v>
      </c>
      <c r="E204" s="714">
        <v>902</v>
      </c>
      <c r="F204" s="714">
        <v>1130</v>
      </c>
      <c r="G204" s="714">
        <v>1301</v>
      </c>
      <c r="H204" s="714">
        <v>1550</v>
      </c>
      <c r="I204" s="714">
        <v>1761</v>
      </c>
      <c r="J204" s="714">
        <v>1937</v>
      </c>
    </row>
    <row r="214" spans="1:15" ht="15" x14ac:dyDescent="0.25">
      <c r="A214" s="148" t="s">
        <v>424</v>
      </c>
      <c r="B214" s="148" t="s">
        <v>18</v>
      </c>
      <c r="C214" s="685" t="s">
        <v>412</v>
      </c>
      <c r="D214" s="685" t="s">
        <v>413</v>
      </c>
      <c r="E214" s="685" t="s">
        <v>414</v>
      </c>
      <c r="F214" s="685" t="s">
        <v>415</v>
      </c>
      <c r="G214" s="685" t="s">
        <v>416</v>
      </c>
      <c r="H214" s="685" t="s">
        <v>417</v>
      </c>
      <c r="I214" s="686" t="s">
        <v>418</v>
      </c>
      <c r="J214" s="686" t="s">
        <v>419</v>
      </c>
      <c r="K214" s="686" t="s">
        <v>420</v>
      </c>
      <c r="L214" s="686" t="s">
        <v>421</v>
      </c>
      <c r="M214" s="686" t="s">
        <v>422</v>
      </c>
      <c r="N214" s="686" t="s">
        <v>423</v>
      </c>
      <c r="O214" s="729" t="s">
        <v>436</v>
      </c>
    </row>
    <row r="215" spans="1:15" ht="15" x14ac:dyDescent="0.25">
      <c r="B215" s="9" t="s">
        <v>93</v>
      </c>
      <c r="C215" s="713">
        <v>5031.0820000000003</v>
      </c>
      <c r="D215" s="713">
        <v>9389.4535000000105</v>
      </c>
      <c r="E215" s="713">
        <v>10085.810000000001</v>
      </c>
      <c r="F215" s="713">
        <v>15694.68</v>
      </c>
      <c r="G215" s="713">
        <v>14764.74</v>
      </c>
      <c r="H215" s="713">
        <v>17314.75</v>
      </c>
      <c r="I215" s="713">
        <v>15758.122499999999</v>
      </c>
      <c r="J215" s="713">
        <v>16665.349999999999</v>
      </c>
      <c r="K215" s="713"/>
      <c r="L215" s="713"/>
      <c r="M215" s="713"/>
      <c r="N215" s="713"/>
    </row>
    <row r="216" spans="1:15" ht="15" x14ac:dyDescent="0.25">
      <c r="B216" s="9" t="s">
        <v>87</v>
      </c>
      <c r="C216" s="713">
        <v>4021.123</v>
      </c>
      <c r="D216" s="713">
        <v>5862.4380000000092</v>
      </c>
      <c r="E216" s="713">
        <v>14371.029999999999</v>
      </c>
      <c r="F216" s="713">
        <v>10653.189999999999</v>
      </c>
      <c r="G216" s="713">
        <v>9712.19</v>
      </c>
      <c r="H216" s="713">
        <v>19164.91</v>
      </c>
      <c r="I216" s="713">
        <v>11118.031999999999</v>
      </c>
      <c r="J216" s="713">
        <v>13333.358</v>
      </c>
      <c r="K216" s="713"/>
      <c r="L216" s="713"/>
      <c r="M216" s="713"/>
      <c r="N216" s="713"/>
    </row>
    <row r="217" spans="1:15" ht="15" x14ac:dyDescent="0.25">
      <c r="B217" s="9" t="s">
        <v>88</v>
      </c>
      <c r="C217" s="713">
        <v>3546.127</v>
      </c>
      <c r="D217" s="713">
        <v>2647.5230000000001</v>
      </c>
      <c r="E217" s="713">
        <v>7056.42</v>
      </c>
      <c r="F217" s="713">
        <v>5407.6</v>
      </c>
      <c r="G217" s="713">
        <v>5843.96</v>
      </c>
      <c r="H217" s="713">
        <v>4276.42</v>
      </c>
      <c r="I217" s="713">
        <v>4196.1270000000004</v>
      </c>
      <c r="J217" s="713">
        <v>5299.6109999999999</v>
      </c>
      <c r="K217" s="713"/>
      <c r="L217" s="713"/>
      <c r="M217" s="713"/>
      <c r="N217" s="713"/>
    </row>
    <row r="218" spans="1:15" ht="15" x14ac:dyDescent="0.25">
      <c r="B218" s="9" t="s">
        <v>89</v>
      </c>
      <c r="C218" s="713">
        <v>6171.4570000000003</v>
      </c>
      <c r="D218" s="713">
        <v>9958.8110000000088</v>
      </c>
      <c r="E218" s="713">
        <v>6642.41</v>
      </c>
      <c r="F218" s="713">
        <v>4337.8999999999996</v>
      </c>
      <c r="G218" s="713">
        <v>4948.32</v>
      </c>
      <c r="H218" s="713">
        <v>6118.41</v>
      </c>
      <c r="I218" s="713">
        <v>3937.2584999999999</v>
      </c>
      <c r="J218" s="713">
        <v>5550.518</v>
      </c>
      <c r="K218" s="713"/>
      <c r="L218" s="713"/>
      <c r="M218" s="713"/>
      <c r="N218" s="713"/>
    </row>
    <row r="219" spans="1:15" ht="15" x14ac:dyDescent="0.25">
      <c r="B219" s="9" t="s">
        <v>90</v>
      </c>
      <c r="C219" s="713">
        <v>2961.2905000000001</v>
      </c>
      <c r="D219" s="713">
        <v>6837.1260000000002</v>
      </c>
      <c r="E219" s="713">
        <v>10339.25</v>
      </c>
      <c r="F219" s="713">
        <v>3249.18</v>
      </c>
      <c r="G219" s="713">
        <v>2678.03</v>
      </c>
      <c r="H219" s="713">
        <v>2477.69</v>
      </c>
      <c r="I219" s="713">
        <v>1818.1385</v>
      </c>
      <c r="J219" s="713">
        <v>1629.2950000000001</v>
      </c>
      <c r="K219" s="713"/>
      <c r="L219" s="713"/>
      <c r="M219" s="713"/>
      <c r="N219" s="713"/>
    </row>
    <row r="220" spans="1:15" ht="15" x14ac:dyDescent="0.25">
      <c r="B220" s="9" t="s">
        <v>91</v>
      </c>
      <c r="C220" s="713">
        <v>992.26800000000003</v>
      </c>
      <c r="D220" s="713">
        <v>1700.1190000000001</v>
      </c>
      <c r="E220" s="713">
        <v>3432.09</v>
      </c>
      <c r="F220" s="713">
        <v>4359.2299999999996</v>
      </c>
      <c r="G220" s="713">
        <v>9286.26</v>
      </c>
      <c r="H220" s="713">
        <v>3614</v>
      </c>
      <c r="I220" s="713">
        <v>2926.0940000000001</v>
      </c>
      <c r="J220" s="713">
        <v>2514.7110000000002</v>
      </c>
      <c r="K220" s="713"/>
      <c r="L220" s="713"/>
      <c r="M220" s="713"/>
      <c r="N220" s="713"/>
    </row>
    <row r="221" spans="1:15" ht="15" x14ac:dyDescent="0.25">
      <c r="B221" s="9" t="s">
        <v>92</v>
      </c>
      <c r="C221" s="713">
        <v>2906.8535000000002</v>
      </c>
      <c r="D221" s="713">
        <v>2951.9944999999998</v>
      </c>
      <c r="E221" s="713">
        <v>4007.6600000000003</v>
      </c>
      <c r="F221" s="713">
        <v>4493.7199999999993</v>
      </c>
      <c r="G221" s="713">
        <v>4531.3099999999995</v>
      </c>
      <c r="H221" s="713">
        <v>4248.12</v>
      </c>
      <c r="I221" s="713">
        <v>4581.1734999999999</v>
      </c>
      <c r="J221" s="713">
        <v>3279.3960000000002</v>
      </c>
      <c r="K221" s="713"/>
      <c r="L221" s="713"/>
      <c r="M221" s="713"/>
      <c r="N221" s="713"/>
    </row>
    <row r="222" spans="1:15" ht="15" x14ac:dyDescent="0.25">
      <c r="B222" s="9" t="s">
        <v>30</v>
      </c>
      <c r="C222" s="713">
        <v>0</v>
      </c>
      <c r="D222" s="713">
        <v>1616.0350000000001</v>
      </c>
      <c r="E222" s="713">
        <v>1409.23</v>
      </c>
      <c r="F222" s="713">
        <v>3009.74</v>
      </c>
      <c r="G222" s="713">
        <v>1377.6</v>
      </c>
      <c r="H222" s="713">
        <v>909.17</v>
      </c>
      <c r="I222" s="713">
        <v>1140.2179999999998</v>
      </c>
      <c r="J222" s="713">
        <v>1473.192</v>
      </c>
      <c r="K222" s="713"/>
      <c r="L222" s="713"/>
      <c r="M222" s="713"/>
      <c r="N222" s="713"/>
    </row>
    <row r="223" spans="1:15" ht="15" x14ac:dyDescent="0.25">
      <c r="A223" s="689" t="s">
        <v>56</v>
      </c>
      <c r="B223" s="689" t="s">
        <v>18</v>
      </c>
      <c r="C223" s="685" t="s">
        <v>412</v>
      </c>
      <c r="D223" s="685" t="s">
        <v>413</v>
      </c>
      <c r="E223" s="685" t="s">
        <v>414</v>
      </c>
      <c r="F223" s="685" t="s">
        <v>415</v>
      </c>
      <c r="G223" s="685" t="s">
        <v>416</v>
      </c>
      <c r="H223" s="685" t="s">
        <v>417</v>
      </c>
      <c r="I223" s="686" t="s">
        <v>418</v>
      </c>
      <c r="J223" s="686" t="s">
        <v>419</v>
      </c>
      <c r="K223" s="686" t="s">
        <v>420</v>
      </c>
      <c r="L223" s="686" t="s">
        <v>421</v>
      </c>
      <c r="M223" s="686" t="s">
        <v>422</v>
      </c>
      <c r="N223" s="686" t="s">
        <v>423</v>
      </c>
      <c r="O223" s="729" t="s">
        <v>436</v>
      </c>
    </row>
    <row r="224" spans="1:15" ht="15" x14ac:dyDescent="0.25">
      <c r="B224" s="9" t="s">
        <v>93</v>
      </c>
      <c r="C224" s="713">
        <v>1097.587</v>
      </c>
      <c r="D224" s="713">
        <v>2116.5275000000001</v>
      </c>
      <c r="E224" s="713">
        <v>2115.21</v>
      </c>
      <c r="F224" s="713">
        <v>4994.8500000000004</v>
      </c>
      <c r="G224" s="713">
        <v>3824.19</v>
      </c>
      <c r="H224" s="713">
        <v>3126.56</v>
      </c>
      <c r="I224" s="713">
        <v>3895.51</v>
      </c>
      <c r="J224" s="713">
        <v>4065.5059999999999</v>
      </c>
      <c r="K224" s="713"/>
      <c r="L224" s="713"/>
      <c r="M224" s="713"/>
      <c r="N224" s="713"/>
    </row>
    <row r="225" spans="1:15" ht="15" x14ac:dyDescent="0.25">
      <c r="B225" s="9" t="s">
        <v>87</v>
      </c>
      <c r="C225" s="713">
        <v>2756.6320000000001</v>
      </c>
      <c r="D225" s="713">
        <v>3733.1240000000098</v>
      </c>
      <c r="E225" s="713">
        <v>10037.33</v>
      </c>
      <c r="F225" s="713">
        <v>6735.61</v>
      </c>
      <c r="G225" s="713">
        <v>6413.6</v>
      </c>
      <c r="H225" s="713">
        <v>14161.59</v>
      </c>
      <c r="I225" s="713">
        <v>7721.5929999999998</v>
      </c>
      <c r="J225" s="713">
        <v>9044.1270000000004</v>
      </c>
      <c r="K225" s="713"/>
      <c r="L225" s="713"/>
      <c r="M225" s="713"/>
      <c r="N225" s="713"/>
    </row>
    <row r="226" spans="1:15" ht="15" x14ac:dyDescent="0.25">
      <c r="B226" s="9" t="s">
        <v>88</v>
      </c>
      <c r="C226" s="713">
        <v>2279.9690000000001</v>
      </c>
      <c r="D226" s="713">
        <v>1583.258</v>
      </c>
      <c r="E226" s="713">
        <v>3757.04</v>
      </c>
      <c r="F226" s="713">
        <v>3820.79</v>
      </c>
      <c r="G226" s="713">
        <v>2595.56</v>
      </c>
      <c r="H226" s="713">
        <v>2120.2800000000002</v>
      </c>
      <c r="I226" s="713">
        <v>2926.4859999999999</v>
      </c>
      <c r="J226" s="713">
        <v>2377.1729999999998</v>
      </c>
      <c r="K226" s="713"/>
      <c r="L226" s="713"/>
      <c r="M226" s="713"/>
      <c r="N226" s="713"/>
    </row>
    <row r="227" spans="1:15" ht="15" x14ac:dyDescent="0.25">
      <c r="B227" s="9" t="s">
        <v>89</v>
      </c>
      <c r="C227" s="713">
        <v>3159.2165</v>
      </c>
      <c r="D227" s="713">
        <v>5424.7270000000099</v>
      </c>
      <c r="E227" s="713">
        <v>4308.79</v>
      </c>
      <c r="F227" s="713">
        <v>2774.46</v>
      </c>
      <c r="G227" s="713">
        <v>3083.16</v>
      </c>
      <c r="H227" s="713">
        <v>2752.66</v>
      </c>
      <c r="I227" s="713">
        <v>2639.8045000000002</v>
      </c>
      <c r="J227" s="713">
        <v>3660.1480000000001</v>
      </c>
      <c r="K227" s="713"/>
      <c r="L227" s="713"/>
      <c r="M227" s="713"/>
      <c r="N227" s="713"/>
    </row>
    <row r="228" spans="1:15" ht="15" x14ac:dyDescent="0.25">
      <c r="B228" s="9" t="s">
        <v>90</v>
      </c>
      <c r="C228" s="713">
        <v>1720.3544999999999</v>
      </c>
      <c r="D228" s="713">
        <v>3040.5129999999999</v>
      </c>
      <c r="E228" s="713">
        <v>4865.8</v>
      </c>
      <c r="F228" s="713">
        <v>2048.56</v>
      </c>
      <c r="G228" s="713">
        <v>1657.9</v>
      </c>
      <c r="H228" s="713">
        <v>1472.99</v>
      </c>
      <c r="I228" s="713">
        <v>1339.645</v>
      </c>
      <c r="J228" s="713">
        <v>743.28200000000004</v>
      </c>
      <c r="K228" s="713"/>
      <c r="L228" s="713"/>
      <c r="M228" s="713"/>
      <c r="N228" s="713"/>
    </row>
    <row r="229" spans="1:15" ht="15" x14ac:dyDescent="0.25">
      <c r="B229" s="9" t="s">
        <v>91</v>
      </c>
      <c r="C229" s="713">
        <v>506.363</v>
      </c>
      <c r="D229" s="713">
        <v>1163.989</v>
      </c>
      <c r="E229" s="713">
        <v>2121.54</v>
      </c>
      <c r="F229" s="713">
        <v>1892.71</v>
      </c>
      <c r="G229" s="713">
        <v>1420.3</v>
      </c>
      <c r="H229" s="713">
        <v>1019.87</v>
      </c>
      <c r="I229" s="713">
        <v>1141.1420000000001</v>
      </c>
      <c r="J229" s="713">
        <v>940.17499999999995</v>
      </c>
      <c r="K229" s="713"/>
      <c r="L229" s="713"/>
      <c r="M229" s="713"/>
      <c r="N229" s="713"/>
    </row>
    <row r="230" spans="1:15" ht="15" x14ac:dyDescent="0.25">
      <c r="B230" s="9" t="s">
        <v>92</v>
      </c>
      <c r="C230" s="713">
        <v>1340.424</v>
      </c>
      <c r="D230" s="713">
        <v>1857.0685000000001</v>
      </c>
      <c r="E230" s="713">
        <v>1777.13</v>
      </c>
      <c r="F230" s="713">
        <v>2295.9299999999998</v>
      </c>
      <c r="G230" s="713">
        <v>2065.11</v>
      </c>
      <c r="H230" s="713">
        <v>2052.37</v>
      </c>
      <c r="I230" s="713">
        <v>1834.4894999999999</v>
      </c>
      <c r="J230" s="713">
        <v>871.29700000000003</v>
      </c>
      <c r="K230" s="713"/>
      <c r="L230" s="713"/>
      <c r="M230" s="713"/>
      <c r="N230" s="713"/>
    </row>
    <row r="231" spans="1:15" ht="15" x14ac:dyDescent="0.25">
      <c r="B231" s="9" t="s">
        <v>30</v>
      </c>
      <c r="C231" s="713"/>
      <c r="D231" s="713">
        <v>1074.5830000000001</v>
      </c>
      <c r="E231" s="713">
        <v>800.98</v>
      </c>
      <c r="F231" s="713">
        <v>2179.69</v>
      </c>
      <c r="G231" s="713">
        <v>894.63</v>
      </c>
      <c r="H231" s="713">
        <v>654.79999999999995</v>
      </c>
      <c r="I231" s="713">
        <v>752.53</v>
      </c>
      <c r="J231" s="713">
        <v>964.89800000000002</v>
      </c>
      <c r="K231" s="713"/>
      <c r="L231" s="713"/>
      <c r="M231" s="713"/>
      <c r="N231" s="713"/>
    </row>
    <row r="232" spans="1:15" ht="15" x14ac:dyDescent="0.25">
      <c r="A232" s="690" t="s">
        <v>57</v>
      </c>
      <c r="B232" s="690" t="s">
        <v>18</v>
      </c>
      <c r="C232" s="685" t="s">
        <v>412</v>
      </c>
      <c r="D232" s="685" t="s">
        <v>413</v>
      </c>
      <c r="E232" s="685" t="s">
        <v>414</v>
      </c>
      <c r="F232" s="685" t="s">
        <v>415</v>
      </c>
      <c r="G232" s="685" t="s">
        <v>416</v>
      </c>
      <c r="H232" s="685" t="s">
        <v>417</v>
      </c>
      <c r="I232" s="686" t="s">
        <v>418</v>
      </c>
      <c r="J232" s="686" t="s">
        <v>419</v>
      </c>
      <c r="K232" s="686" t="s">
        <v>420</v>
      </c>
      <c r="L232" s="686" t="s">
        <v>421</v>
      </c>
      <c r="M232" s="686" t="s">
        <v>422</v>
      </c>
      <c r="N232" s="686" t="s">
        <v>423</v>
      </c>
      <c r="O232" s="729" t="s">
        <v>436</v>
      </c>
    </row>
    <row r="233" spans="1:15" ht="15" x14ac:dyDescent="0.25">
      <c r="B233" s="9" t="s">
        <v>93</v>
      </c>
      <c r="C233" s="713">
        <v>3933.4949999999999</v>
      </c>
      <c r="D233" s="713">
        <v>7272.9260000000104</v>
      </c>
      <c r="E233" s="713">
        <v>7970.6</v>
      </c>
      <c r="F233" s="713">
        <v>10699.83</v>
      </c>
      <c r="G233" s="713">
        <v>10940.55</v>
      </c>
      <c r="H233" s="713">
        <v>14188.19</v>
      </c>
      <c r="I233" s="713">
        <v>11862.612499999999</v>
      </c>
      <c r="J233" s="713">
        <v>12599.843999999999</v>
      </c>
      <c r="K233" s="713"/>
      <c r="L233" s="713"/>
      <c r="M233" s="713"/>
      <c r="N233" s="713"/>
    </row>
    <row r="234" spans="1:15" ht="15" x14ac:dyDescent="0.25">
      <c r="B234" s="9" t="s">
        <v>87</v>
      </c>
      <c r="C234" s="713">
        <v>1264.491</v>
      </c>
      <c r="D234" s="713">
        <v>2129.3139999999999</v>
      </c>
      <c r="E234" s="713">
        <v>4333.7</v>
      </c>
      <c r="F234" s="713">
        <v>3917.58</v>
      </c>
      <c r="G234" s="713">
        <v>3298.59</v>
      </c>
      <c r="H234" s="713">
        <v>5003.32</v>
      </c>
      <c r="I234" s="713">
        <v>3396.4389999999999</v>
      </c>
      <c r="J234" s="713">
        <v>4289.2309999999998</v>
      </c>
      <c r="K234" s="713"/>
      <c r="L234" s="713"/>
      <c r="M234" s="713"/>
      <c r="N234" s="713"/>
    </row>
    <row r="235" spans="1:15" ht="15" x14ac:dyDescent="0.25">
      <c r="B235" s="9" t="s">
        <v>88</v>
      </c>
      <c r="C235" s="713">
        <v>1266.1579999999999</v>
      </c>
      <c r="D235" s="713">
        <v>1064.2650000000001</v>
      </c>
      <c r="E235" s="713">
        <v>3299.38</v>
      </c>
      <c r="F235" s="713">
        <v>1586.81</v>
      </c>
      <c r="G235" s="713">
        <v>3248.4</v>
      </c>
      <c r="H235" s="713">
        <v>2156.14</v>
      </c>
      <c r="I235" s="713">
        <v>1269.6410000000001</v>
      </c>
      <c r="J235" s="713">
        <v>2922.4380000000001</v>
      </c>
      <c r="K235" s="713"/>
      <c r="L235" s="713"/>
      <c r="M235" s="713"/>
      <c r="N235" s="713"/>
    </row>
    <row r="236" spans="1:15" ht="15" x14ac:dyDescent="0.25">
      <c r="B236" s="9" t="s">
        <v>89</v>
      </c>
      <c r="C236" s="713">
        <v>3012.2404999999999</v>
      </c>
      <c r="D236" s="713">
        <v>4534.0839999999998</v>
      </c>
      <c r="E236" s="713">
        <v>2333.62</v>
      </c>
      <c r="F236" s="713">
        <v>1563.44</v>
      </c>
      <c r="G236" s="713">
        <v>1865.16</v>
      </c>
      <c r="H236" s="713">
        <v>3365.75</v>
      </c>
      <c r="I236" s="713">
        <v>1297.454</v>
      </c>
      <c r="J236" s="713">
        <v>1890.37</v>
      </c>
      <c r="K236" s="713"/>
      <c r="L236" s="713"/>
      <c r="M236" s="713"/>
      <c r="N236" s="713"/>
    </row>
    <row r="237" spans="1:15" ht="15" x14ac:dyDescent="0.25">
      <c r="B237" s="9" t="s">
        <v>90</v>
      </c>
      <c r="C237" s="713">
        <v>1240.9359999999999</v>
      </c>
      <c r="D237" s="713">
        <v>3796.6129999999998</v>
      </c>
      <c r="E237" s="713">
        <v>5473.45</v>
      </c>
      <c r="F237" s="713">
        <v>1200.6199999999999</v>
      </c>
      <c r="G237" s="713">
        <v>1020.13</v>
      </c>
      <c r="H237" s="713">
        <v>1004.7</v>
      </c>
      <c r="I237" s="713">
        <v>478.49349999999998</v>
      </c>
      <c r="J237" s="713">
        <v>886.01300000000003</v>
      </c>
      <c r="K237" s="713"/>
      <c r="L237" s="713"/>
      <c r="M237" s="713"/>
      <c r="N237" s="713"/>
    </row>
    <row r="238" spans="1:15" ht="15" x14ac:dyDescent="0.25">
      <c r="B238" s="9" t="s">
        <v>91</v>
      </c>
      <c r="C238" s="713">
        <v>485.90499999999997</v>
      </c>
      <c r="D238" s="713">
        <v>536.13</v>
      </c>
      <c r="E238" s="713">
        <v>1310.55</v>
      </c>
      <c r="F238" s="713">
        <v>2466.52</v>
      </c>
      <c r="G238" s="713">
        <v>7865.96</v>
      </c>
      <c r="H238" s="713">
        <v>2594.13</v>
      </c>
      <c r="I238" s="713">
        <v>1784.952</v>
      </c>
      <c r="J238" s="713">
        <v>1574.5360000000001</v>
      </c>
      <c r="K238" s="713"/>
      <c r="L238" s="713"/>
      <c r="M238" s="713"/>
      <c r="N238" s="713"/>
    </row>
    <row r="239" spans="1:15" ht="15" x14ac:dyDescent="0.25">
      <c r="B239" s="9" t="s">
        <v>92</v>
      </c>
      <c r="C239" s="713">
        <v>1566.4295</v>
      </c>
      <c r="D239" s="713">
        <v>1094.9259999999999</v>
      </c>
      <c r="E239" s="713">
        <v>2230.5300000000002</v>
      </c>
      <c r="F239" s="713">
        <v>2197.79</v>
      </c>
      <c r="G239" s="713">
        <v>2466.1999999999998</v>
      </c>
      <c r="H239" s="713">
        <v>2195.75</v>
      </c>
      <c r="I239" s="713">
        <v>2746.6840000000002</v>
      </c>
      <c r="J239" s="713">
        <v>2408.0990000000002</v>
      </c>
      <c r="K239" s="713"/>
      <c r="L239" s="713"/>
      <c r="M239" s="713"/>
      <c r="N239" s="713"/>
    </row>
    <row r="240" spans="1:15" ht="15" x14ac:dyDescent="0.25">
      <c r="B240" s="9" t="s">
        <v>30</v>
      </c>
      <c r="C240" s="713"/>
      <c r="D240" s="713">
        <v>541.452</v>
      </c>
      <c r="E240" s="713">
        <v>608.25</v>
      </c>
      <c r="F240" s="713">
        <v>830.05</v>
      </c>
      <c r="G240" s="713">
        <v>482.97</v>
      </c>
      <c r="H240" s="713">
        <v>254.37</v>
      </c>
      <c r="I240" s="713">
        <v>387.68799999999999</v>
      </c>
      <c r="J240" s="713">
        <v>508.29399999999998</v>
      </c>
    </row>
    <row r="241" spans="1:15" ht="15" x14ac:dyDescent="0.25">
      <c r="C241" s="713"/>
      <c r="D241" s="713"/>
      <c r="E241" s="713"/>
      <c r="F241" s="713"/>
      <c r="G241" s="713"/>
      <c r="H241" s="713"/>
      <c r="I241" s="713"/>
      <c r="J241" s="713"/>
    </row>
    <row r="242" spans="1:15" ht="15" x14ac:dyDescent="0.25">
      <c r="A242" s="148" t="s">
        <v>424</v>
      </c>
      <c r="B242" s="148" t="s">
        <v>94</v>
      </c>
      <c r="C242" s="685" t="s">
        <v>412</v>
      </c>
      <c r="D242" s="685" t="s">
        <v>413</v>
      </c>
      <c r="E242" s="685" t="s">
        <v>414</v>
      </c>
      <c r="F242" s="685" t="s">
        <v>415</v>
      </c>
      <c r="G242" s="685" t="s">
        <v>416</v>
      </c>
      <c r="H242" s="685" t="s">
        <v>417</v>
      </c>
      <c r="I242" s="686" t="s">
        <v>418</v>
      </c>
      <c r="J242" s="686" t="s">
        <v>419</v>
      </c>
      <c r="K242" s="686" t="s">
        <v>420</v>
      </c>
      <c r="L242" s="686" t="s">
        <v>421</v>
      </c>
      <c r="M242" s="686" t="s">
        <v>422</v>
      </c>
      <c r="N242" s="686" t="s">
        <v>423</v>
      </c>
      <c r="O242" s="729" t="s">
        <v>436</v>
      </c>
    </row>
    <row r="243" spans="1:15" ht="15" x14ac:dyDescent="0.25">
      <c r="B243" s="9" t="s">
        <v>93</v>
      </c>
      <c r="C243" s="715">
        <v>224</v>
      </c>
      <c r="D243" s="715">
        <v>287</v>
      </c>
      <c r="E243" s="715">
        <v>387</v>
      </c>
      <c r="F243" s="715">
        <v>781</v>
      </c>
      <c r="G243" s="715">
        <v>681.5</v>
      </c>
      <c r="H243" s="715">
        <v>801</v>
      </c>
      <c r="I243" s="715">
        <v>762</v>
      </c>
      <c r="J243" s="715">
        <v>724.5</v>
      </c>
      <c r="K243" s="715"/>
      <c r="L243" s="715"/>
      <c r="M243" s="715"/>
      <c r="N243" s="715"/>
    </row>
    <row r="244" spans="1:15" ht="15" x14ac:dyDescent="0.25">
      <c r="B244" s="9" t="s">
        <v>87</v>
      </c>
      <c r="C244" s="715">
        <v>285</v>
      </c>
      <c r="D244" s="715">
        <v>426</v>
      </c>
      <c r="E244" s="715">
        <v>986</v>
      </c>
      <c r="F244" s="715">
        <v>723</v>
      </c>
      <c r="G244" s="715">
        <v>676.5</v>
      </c>
      <c r="H244" s="715">
        <v>1390</v>
      </c>
      <c r="I244" s="715">
        <v>792</v>
      </c>
      <c r="J244" s="715">
        <v>939.5</v>
      </c>
      <c r="K244" s="715"/>
      <c r="L244" s="715"/>
      <c r="M244" s="715"/>
      <c r="N244" s="715"/>
    </row>
    <row r="245" spans="1:15" ht="15" x14ac:dyDescent="0.25">
      <c r="B245" s="9" t="s">
        <v>88</v>
      </c>
      <c r="C245" s="715">
        <v>272</v>
      </c>
      <c r="D245" s="715">
        <v>185</v>
      </c>
      <c r="E245" s="715">
        <v>482</v>
      </c>
      <c r="F245" s="715">
        <v>394</v>
      </c>
      <c r="G245" s="715">
        <v>357</v>
      </c>
      <c r="H245" s="715">
        <v>303.5</v>
      </c>
      <c r="I245" s="715">
        <v>293</v>
      </c>
      <c r="J245" s="715">
        <v>331</v>
      </c>
      <c r="K245" s="715"/>
      <c r="L245" s="715"/>
      <c r="M245" s="715"/>
      <c r="N245" s="715"/>
    </row>
    <row r="246" spans="1:15" ht="15" x14ac:dyDescent="0.25">
      <c r="B246" s="9" t="s">
        <v>89</v>
      </c>
      <c r="C246" s="715">
        <v>412.5</v>
      </c>
      <c r="D246" s="715">
        <v>625</v>
      </c>
      <c r="E246" s="715">
        <v>475</v>
      </c>
      <c r="F246" s="715">
        <v>306</v>
      </c>
      <c r="G246" s="715">
        <v>352</v>
      </c>
      <c r="H246" s="715">
        <v>379</v>
      </c>
      <c r="I246" s="715">
        <v>252.5</v>
      </c>
      <c r="J246" s="715">
        <v>395.5</v>
      </c>
      <c r="K246" s="715"/>
      <c r="L246" s="715"/>
      <c r="M246" s="715"/>
      <c r="N246" s="715"/>
    </row>
    <row r="247" spans="1:15" ht="15" x14ac:dyDescent="0.25">
      <c r="B247" s="9" t="s">
        <v>90</v>
      </c>
      <c r="C247" s="715">
        <v>186.5</v>
      </c>
      <c r="D247" s="715">
        <v>390</v>
      </c>
      <c r="E247" s="715">
        <v>631.5</v>
      </c>
      <c r="F247" s="715">
        <v>224.5</v>
      </c>
      <c r="G247" s="715">
        <v>153</v>
      </c>
      <c r="H247" s="715">
        <v>157</v>
      </c>
      <c r="I247" s="715">
        <v>122.5</v>
      </c>
      <c r="J247" s="715">
        <v>108.5</v>
      </c>
      <c r="K247" s="715"/>
      <c r="L247" s="715"/>
      <c r="M247" s="715"/>
      <c r="N247" s="715"/>
    </row>
    <row r="248" spans="1:15" ht="15" x14ac:dyDescent="0.25">
      <c r="B248" s="9" t="s">
        <v>91</v>
      </c>
      <c r="C248" s="715">
        <v>75</v>
      </c>
      <c r="D248" s="715">
        <v>125</v>
      </c>
      <c r="E248" s="715">
        <v>228.5</v>
      </c>
      <c r="F248" s="715">
        <v>237</v>
      </c>
      <c r="G248" s="715">
        <v>874</v>
      </c>
      <c r="H248" s="715">
        <v>222</v>
      </c>
      <c r="I248" s="715">
        <v>174</v>
      </c>
      <c r="J248" s="715">
        <v>144.5</v>
      </c>
      <c r="K248" s="715"/>
      <c r="L248" s="715"/>
      <c r="M248" s="715"/>
      <c r="N248" s="715"/>
    </row>
    <row r="249" spans="1:15" ht="15" x14ac:dyDescent="0.25">
      <c r="B249" s="9" t="s">
        <v>92</v>
      </c>
      <c r="C249" s="715">
        <v>147</v>
      </c>
      <c r="D249" s="715">
        <v>167.5</v>
      </c>
      <c r="E249" s="715">
        <v>229.5</v>
      </c>
      <c r="F249" s="715">
        <v>253</v>
      </c>
      <c r="G249" s="715">
        <v>228</v>
      </c>
      <c r="H249" s="715">
        <v>210.5</v>
      </c>
      <c r="I249" s="715">
        <v>198</v>
      </c>
      <c r="J249" s="715">
        <v>169</v>
      </c>
      <c r="K249" s="715"/>
      <c r="L249" s="715"/>
      <c r="M249" s="715"/>
      <c r="N249" s="715"/>
    </row>
    <row r="250" spans="1:15" ht="15" x14ac:dyDescent="0.25">
      <c r="B250" s="9" t="s">
        <v>30</v>
      </c>
      <c r="C250" s="715">
        <v>0</v>
      </c>
      <c r="D250" s="715">
        <v>117.5</v>
      </c>
      <c r="E250" s="715">
        <v>103.5</v>
      </c>
      <c r="F250" s="715">
        <v>215.5</v>
      </c>
      <c r="G250" s="715">
        <v>86</v>
      </c>
      <c r="H250" s="715">
        <v>62</v>
      </c>
      <c r="I250" s="715">
        <v>74</v>
      </c>
      <c r="J250" s="715">
        <v>95.5</v>
      </c>
      <c r="K250" s="715"/>
      <c r="L250" s="715"/>
      <c r="M250" s="715"/>
      <c r="N250" s="715"/>
    </row>
    <row r="251" spans="1:15" ht="15" x14ac:dyDescent="0.25">
      <c r="A251" s="689" t="s">
        <v>56</v>
      </c>
      <c r="B251" s="689" t="s">
        <v>94</v>
      </c>
      <c r="C251" s="685" t="s">
        <v>412</v>
      </c>
      <c r="D251" s="685" t="s">
        <v>413</v>
      </c>
      <c r="E251" s="685" t="s">
        <v>414</v>
      </c>
      <c r="F251" s="685" t="s">
        <v>415</v>
      </c>
      <c r="G251" s="685" t="s">
        <v>416</v>
      </c>
      <c r="H251" s="685" t="s">
        <v>417</v>
      </c>
      <c r="I251" s="686" t="s">
        <v>418</v>
      </c>
      <c r="J251" s="686" t="s">
        <v>419</v>
      </c>
      <c r="K251" s="686" t="s">
        <v>420</v>
      </c>
      <c r="L251" s="686" t="s">
        <v>421</v>
      </c>
      <c r="M251" s="686" t="s">
        <v>422</v>
      </c>
      <c r="N251" s="686" t="s">
        <v>423</v>
      </c>
      <c r="O251" s="729" t="s">
        <v>436</v>
      </c>
    </row>
    <row r="252" spans="1:15" ht="15" x14ac:dyDescent="0.25">
      <c r="B252" s="9" t="s">
        <v>93</v>
      </c>
      <c r="C252" s="715">
        <v>51.5</v>
      </c>
      <c r="D252" s="715">
        <v>92.5</v>
      </c>
      <c r="E252" s="715">
        <v>102.5</v>
      </c>
      <c r="F252" s="715">
        <v>332</v>
      </c>
      <c r="G252" s="715">
        <v>241</v>
      </c>
      <c r="H252" s="715">
        <v>156.5</v>
      </c>
      <c r="I252" s="715">
        <v>248</v>
      </c>
      <c r="J252" s="715">
        <v>215.5</v>
      </c>
      <c r="K252" s="715"/>
      <c r="L252" s="715"/>
      <c r="M252" s="715"/>
      <c r="N252" s="715"/>
    </row>
    <row r="253" spans="1:15" ht="15" x14ac:dyDescent="0.25">
      <c r="B253" s="9" t="s">
        <v>87</v>
      </c>
      <c r="C253" s="715">
        <v>195</v>
      </c>
      <c r="D253" s="715">
        <v>268</v>
      </c>
      <c r="E253" s="715">
        <v>726</v>
      </c>
      <c r="F253" s="715">
        <v>470</v>
      </c>
      <c r="G253" s="715">
        <v>458</v>
      </c>
      <c r="H253" s="715">
        <v>1053</v>
      </c>
      <c r="I253" s="715">
        <v>568</v>
      </c>
      <c r="J253" s="715">
        <v>654</v>
      </c>
      <c r="K253" s="715"/>
      <c r="L253" s="715"/>
      <c r="M253" s="715"/>
      <c r="N253" s="715"/>
    </row>
    <row r="254" spans="1:15" ht="15" x14ac:dyDescent="0.25">
      <c r="B254" s="9" t="s">
        <v>88</v>
      </c>
      <c r="C254" s="715">
        <v>189</v>
      </c>
      <c r="D254" s="715">
        <v>116</v>
      </c>
      <c r="E254" s="715">
        <v>281</v>
      </c>
      <c r="F254" s="715">
        <v>292</v>
      </c>
      <c r="G254" s="715">
        <v>199</v>
      </c>
      <c r="H254" s="715">
        <v>154.5</v>
      </c>
      <c r="I254" s="715">
        <v>209</v>
      </c>
      <c r="J254" s="715">
        <v>167.5</v>
      </c>
      <c r="K254" s="715"/>
      <c r="L254" s="715"/>
      <c r="M254" s="715"/>
      <c r="N254" s="715"/>
    </row>
    <row r="255" spans="1:15" ht="15" x14ac:dyDescent="0.25">
      <c r="B255" s="9" t="s">
        <v>89</v>
      </c>
      <c r="C255" s="715">
        <v>239.5</v>
      </c>
      <c r="D255" s="715">
        <v>417</v>
      </c>
      <c r="E255" s="715">
        <v>326</v>
      </c>
      <c r="F255" s="715">
        <v>205</v>
      </c>
      <c r="G255" s="715">
        <v>226</v>
      </c>
      <c r="H255" s="715">
        <v>203.5</v>
      </c>
      <c r="I255" s="715">
        <v>166.5</v>
      </c>
      <c r="J255" s="715">
        <v>274</v>
      </c>
      <c r="K255" s="715"/>
      <c r="L255" s="715"/>
      <c r="M255" s="715"/>
      <c r="N255" s="715"/>
    </row>
    <row r="256" spans="1:15" ht="15" x14ac:dyDescent="0.25">
      <c r="B256" s="9" t="s">
        <v>90</v>
      </c>
      <c r="C256" s="715">
        <v>124.5</v>
      </c>
      <c r="D256" s="715">
        <v>238</v>
      </c>
      <c r="E256" s="715">
        <v>352.5</v>
      </c>
      <c r="F256" s="715">
        <v>145</v>
      </c>
      <c r="G256" s="715">
        <v>100</v>
      </c>
      <c r="H256" s="715">
        <v>99</v>
      </c>
      <c r="I256" s="715">
        <v>88</v>
      </c>
      <c r="J256" s="715">
        <v>58.5</v>
      </c>
      <c r="K256" s="715"/>
      <c r="L256" s="715"/>
      <c r="M256" s="715"/>
      <c r="N256" s="715"/>
    </row>
    <row r="257" spans="1:15" ht="15" x14ac:dyDescent="0.25">
      <c r="B257" s="9" t="s">
        <v>91</v>
      </c>
      <c r="C257" s="715">
        <v>41</v>
      </c>
      <c r="D257" s="715">
        <v>88</v>
      </c>
      <c r="E257" s="715">
        <v>148.5</v>
      </c>
      <c r="F257" s="715">
        <v>132</v>
      </c>
      <c r="G257" s="715">
        <v>97</v>
      </c>
      <c r="H257" s="715">
        <v>76.5</v>
      </c>
      <c r="I257" s="715">
        <v>80</v>
      </c>
      <c r="J257" s="715">
        <v>61</v>
      </c>
      <c r="K257" s="715"/>
      <c r="L257" s="715"/>
      <c r="M257" s="715"/>
      <c r="N257" s="715"/>
    </row>
    <row r="258" spans="1:15" ht="15" x14ac:dyDescent="0.25">
      <c r="B258" s="9" t="s">
        <v>92</v>
      </c>
      <c r="C258" s="715">
        <v>71.5</v>
      </c>
      <c r="D258" s="715">
        <v>104.5</v>
      </c>
      <c r="E258" s="715">
        <v>94.5</v>
      </c>
      <c r="F258" s="715">
        <v>140</v>
      </c>
      <c r="G258" s="715">
        <v>115</v>
      </c>
      <c r="H258" s="715">
        <v>109</v>
      </c>
      <c r="I258" s="715">
        <v>88.5</v>
      </c>
      <c r="J258" s="715">
        <v>62</v>
      </c>
      <c r="K258" s="715"/>
      <c r="L258" s="715"/>
      <c r="M258" s="715"/>
      <c r="N258" s="715"/>
    </row>
    <row r="259" spans="1:15" ht="15" x14ac:dyDescent="0.25">
      <c r="B259" s="9" t="s">
        <v>30</v>
      </c>
      <c r="C259" s="715"/>
      <c r="D259" s="715">
        <v>81</v>
      </c>
      <c r="E259" s="715">
        <v>64</v>
      </c>
      <c r="F259" s="715">
        <v>159</v>
      </c>
      <c r="G259" s="715">
        <v>57</v>
      </c>
      <c r="H259" s="715">
        <v>47</v>
      </c>
      <c r="I259" s="715">
        <v>49</v>
      </c>
      <c r="J259" s="715">
        <v>56.5</v>
      </c>
      <c r="K259" s="715"/>
      <c r="L259" s="715"/>
      <c r="M259" s="715"/>
      <c r="N259" s="715"/>
    </row>
    <row r="260" spans="1:15" ht="15" x14ac:dyDescent="0.25">
      <c r="A260" s="690" t="s">
        <v>57</v>
      </c>
      <c r="B260" s="690" t="s">
        <v>94</v>
      </c>
      <c r="C260" s="685" t="s">
        <v>412</v>
      </c>
      <c r="D260" s="685" t="s">
        <v>413</v>
      </c>
      <c r="E260" s="685" t="s">
        <v>414</v>
      </c>
      <c r="F260" s="685" t="s">
        <v>415</v>
      </c>
      <c r="G260" s="685" t="s">
        <v>416</v>
      </c>
      <c r="H260" s="685" t="s">
        <v>417</v>
      </c>
      <c r="I260" s="686" t="s">
        <v>418</v>
      </c>
      <c r="J260" s="686" t="s">
        <v>419</v>
      </c>
      <c r="K260" s="686" t="s">
        <v>420</v>
      </c>
      <c r="L260" s="686" t="s">
        <v>421</v>
      </c>
      <c r="M260" s="686" t="s">
        <v>422</v>
      </c>
      <c r="N260" s="686" t="s">
        <v>423</v>
      </c>
      <c r="O260" s="729" t="s">
        <v>436</v>
      </c>
    </row>
    <row r="261" spans="1:15" x14ac:dyDescent="0.2">
      <c r="B261" s="9" t="s">
        <v>93</v>
      </c>
      <c r="C261" s="710">
        <v>172.5</v>
      </c>
      <c r="D261" s="710">
        <v>194.5</v>
      </c>
      <c r="E261" s="710">
        <v>284.5</v>
      </c>
      <c r="F261" s="710">
        <v>449</v>
      </c>
      <c r="G261" s="710">
        <v>440.5</v>
      </c>
      <c r="H261" s="710">
        <v>644.5</v>
      </c>
      <c r="I261" s="710">
        <v>514</v>
      </c>
      <c r="J261" s="710">
        <v>509</v>
      </c>
    </row>
    <row r="262" spans="1:15" x14ac:dyDescent="0.2">
      <c r="B262" s="9" t="s">
        <v>87</v>
      </c>
      <c r="C262" s="710">
        <v>90</v>
      </c>
      <c r="D262" s="710">
        <v>158</v>
      </c>
      <c r="E262" s="710">
        <v>260</v>
      </c>
      <c r="F262" s="710">
        <v>253</v>
      </c>
      <c r="G262" s="710">
        <v>218.5</v>
      </c>
      <c r="H262" s="710">
        <v>337</v>
      </c>
      <c r="I262" s="710">
        <v>224</v>
      </c>
      <c r="J262" s="710">
        <v>285.5</v>
      </c>
    </row>
    <row r="263" spans="1:15" x14ac:dyDescent="0.2">
      <c r="B263" s="9" t="s">
        <v>88</v>
      </c>
      <c r="C263" s="710">
        <v>83</v>
      </c>
      <c r="D263" s="710">
        <v>69</v>
      </c>
      <c r="E263" s="710">
        <v>201</v>
      </c>
      <c r="F263" s="710">
        <v>102</v>
      </c>
      <c r="G263" s="710">
        <v>158</v>
      </c>
      <c r="H263" s="710">
        <v>149</v>
      </c>
      <c r="I263" s="710">
        <v>84</v>
      </c>
      <c r="J263" s="710">
        <v>163.5</v>
      </c>
    </row>
    <row r="264" spans="1:15" x14ac:dyDescent="0.2">
      <c r="B264" s="9" t="s">
        <v>89</v>
      </c>
      <c r="C264" s="710">
        <v>173</v>
      </c>
      <c r="D264" s="710">
        <v>208</v>
      </c>
      <c r="E264" s="710">
        <v>149</v>
      </c>
      <c r="F264" s="710">
        <v>101</v>
      </c>
      <c r="G264" s="710">
        <v>126</v>
      </c>
      <c r="H264" s="710">
        <v>175.5</v>
      </c>
      <c r="I264" s="710">
        <v>86</v>
      </c>
      <c r="J264" s="710">
        <v>121.5</v>
      </c>
    </row>
    <row r="265" spans="1:15" x14ac:dyDescent="0.2">
      <c r="B265" s="9" t="s">
        <v>90</v>
      </c>
      <c r="C265" s="710">
        <v>62</v>
      </c>
      <c r="D265" s="710">
        <v>152</v>
      </c>
      <c r="E265" s="710">
        <v>279</v>
      </c>
      <c r="F265" s="710">
        <v>79.5</v>
      </c>
      <c r="G265" s="710">
        <v>53</v>
      </c>
      <c r="H265" s="710">
        <v>58</v>
      </c>
      <c r="I265" s="710">
        <v>34.5</v>
      </c>
      <c r="J265" s="710">
        <v>50</v>
      </c>
    </row>
    <row r="266" spans="1:15" x14ac:dyDescent="0.2">
      <c r="B266" s="9" t="s">
        <v>91</v>
      </c>
      <c r="C266" s="710">
        <v>34</v>
      </c>
      <c r="D266" s="710">
        <v>37</v>
      </c>
      <c r="E266" s="710">
        <v>80</v>
      </c>
      <c r="F266" s="710">
        <v>105</v>
      </c>
      <c r="G266" s="710">
        <v>777</v>
      </c>
      <c r="H266" s="710">
        <v>145.5</v>
      </c>
      <c r="I266" s="710">
        <v>94</v>
      </c>
      <c r="J266" s="710">
        <v>83.5</v>
      </c>
    </row>
    <row r="267" spans="1:15" x14ac:dyDescent="0.2">
      <c r="B267" s="9" t="s">
        <v>92</v>
      </c>
      <c r="C267" s="710">
        <v>75.5</v>
      </c>
      <c r="D267" s="710">
        <v>63</v>
      </c>
      <c r="E267" s="710">
        <v>135</v>
      </c>
      <c r="F267" s="710">
        <v>113</v>
      </c>
      <c r="G267" s="710">
        <v>113</v>
      </c>
      <c r="H267" s="710">
        <v>101.5</v>
      </c>
      <c r="I267" s="710">
        <v>109.5</v>
      </c>
      <c r="J267" s="710">
        <v>107</v>
      </c>
    </row>
    <row r="268" spans="1:15" x14ac:dyDescent="0.2">
      <c r="B268" s="9" t="s">
        <v>30</v>
      </c>
      <c r="D268" s="710">
        <v>36.5</v>
      </c>
      <c r="E268" s="710">
        <v>39.5</v>
      </c>
      <c r="F268" s="710">
        <v>56.5</v>
      </c>
      <c r="G268" s="710">
        <v>29</v>
      </c>
      <c r="H268" s="710">
        <v>15</v>
      </c>
      <c r="I268" s="710">
        <v>25</v>
      </c>
      <c r="J268" s="710">
        <v>39</v>
      </c>
    </row>
    <row r="270" spans="1:15" ht="15" x14ac:dyDescent="0.25">
      <c r="A270" s="148" t="s">
        <v>424</v>
      </c>
      <c r="B270" s="10" t="s">
        <v>113</v>
      </c>
      <c r="C270" s="685" t="s">
        <v>412</v>
      </c>
      <c r="D270" s="685" t="s">
        <v>413</v>
      </c>
      <c r="E270" s="685" t="s">
        <v>414</v>
      </c>
      <c r="F270" s="685" t="s">
        <v>415</v>
      </c>
      <c r="G270" s="685" t="s">
        <v>416</v>
      </c>
      <c r="H270" s="685" t="s">
        <v>417</v>
      </c>
      <c r="I270" s="686" t="s">
        <v>418</v>
      </c>
      <c r="J270" s="686" t="s">
        <v>419</v>
      </c>
      <c r="K270" s="686" t="s">
        <v>420</v>
      </c>
      <c r="L270" s="686" t="s">
        <v>421</v>
      </c>
      <c r="M270" s="686" t="s">
        <v>422</v>
      </c>
      <c r="N270" s="686" t="s">
        <v>423</v>
      </c>
      <c r="O270" s="729" t="s">
        <v>436</v>
      </c>
    </row>
    <row r="271" spans="1:15" ht="15" x14ac:dyDescent="0.25">
      <c r="B271" s="9" t="s">
        <v>93</v>
      </c>
      <c r="C271" s="716">
        <v>0.71052631578947367</v>
      </c>
      <c r="D271" s="716">
        <v>0.69444444444444398</v>
      </c>
      <c r="E271" s="716">
        <v>0.74125874125874103</v>
      </c>
      <c r="F271" s="716">
        <v>0.83447332421340603</v>
      </c>
      <c r="G271" s="716">
        <v>0.43090128755364798</v>
      </c>
      <c r="H271" s="716">
        <v>0.41348713398402798</v>
      </c>
      <c r="I271" s="716">
        <v>0.48457349999999999</v>
      </c>
      <c r="J271" s="716">
        <v>0.48161765000000001</v>
      </c>
      <c r="K271" s="716"/>
      <c r="L271" s="716"/>
      <c r="M271" s="716"/>
      <c r="N271" s="716"/>
    </row>
    <row r="272" spans="1:15" ht="15" x14ac:dyDescent="0.25">
      <c r="B272" s="9" t="s">
        <v>87</v>
      </c>
      <c r="C272" s="716">
        <v>0.15952143569292124</v>
      </c>
      <c r="D272" s="716">
        <v>0.41827541827541798</v>
      </c>
      <c r="E272" s="716">
        <v>0.52626892252893998</v>
      </c>
      <c r="F272" s="716">
        <v>0.42990654205607498</v>
      </c>
      <c r="G272" s="716">
        <v>0.45808862786972798</v>
      </c>
      <c r="H272" s="716">
        <v>0.68955111278762704</v>
      </c>
      <c r="I272" s="716">
        <v>0.88487972999999998</v>
      </c>
      <c r="J272" s="716">
        <v>0.96914973999999998</v>
      </c>
      <c r="K272" s="716"/>
      <c r="L272" s="716"/>
      <c r="M272" s="716"/>
      <c r="N272" s="716"/>
    </row>
    <row r="273" spans="1:15" ht="15" x14ac:dyDescent="0.25">
      <c r="B273" s="9" t="s">
        <v>88</v>
      </c>
      <c r="C273" s="716">
        <v>0.15649676956209618</v>
      </c>
      <c r="D273" s="716">
        <v>0.116824762855716</v>
      </c>
      <c r="E273" s="716">
        <v>0.354005167958656</v>
      </c>
      <c r="F273" s="716">
        <v>0.23839854413102801</v>
      </c>
      <c r="G273" s="716">
        <v>0.20343839541547301</v>
      </c>
      <c r="H273" s="716">
        <v>0.215030170049369</v>
      </c>
      <c r="I273" s="716">
        <v>0.13396562000000001</v>
      </c>
      <c r="J273" s="716">
        <v>0.18448276</v>
      </c>
      <c r="K273" s="716"/>
      <c r="L273" s="716"/>
      <c r="M273" s="716"/>
      <c r="N273" s="716"/>
    </row>
    <row r="274" spans="1:15" ht="15" x14ac:dyDescent="0.25">
      <c r="B274" s="9" t="s">
        <v>89</v>
      </c>
      <c r="C274" s="716">
        <v>0.10175288584865327</v>
      </c>
      <c r="D274" s="716">
        <v>0.16510538641686201</v>
      </c>
      <c r="E274" s="716">
        <v>0.120291095890411</v>
      </c>
      <c r="F274" s="716">
        <v>0.12291169451073999</v>
      </c>
      <c r="G274" s="716">
        <v>0.13220815752461301</v>
      </c>
      <c r="H274" s="716">
        <v>0.107272287992269</v>
      </c>
      <c r="I274" s="716">
        <v>9.6980789999999997E-2</v>
      </c>
      <c r="J274" s="716">
        <v>9.8428450000000001E-2</v>
      </c>
      <c r="K274" s="716"/>
      <c r="L274" s="716"/>
      <c r="M274" s="716"/>
      <c r="N274" s="716"/>
    </row>
    <row r="275" spans="1:15" ht="15" x14ac:dyDescent="0.25">
      <c r="B275" s="9" t="s">
        <v>90</v>
      </c>
      <c r="C275" s="716">
        <v>6.5412186379928322E-2</v>
      </c>
      <c r="D275" s="716">
        <v>0.13403416557161599</v>
      </c>
      <c r="E275" s="716">
        <v>0.23483619850794701</v>
      </c>
      <c r="F275" s="716">
        <v>0.12561060711793401</v>
      </c>
      <c r="G275" s="716">
        <v>0.10064635272391501</v>
      </c>
      <c r="H275" s="716">
        <v>0.118043844856661</v>
      </c>
      <c r="I275" s="716">
        <v>0.10557184999999999</v>
      </c>
      <c r="J275" s="716">
        <v>0.1420932</v>
      </c>
      <c r="K275" s="716"/>
      <c r="L275" s="716"/>
      <c r="M275" s="716"/>
      <c r="N275" s="716"/>
    </row>
    <row r="276" spans="1:15" ht="15" x14ac:dyDescent="0.25">
      <c r="B276" s="9" t="s">
        <v>91</v>
      </c>
      <c r="C276" s="716">
        <v>5.1013277428371771E-2</v>
      </c>
      <c r="D276" s="716">
        <v>8.25298881604319E-2</v>
      </c>
      <c r="E276" s="716">
        <v>0.16767676767676801</v>
      </c>
      <c r="F276" s="716">
        <v>0.13865336658354099</v>
      </c>
      <c r="G276" s="716">
        <v>0.113298127700432</v>
      </c>
      <c r="H276" s="716">
        <v>0.100515463917526</v>
      </c>
      <c r="I276" s="716">
        <v>7.323027E-2</v>
      </c>
      <c r="J276" s="716">
        <v>8.5106379999999995E-2</v>
      </c>
      <c r="K276" s="716"/>
      <c r="L276" s="716"/>
      <c r="M276" s="716"/>
      <c r="N276" s="716"/>
    </row>
    <row r="277" spans="1:15" ht="15" x14ac:dyDescent="0.25">
      <c r="B277" s="9" t="s">
        <v>92</v>
      </c>
      <c r="C277" s="716">
        <v>7.3658365485794464E-2</v>
      </c>
      <c r="D277" s="716">
        <v>9.8332620778110294E-2</v>
      </c>
      <c r="E277" s="716">
        <v>0.164835164835165</v>
      </c>
      <c r="F277" s="716">
        <v>0.169909208819715</v>
      </c>
      <c r="G277" s="716">
        <v>0.14923384410393101</v>
      </c>
      <c r="H277" s="716">
        <v>0.13049095607235101</v>
      </c>
      <c r="I277" s="716">
        <v>0.11221122</v>
      </c>
      <c r="J277" s="716">
        <v>0.11042945</v>
      </c>
      <c r="K277" s="716"/>
      <c r="L277" s="716"/>
      <c r="M277" s="716"/>
      <c r="N277" s="716"/>
    </row>
    <row r="278" spans="1:15" ht="15" x14ac:dyDescent="0.25">
      <c r="B278" s="9" t="s">
        <v>30</v>
      </c>
      <c r="C278" s="716"/>
      <c r="D278" s="716">
        <v>8.3262531860662695E-2</v>
      </c>
      <c r="E278" s="716">
        <v>3.06143001007049E-2</v>
      </c>
      <c r="F278" s="716">
        <v>4.9123956115932503E-2</v>
      </c>
      <c r="G278" s="716">
        <v>1.77789571447526E-2</v>
      </c>
      <c r="H278" s="716">
        <v>1.2823397075365599E-2</v>
      </c>
      <c r="I278" s="716">
        <v>8.7986460000000002E-2</v>
      </c>
      <c r="J278" s="716">
        <v>0.13851351000000001</v>
      </c>
      <c r="K278" s="716"/>
      <c r="L278" s="716"/>
      <c r="M278" s="716"/>
      <c r="N278" s="716"/>
    </row>
    <row r="279" spans="1:15" ht="15" x14ac:dyDescent="0.25">
      <c r="A279" s="689" t="s">
        <v>56</v>
      </c>
      <c r="B279" s="689" t="s">
        <v>113</v>
      </c>
      <c r="C279" s="685" t="s">
        <v>412</v>
      </c>
      <c r="D279" s="685" t="s">
        <v>413</v>
      </c>
      <c r="E279" s="685" t="s">
        <v>414</v>
      </c>
      <c r="F279" s="685" t="s">
        <v>415</v>
      </c>
      <c r="G279" s="685" t="s">
        <v>416</v>
      </c>
      <c r="H279" s="685" t="s">
        <v>417</v>
      </c>
      <c r="I279" s="686" t="s">
        <v>418</v>
      </c>
      <c r="J279" s="686" t="s">
        <v>419</v>
      </c>
      <c r="K279" s="686" t="s">
        <v>420</v>
      </c>
      <c r="L279" s="686" t="s">
        <v>421</v>
      </c>
      <c r="M279" s="686" t="s">
        <v>422</v>
      </c>
      <c r="N279" s="686" t="s">
        <v>423</v>
      </c>
      <c r="O279" s="729" t="s">
        <v>436</v>
      </c>
    </row>
    <row r="280" spans="1:15" ht="15" x14ac:dyDescent="0.25">
      <c r="B280" s="9" t="s">
        <v>93</v>
      </c>
      <c r="C280" s="716">
        <v>0.74285714285714288</v>
      </c>
      <c r="D280" s="716">
        <v>0.72916666666666696</v>
      </c>
      <c r="E280" s="716">
        <v>0.6875</v>
      </c>
      <c r="F280" s="716">
        <v>0.46312680000000001</v>
      </c>
      <c r="G280" s="716">
        <v>0.30222222222222223</v>
      </c>
      <c r="H280" s="716">
        <v>0.2822085889570552</v>
      </c>
      <c r="I280" s="716">
        <v>0.35748792270531399</v>
      </c>
      <c r="J280" s="716">
        <v>0.35409836</v>
      </c>
      <c r="K280" s="716"/>
      <c r="L280" s="716"/>
      <c r="M280" s="716"/>
      <c r="N280" s="716"/>
    </row>
    <row r="281" spans="1:15" ht="15" x14ac:dyDescent="0.25">
      <c r="B281" s="9" t="s">
        <v>87</v>
      </c>
      <c r="C281" s="716">
        <v>0.1573816155988858</v>
      </c>
      <c r="D281" s="716">
        <v>0.41176470588235298</v>
      </c>
      <c r="E281" s="716">
        <v>0.58908612754766598</v>
      </c>
      <c r="F281" s="716">
        <v>0.97538460000000005</v>
      </c>
      <c r="G281" s="716">
        <v>0.44462409054163299</v>
      </c>
      <c r="H281" s="716">
        <v>0.74354923644023174</v>
      </c>
      <c r="I281" s="716">
        <v>0.87167070000000002</v>
      </c>
      <c r="J281" s="716">
        <v>0.95828636</v>
      </c>
      <c r="K281" s="716"/>
      <c r="L281" s="716"/>
      <c r="M281" s="716"/>
      <c r="N281" s="716"/>
    </row>
    <row r="282" spans="1:15" ht="15" x14ac:dyDescent="0.25">
      <c r="B282" s="9" t="s">
        <v>88</v>
      </c>
      <c r="C282" s="716">
        <v>0.16059113300492611</v>
      </c>
      <c r="D282" s="716">
        <v>9.8954703832752594E-2</v>
      </c>
      <c r="E282" s="716">
        <v>0.36530612244897998</v>
      </c>
      <c r="F282" s="716">
        <v>0.2246117</v>
      </c>
      <c r="G282" s="716">
        <v>0.18426361802286484</v>
      </c>
      <c r="H282" s="716">
        <v>0.17807089859851608</v>
      </c>
      <c r="I282" s="716">
        <v>0.13127412999999999</v>
      </c>
      <c r="J282" s="716">
        <v>0.14702309</v>
      </c>
      <c r="K282" s="716"/>
      <c r="L282" s="716"/>
      <c r="M282" s="716"/>
      <c r="N282" s="716"/>
    </row>
    <row r="283" spans="1:15" ht="15" x14ac:dyDescent="0.25">
      <c r="B283" s="9" t="s">
        <v>89</v>
      </c>
      <c r="C283" s="716">
        <v>9.0137547556335962E-2</v>
      </c>
      <c r="D283" s="716">
        <v>0.160925726587729</v>
      </c>
      <c r="E283" s="716">
        <v>0.11544183278786101</v>
      </c>
      <c r="F283" s="716">
        <v>0.15393129999999999</v>
      </c>
      <c r="G283" s="716">
        <v>0.13001266357112706</v>
      </c>
      <c r="H283" s="716">
        <v>9.4117647058823528E-2</v>
      </c>
      <c r="I283" s="716">
        <v>8.9592759999999994E-2</v>
      </c>
      <c r="J283" s="716">
        <v>9.5512079999999999E-2</v>
      </c>
      <c r="K283" s="716"/>
      <c r="L283" s="716"/>
      <c r="M283" s="716"/>
      <c r="N283" s="716"/>
    </row>
    <row r="284" spans="1:15" ht="15" x14ac:dyDescent="0.25">
      <c r="B284" s="9" t="s">
        <v>90</v>
      </c>
      <c r="C284" s="716">
        <v>6.2481404343945252E-2</v>
      </c>
      <c r="D284" s="716">
        <v>0.120085775553967</v>
      </c>
      <c r="E284" s="716">
        <v>0.19833178869323401</v>
      </c>
      <c r="F284" s="716">
        <v>0.1514269</v>
      </c>
      <c r="G284" s="716">
        <v>9.4212651413189769E-2</v>
      </c>
      <c r="H284" s="716">
        <v>0.11380753138075314</v>
      </c>
      <c r="I284" s="716">
        <v>9.534368E-2</v>
      </c>
      <c r="J284" s="716">
        <v>0.11820331000000001</v>
      </c>
      <c r="K284" s="716"/>
      <c r="L284" s="716"/>
      <c r="M284" s="716"/>
      <c r="N284" s="716"/>
    </row>
    <row r="285" spans="1:15" ht="15" x14ac:dyDescent="0.25">
      <c r="B285" s="9" t="s">
        <v>91</v>
      </c>
      <c r="C285" s="716">
        <v>5.232558139534884E-2</v>
      </c>
      <c r="D285" s="716">
        <v>8.8111044055522003E-2</v>
      </c>
      <c r="E285" s="716">
        <v>0.16530156366344001</v>
      </c>
      <c r="F285" s="716">
        <v>0.1315605</v>
      </c>
      <c r="G285" s="716">
        <v>8.3386786401539445E-2</v>
      </c>
      <c r="H285" s="716">
        <v>7.2599531615925056E-2</v>
      </c>
      <c r="I285" s="716">
        <v>6.2015500000000001E-2</v>
      </c>
      <c r="J285" s="716">
        <v>6.6365010000000002E-2</v>
      </c>
      <c r="K285" s="716"/>
      <c r="L285" s="716"/>
      <c r="M285" s="716"/>
      <c r="N285" s="716"/>
    </row>
    <row r="286" spans="1:15" ht="15" x14ac:dyDescent="0.25">
      <c r="B286" s="9" t="s">
        <v>92</v>
      </c>
      <c r="C286" s="716">
        <v>7.4475287745429927E-2</v>
      </c>
      <c r="D286" s="716">
        <v>0.115072933549433</v>
      </c>
      <c r="E286" s="716">
        <v>0.14955357142857101</v>
      </c>
      <c r="F286" s="716">
        <v>0.1740167</v>
      </c>
      <c r="G286" s="716">
        <v>0.14169570267131243</v>
      </c>
      <c r="H286" s="716">
        <v>0.11855104281009879</v>
      </c>
      <c r="I286" s="716">
        <v>9.1710760000000002E-2</v>
      </c>
      <c r="J286" s="716">
        <v>7.7294689999999999E-2</v>
      </c>
      <c r="K286" s="716"/>
      <c r="L286" s="716"/>
      <c r="M286" s="716"/>
      <c r="N286" s="716"/>
    </row>
    <row r="287" spans="1:15" ht="15" x14ac:dyDescent="0.25">
      <c r="B287" s="9" t="s">
        <v>30</v>
      </c>
      <c r="C287" s="716"/>
      <c r="D287" s="716">
        <v>8.6173633440514499E-2</v>
      </c>
      <c r="E287" s="716">
        <v>2.7573529411764702E-2</v>
      </c>
      <c r="F287" s="716">
        <v>0.31377899999999997</v>
      </c>
      <c r="G287" s="716">
        <v>1.7234625930278104E-2</v>
      </c>
      <c r="H287" s="716">
        <v>1.3909587680079483E-2</v>
      </c>
      <c r="I287" s="716">
        <v>7.4853799999999998E-2</v>
      </c>
      <c r="J287" s="716">
        <v>0.11225659</v>
      </c>
      <c r="K287" s="716"/>
      <c r="L287" s="716"/>
      <c r="M287" s="716"/>
      <c r="N287" s="716"/>
    </row>
    <row r="288" spans="1:15" ht="15" x14ac:dyDescent="0.25">
      <c r="A288" s="690" t="s">
        <v>57</v>
      </c>
      <c r="B288" s="690" t="s">
        <v>113</v>
      </c>
      <c r="C288" s="685" t="s">
        <v>412</v>
      </c>
      <c r="D288" s="685" t="s">
        <v>413</v>
      </c>
      <c r="E288" s="685" t="s">
        <v>414</v>
      </c>
      <c r="F288" s="685" t="s">
        <v>415</v>
      </c>
      <c r="G288" s="685" t="s">
        <v>416</v>
      </c>
      <c r="H288" s="685" t="s">
        <v>417</v>
      </c>
      <c r="I288" s="686" t="s">
        <v>418</v>
      </c>
      <c r="J288" s="686" t="s">
        <v>419</v>
      </c>
      <c r="K288" s="686" t="s">
        <v>420</v>
      </c>
      <c r="L288" s="686" t="s">
        <v>421</v>
      </c>
      <c r="M288" s="686" t="s">
        <v>422</v>
      </c>
      <c r="N288" s="686" t="s">
        <v>423</v>
      </c>
      <c r="O288" s="729" t="s">
        <v>436</v>
      </c>
    </row>
    <row r="289" spans="1:15" ht="15" x14ac:dyDescent="0.25">
      <c r="B289" s="9" t="s">
        <v>93</v>
      </c>
      <c r="C289" s="716">
        <v>0.69620253164556967</v>
      </c>
      <c r="D289" s="716">
        <v>0.67708333333333304</v>
      </c>
      <c r="E289" s="716">
        <v>0.768421052631579</v>
      </c>
      <c r="F289" s="716">
        <v>0.5943775</v>
      </c>
      <c r="G289" s="716">
        <v>0.60816326530612241</v>
      </c>
      <c r="H289" s="716">
        <v>0.59368421052631581</v>
      </c>
      <c r="I289" s="716">
        <v>0.65</v>
      </c>
      <c r="J289" s="716">
        <v>0.64435145999999999</v>
      </c>
    </row>
    <row r="290" spans="1:15" ht="15" x14ac:dyDescent="0.25">
      <c r="B290" s="9" t="s">
        <v>87</v>
      </c>
      <c r="C290" s="716">
        <v>0.1649122807017544</v>
      </c>
      <c r="D290" s="716">
        <v>0.42957746478873199</v>
      </c>
      <c r="E290" s="716">
        <v>0.39448275862068999</v>
      </c>
      <c r="F290" s="716">
        <v>0.98961940000000004</v>
      </c>
      <c r="G290" s="716">
        <v>0.48427672955974843</v>
      </c>
      <c r="H290" s="716">
        <v>0.55319148936170215</v>
      </c>
      <c r="I290" s="716">
        <v>0.91715975999999999</v>
      </c>
      <c r="J290" s="716">
        <v>0.99095023000000004</v>
      </c>
    </row>
    <row r="291" spans="1:15" ht="15" x14ac:dyDescent="0.25">
      <c r="B291" s="9" t="s">
        <v>88</v>
      </c>
      <c r="C291" s="716">
        <v>0.14550264550264549</v>
      </c>
      <c r="D291" s="716">
        <v>0.161971830985915</v>
      </c>
      <c r="E291" s="716">
        <v>0.33450704225352101</v>
      </c>
      <c r="F291" s="716">
        <v>0.2305296</v>
      </c>
      <c r="G291" s="716">
        <v>0.25041186161449752</v>
      </c>
      <c r="H291" s="716">
        <v>0.28852459016393445</v>
      </c>
      <c r="I291" s="716">
        <v>0.14285713999999999</v>
      </c>
      <c r="J291" s="716">
        <v>0.27596439</v>
      </c>
    </row>
    <row r="292" spans="1:15" ht="15" x14ac:dyDescent="0.25">
      <c r="B292" s="9" t="s">
        <v>89</v>
      </c>
      <c r="C292" s="716">
        <v>0.13322759714512292</v>
      </c>
      <c r="D292" s="716">
        <v>0.17613636363636401</v>
      </c>
      <c r="E292" s="716">
        <v>0.132723112128146</v>
      </c>
      <c r="F292" s="716">
        <v>0.12984499999999999</v>
      </c>
      <c r="G292" s="716">
        <v>0.13659359190556492</v>
      </c>
      <c r="H292" s="716">
        <v>0.13771016813450759</v>
      </c>
      <c r="I292" s="716">
        <v>0.11225444</v>
      </c>
      <c r="J292" s="716">
        <v>0.10588235</v>
      </c>
    </row>
    <row r="293" spans="1:15" ht="15" x14ac:dyDescent="0.25">
      <c r="B293" s="9" t="s">
        <v>90</v>
      </c>
      <c r="C293" s="716">
        <v>7.4342701722574803E-2</v>
      </c>
      <c r="D293" s="716">
        <v>0.17279046673286999</v>
      </c>
      <c r="E293" s="716">
        <v>0.32</v>
      </c>
      <c r="F293" s="716">
        <v>0.12936610000000001</v>
      </c>
      <c r="G293" s="716">
        <v>0.11470588235294117</v>
      </c>
      <c r="H293" s="716">
        <v>0.12671232876712329</v>
      </c>
      <c r="I293" s="716">
        <v>0.12554113</v>
      </c>
      <c r="J293" s="716">
        <v>0.18574514</v>
      </c>
    </row>
    <row r="294" spans="1:15" ht="15" x14ac:dyDescent="0.25">
      <c r="B294" s="9" t="s">
        <v>91</v>
      </c>
      <c r="C294" s="716">
        <v>4.9036777583187391E-2</v>
      </c>
      <c r="D294" s="716">
        <v>7.2649572649572697E-2</v>
      </c>
      <c r="E294" s="716">
        <v>0.172684458398744</v>
      </c>
      <c r="F294" s="716">
        <v>0.18556700000000001</v>
      </c>
      <c r="G294" s="716">
        <v>0.20229007633587787</v>
      </c>
      <c r="H294" s="716">
        <v>0.17741935483870969</v>
      </c>
      <c r="I294" s="716">
        <v>0.10429447999999999</v>
      </c>
      <c r="J294" s="716">
        <v>0.12645591</v>
      </c>
    </row>
    <row r="295" spans="1:15" ht="15" x14ac:dyDescent="0.25">
      <c r="B295" s="9" t="s">
        <v>92</v>
      </c>
      <c r="C295" s="716">
        <v>7.2780203784570591E-2</v>
      </c>
      <c r="D295" s="716">
        <v>7.9638009049773806E-2</v>
      </c>
      <c r="E295" s="716">
        <v>0.18328840970350399</v>
      </c>
      <c r="F295" s="716">
        <v>0.1806854</v>
      </c>
      <c r="G295" s="716">
        <v>0.15937499999999999</v>
      </c>
      <c r="H295" s="716">
        <v>0.14756671899529042</v>
      </c>
      <c r="I295" s="716">
        <v>0.14619883</v>
      </c>
      <c r="J295" s="716">
        <v>0.16806723000000001</v>
      </c>
    </row>
    <row r="296" spans="1:15" ht="15" x14ac:dyDescent="0.25">
      <c r="B296" s="9" t="s">
        <v>30</v>
      </c>
      <c r="C296" s="716"/>
      <c r="D296" s="716">
        <v>7.7596996245306596E-2</v>
      </c>
      <c r="E296" s="716">
        <v>3.6449147560258702E-2</v>
      </c>
      <c r="F296" s="716">
        <v>0.24054980000000001</v>
      </c>
      <c r="G296" s="716">
        <v>1.8922254216371864E-2</v>
      </c>
      <c r="H296" s="716">
        <v>1.052262364082778E-2</v>
      </c>
      <c r="I296" s="716">
        <v>0.12232416</v>
      </c>
      <c r="J296" s="716">
        <v>0.21221865000000001</v>
      </c>
    </row>
    <row r="299" spans="1:15" ht="15" x14ac:dyDescent="0.25">
      <c r="A299" s="148" t="s">
        <v>424</v>
      </c>
      <c r="B299" s="148" t="s">
        <v>114</v>
      </c>
      <c r="C299" s="685" t="s">
        <v>412</v>
      </c>
      <c r="D299" s="685" t="s">
        <v>413</v>
      </c>
      <c r="E299" s="685" t="s">
        <v>414</v>
      </c>
      <c r="F299" s="685" t="s">
        <v>415</v>
      </c>
      <c r="G299" s="685" t="s">
        <v>416</v>
      </c>
      <c r="H299" s="685" t="s">
        <v>417</v>
      </c>
      <c r="I299" s="686" t="s">
        <v>418</v>
      </c>
      <c r="J299" s="686" t="s">
        <v>419</v>
      </c>
      <c r="K299" s="686" t="s">
        <v>420</v>
      </c>
      <c r="L299" s="686" t="s">
        <v>421</v>
      </c>
      <c r="M299" s="686" t="s">
        <v>422</v>
      </c>
      <c r="N299" s="686" t="s">
        <v>423</v>
      </c>
      <c r="O299" s="729" t="s">
        <v>436</v>
      </c>
    </row>
    <row r="300" spans="1:15" ht="15" x14ac:dyDescent="0.25">
      <c r="B300" s="9" t="s">
        <v>93</v>
      </c>
      <c r="C300" s="717">
        <v>22.4601875</v>
      </c>
      <c r="D300" s="717">
        <v>32.715865853658599</v>
      </c>
      <c r="E300" s="717">
        <v>26.0615245478036</v>
      </c>
      <c r="F300" s="717">
        <v>20.0956209987196</v>
      </c>
      <c r="G300" s="717">
        <v>21.665062362435801</v>
      </c>
      <c r="H300" s="717">
        <v>21.616416978776499</v>
      </c>
      <c r="I300" s="717">
        <v>20.679950000000002</v>
      </c>
      <c r="J300" s="717">
        <v>23.002549999999999</v>
      </c>
      <c r="K300" s="717"/>
      <c r="L300" s="717"/>
      <c r="M300" s="717"/>
      <c r="N300" s="717"/>
    </row>
    <row r="301" spans="1:15" ht="15" x14ac:dyDescent="0.25">
      <c r="B301" s="9" t="s">
        <v>87</v>
      </c>
      <c r="C301" s="717">
        <v>14.10920350877193</v>
      </c>
      <c r="D301" s="717">
        <v>13.761591549295799</v>
      </c>
      <c r="E301" s="717">
        <v>14.5750811359026</v>
      </c>
      <c r="F301" s="717">
        <v>14.7347026279391</v>
      </c>
      <c r="G301" s="717">
        <v>14.3565262379897</v>
      </c>
      <c r="H301" s="717">
        <v>13.7877050359712</v>
      </c>
      <c r="I301" s="717">
        <v>14.03792</v>
      </c>
      <c r="J301" s="717">
        <v>14.19197</v>
      </c>
      <c r="K301" s="717"/>
      <c r="L301" s="717"/>
      <c r="M301" s="717"/>
      <c r="N301" s="717"/>
    </row>
    <row r="302" spans="1:15" ht="15" x14ac:dyDescent="0.25">
      <c r="B302" s="9" t="s">
        <v>88</v>
      </c>
      <c r="C302" s="717">
        <v>13.037231617647059</v>
      </c>
      <c r="D302" s="717">
        <v>14.3109351351351</v>
      </c>
      <c r="E302" s="717">
        <v>14.6398755186722</v>
      </c>
      <c r="F302" s="717">
        <v>13.7248730964467</v>
      </c>
      <c r="G302" s="717">
        <v>16.369635854341698</v>
      </c>
      <c r="H302" s="717">
        <v>14.090345963756199</v>
      </c>
      <c r="I302" s="717">
        <v>14.321249999999999</v>
      </c>
      <c r="J302" s="717">
        <v>16.010909999999999</v>
      </c>
      <c r="K302" s="717"/>
      <c r="L302" s="717"/>
      <c r="M302" s="717"/>
      <c r="N302" s="717"/>
    </row>
    <row r="303" spans="1:15" ht="15" x14ac:dyDescent="0.25">
      <c r="B303" s="9" t="s">
        <v>89</v>
      </c>
      <c r="C303" s="717">
        <v>14.96110787878788</v>
      </c>
      <c r="D303" s="717">
        <v>15.934097599999999</v>
      </c>
      <c r="E303" s="717">
        <v>13.984021052631601</v>
      </c>
      <c r="F303" s="717">
        <v>14.1761437908497</v>
      </c>
      <c r="G303" s="717">
        <v>14.0577272727273</v>
      </c>
      <c r="H303" s="717">
        <v>16.143562005277001</v>
      </c>
      <c r="I303" s="717">
        <v>15.5931</v>
      </c>
      <c r="J303" s="717">
        <v>14.034179999999999</v>
      </c>
      <c r="K303" s="717"/>
      <c r="L303" s="717"/>
      <c r="M303" s="717"/>
      <c r="N303" s="717"/>
    </row>
    <row r="304" spans="1:15" ht="15" x14ac:dyDescent="0.25">
      <c r="B304" s="9" t="s">
        <v>90</v>
      </c>
      <c r="C304" s="717">
        <v>15.878233243967829</v>
      </c>
      <c r="D304" s="717">
        <v>17.531092307692301</v>
      </c>
      <c r="E304" s="717">
        <v>16.372525732383199</v>
      </c>
      <c r="F304" s="717">
        <v>14.472962138084601</v>
      </c>
      <c r="G304" s="717">
        <v>17.503464052287601</v>
      </c>
      <c r="H304" s="717">
        <v>15.7814649681529</v>
      </c>
      <c r="I304" s="717">
        <v>14.841950000000001</v>
      </c>
      <c r="J304" s="717">
        <v>15.016540000000001</v>
      </c>
      <c r="K304" s="717"/>
      <c r="L304" s="717"/>
      <c r="M304" s="717"/>
      <c r="N304" s="717"/>
    </row>
    <row r="305" spans="1:15" ht="15" x14ac:dyDescent="0.25">
      <c r="B305" s="9" t="s">
        <v>91</v>
      </c>
      <c r="C305" s="717">
        <v>13.23024</v>
      </c>
      <c r="D305" s="717">
        <v>13.600951999999999</v>
      </c>
      <c r="E305" s="717">
        <v>15.020087527352301</v>
      </c>
      <c r="F305" s="717">
        <v>18.393375527426201</v>
      </c>
      <c r="G305" s="717">
        <v>10.625011441647599</v>
      </c>
      <c r="H305" s="717">
        <v>16.279279279279301</v>
      </c>
      <c r="I305" s="717">
        <v>16.81663</v>
      </c>
      <c r="J305" s="717">
        <v>17.402850000000001</v>
      </c>
      <c r="K305" s="717"/>
      <c r="L305" s="717"/>
      <c r="M305" s="717"/>
      <c r="N305" s="717"/>
    </row>
    <row r="306" spans="1:15" ht="15" x14ac:dyDescent="0.25">
      <c r="B306" s="9" t="s">
        <v>92</v>
      </c>
      <c r="C306" s="717">
        <v>19.774513605442177</v>
      </c>
      <c r="D306" s="717">
        <v>17.623847761194</v>
      </c>
      <c r="E306" s="717">
        <v>17.462570806100199</v>
      </c>
      <c r="F306" s="717">
        <v>17.761739130434801</v>
      </c>
      <c r="G306" s="717">
        <v>19.874166666666699</v>
      </c>
      <c r="H306" s="717">
        <v>20.181092636579599</v>
      </c>
      <c r="I306" s="717">
        <v>23.137239999999998</v>
      </c>
      <c r="J306" s="717">
        <v>19.404710000000001</v>
      </c>
      <c r="K306" s="717"/>
      <c r="L306" s="717"/>
      <c r="M306" s="717"/>
      <c r="N306" s="717"/>
    </row>
    <row r="307" spans="1:15" ht="15" x14ac:dyDescent="0.25">
      <c r="B307" s="9" t="s">
        <v>30</v>
      </c>
      <c r="C307" s="717"/>
      <c r="D307" s="717">
        <v>13.753489361702099</v>
      </c>
      <c r="E307" s="717">
        <v>13.6157487922705</v>
      </c>
      <c r="F307" s="717">
        <v>13.966310904872399</v>
      </c>
      <c r="G307" s="717">
        <v>16.0186046511628</v>
      </c>
      <c r="H307" s="717">
        <v>14.6640322580645</v>
      </c>
      <c r="I307" s="717">
        <v>15.40835</v>
      </c>
      <c r="J307" s="717">
        <v>15.42609</v>
      </c>
      <c r="K307" s="717"/>
      <c r="L307" s="717"/>
      <c r="M307" s="717"/>
      <c r="N307" s="717"/>
    </row>
    <row r="308" spans="1:15" ht="15" x14ac:dyDescent="0.25">
      <c r="A308" s="689" t="s">
        <v>56</v>
      </c>
      <c r="B308" s="689" t="s">
        <v>114</v>
      </c>
      <c r="C308" s="685" t="s">
        <v>412</v>
      </c>
      <c r="D308" s="685" t="s">
        <v>413</v>
      </c>
      <c r="E308" s="685" t="s">
        <v>414</v>
      </c>
      <c r="F308" s="685" t="s">
        <v>415</v>
      </c>
      <c r="G308" s="685" t="s">
        <v>416</v>
      </c>
      <c r="H308" s="685" t="s">
        <v>417</v>
      </c>
      <c r="I308" s="686" t="s">
        <v>418</v>
      </c>
      <c r="J308" s="686" t="s">
        <v>419</v>
      </c>
      <c r="K308" s="686" t="s">
        <v>420</v>
      </c>
      <c r="L308" s="686" t="s">
        <v>421</v>
      </c>
      <c r="M308" s="686" t="s">
        <v>422</v>
      </c>
      <c r="N308" s="686" t="s">
        <v>423</v>
      </c>
      <c r="O308" s="729" t="s">
        <v>436</v>
      </c>
    </row>
    <row r="309" spans="1:15" x14ac:dyDescent="0.2">
      <c r="B309" s="9" t="s">
        <v>93</v>
      </c>
      <c r="C309" s="718">
        <v>21.312368932038833</v>
      </c>
      <c r="D309" s="718">
        <v>22.8813783783784</v>
      </c>
      <c r="E309" s="718">
        <v>20.6361951219512</v>
      </c>
      <c r="F309" s="718">
        <v>15.044729999999999</v>
      </c>
      <c r="G309" s="718">
        <v>15.86801</v>
      </c>
      <c r="H309" s="718">
        <v>19.978020000000001</v>
      </c>
      <c r="I309" s="718">
        <v>15.707700000000001</v>
      </c>
      <c r="J309" s="718">
        <v>18.865459999999999</v>
      </c>
      <c r="K309" s="718"/>
      <c r="L309" s="718"/>
      <c r="M309" s="718"/>
      <c r="N309" s="718"/>
    </row>
    <row r="310" spans="1:15" x14ac:dyDescent="0.2">
      <c r="B310" s="9" t="s">
        <v>87</v>
      </c>
      <c r="C310" s="718">
        <v>14.136574358974359</v>
      </c>
      <c r="D310" s="718">
        <v>13.929567164179099</v>
      </c>
      <c r="E310" s="718">
        <v>13.825523415977999</v>
      </c>
      <c r="F310" s="718">
        <v>14.33109</v>
      </c>
      <c r="G310" s="718">
        <v>14.003489999999999</v>
      </c>
      <c r="H310" s="718">
        <v>13.4488</v>
      </c>
      <c r="I310" s="718">
        <v>13.59435</v>
      </c>
      <c r="J310" s="718">
        <v>13.828939999999999</v>
      </c>
      <c r="K310" s="718"/>
      <c r="L310" s="718"/>
      <c r="M310" s="718"/>
      <c r="N310" s="718"/>
    </row>
    <row r="311" spans="1:15" x14ac:dyDescent="0.2">
      <c r="B311" s="9" t="s">
        <v>88</v>
      </c>
      <c r="C311" s="718">
        <v>12.063328042328042</v>
      </c>
      <c r="D311" s="718">
        <v>13.648775862069</v>
      </c>
      <c r="E311" s="718">
        <v>13.3702491103203</v>
      </c>
      <c r="F311" s="718">
        <v>13.084899999999999</v>
      </c>
      <c r="G311" s="718">
        <v>13.04302</v>
      </c>
      <c r="H311" s="718">
        <v>13.7235</v>
      </c>
      <c r="I311" s="718">
        <v>14.002330000000001</v>
      </c>
      <c r="J311" s="718">
        <v>14.192069999999999</v>
      </c>
      <c r="K311" s="718"/>
      <c r="L311" s="718"/>
      <c r="M311" s="718"/>
      <c r="N311" s="718"/>
    </row>
    <row r="312" spans="1:15" x14ac:dyDescent="0.2">
      <c r="B312" s="9" t="s">
        <v>89</v>
      </c>
      <c r="C312" s="718">
        <v>13.190883089770354</v>
      </c>
      <c r="D312" s="718">
        <v>13.008937649880099</v>
      </c>
      <c r="E312" s="718">
        <v>13.217147239263801</v>
      </c>
      <c r="F312" s="718">
        <v>13.533950000000001</v>
      </c>
      <c r="G312" s="718">
        <v>13.642300000000001</v>
      </c>
      <c r="H312" s="718">
        <v>13.526579999999999</v>
      </c>
      <c r="I312" s="718">
        <v>15.85468</v>
      </c>
      <c r="J312" s="718">
        <v>13.3582</v>
      </c>
      <c r="K312" s="718"/>
      <c r="L312" s="718"/>
      <c r="M312" s="718"/>
      <c r="N312" s="718"/>
    </row>
    <row r="313" spans="1:15" x14ac:dyDescent="0.2">
      <c r="B313" s="9" t="s">
        <v>90</v>
      </c>
      <c r="C313" s="718">
        <v>13.818108433734938</v>
      </c>
      <c r="D313" s="718">
        <v>12.7752647058824</v>
      </c>
      <c r="E313" s="718">
        <v>13.8036879432624</v>
      </c>
      <c r="F313" s="718">
        <v>14.128</v>
      </c>
      <c r="G313" s="718">
        <v>16.579000000000001</v>
      </c>
      <c r="H313" s="718">
        <v>14.878690000000001</v>
      </c>
      <c r="I313" s="718">
        <v>15.223240000000001</v>
      </c>
      <c r="J313" s="718">
        <v>12.705679999999999</v>
      </c>
      <c r="K313" s="718"/>
      <c r="L313" s="718"/>
      <c r="M313" s="718"/>
      <c r="N313" s="718"/>
    </row>
    <row r="314" spans="1:15" x14ac:dyDescent="0.2">
      <c r="B314" s="9" t="s">
        <v>91</v>
      </c>
      <c r="C314" s="718">
        <v>12.350317073170732</v>
      </c>
      <c r="D314" s="718">
        <v>13.227147727272699</v>
      </c>
      <c r="E314" s="718">
        <v>14.2864646464646</v>
      </c>
      <c r="F314" s="718">
        <v>14.338710000000001</v>
      </c>
      <c r="G314" s="718">
        <v>14.64227</v>
      </c>
      <c r="H314" s="718">
        <v>13.331630000000001</v>
      </c>
      <c r="I314" s="718">
        <v>14.264279999999999</v>
      </c>
      <c r="J314" s="718">
        <v>15.412699999999999</v>
      </c>
      <c r="K314" s="718"/>
      <c r="L314" s="718"/>
      <c r="M314" s="718"/>
      <c r="N314" s="718"/>
    </row>
    <row r="315" spans="1:15" x14ac:dyDescent="0.2">
      <c r="B315" s="9" t="s">
        <v>92</v>
      </c>
      <c r="C315" s="718">
        <v>18.74718881118881</v>
      </c>
      <c r="D315" s="718">
        <v>17.770990430622</v>
      </c>
      <c r="E315" s="718">
        <v>18.805608465608501</v>
      </c>
      <c r="F315" s="718">
        <v>16.3995</v>
      </c>
      <c r="G315" s="718">
        <v>17.95748</v>
      </c>
      <c r="H315" s="718">
        <v>18.829080000000001</v>
      </c>
      <c r="I315" s="718">
        <v>20.72869</v>
      </c>
      <c r="J315" s="718">
        <v>14.053179999999999</v>
      </c>
      <c r="K315" s="718"/>
      <c r="L315" s="718"/>
      <c r="M315" s="718"/>
      <c r="N315" s="718"/>
    </row>
    <row r="316" spans="1:15" x14ac:dyDescent="0.2">
      <c r="B316" s="9" t="s">
        <v>30</v>
      </c>
      <c r="C316" s="718"/>
      <c r="D316" s="718">
        <v>13.266456790123501</v>
      </c>
      <c r="E316" s="718">
        <v>12.5153125</v>
      </c>
      <c r="F316" s="718">
        <v>13.708740000000001</v>
      </c>
      <c r="G316" s="718">
        <v>15.695259999999999</v>
      </c>
      <c r="H316" s="718">
        <v>13.93191</v>
      </c>
      <c r="I316" s="718">
        <v>15.357760000000001</v>
      </c>
      <c r="J316" s="718">
        <v>17.077839999999998</v>
      </c>
      <c r="K316" s="718"/>
      <c r="L316" s="718"/>
      <c r="M316" s="718"/>
      <c r="N316" s="718"/>
    </row>
    <row r="317" spans="1:15" ht="15" x14ac:dyDescent="0.25">
      <c r="A317" s="690" t="s">
        <v>57</v>
      </c>
      <c r="B317" s="690" t="s">
        <v>114</v>
      </c>
      <c r="C317" s="685" t="s">
        <v>412</v>
      </c>
      <c r="D317" s="685" t="s">
        <v>413</v>
      </c>
      <c r="E317" s="685" t="s">
        <v>414</v>
      </c>
      <c r="F317" s="685" t="s">
        <v>415</v>
      </c>
      <c r="G317" s="685" t="s">
        <v>416</v>
      </c>
      <c r="H317" s="685" t="s">
        <v>417</v>
      </c>
      <c r="I317" s="686" t="s">
        <v>418</v>
      </c>
      <c r="J317" s="686" t="s">
        <v>419</v>
      </c>
      <c r="K317" s="686" t="s">
        <v>420</v>
      </c>
      <c r="L317" s="686" t="s">
        <v>421</v>
      </c>
      <c r="M317" s="686" t="s">
        <v>422</v>
      </c>
      <c r="N317" s="686" t="s">
        <v>423</v>
      </c>
      <c r="O317" s="729" t="s">
        <v>436</v>
      </c>
    </row>
    <row r="318" spans="1:15" ht="15" x14ac:dyDescent="0.25">
      <c r="B318" s="9" t="s">
        <v>93</v>
      </c>
      <c r="C318" s="717">
        <v>22.802869565217392</v>
      </c>
      <c r="D318" s="717">
        <v>37.392935732647899</v>
      </c>
      <c r="E318" s="717">
        <v>28.016168717047499</v>
      </c>
      <c r="F318" s="717">
        <v>23.830359999999999</v>
      </c>
      <c r="G318" s="717">
        <v>24.836659999999998</v>
      </c>
      <c r="H318" s="717">
        <v>22.01426</v>
      </c>
      <c r="I318" s="717">
        <v>23.07901</v>
      </c>
      <c r="J318" s="717">
        <v>24.754110000000001</v>
      </c>
    </row>
    <row r="319" spans="1:15" ht="15" x14ac:dyDescent="0.25">
      <c r="B319" s="9" t="s">
        <v>87</v>
      </c>
      <c r="C319" s="717">
        <v>14.049899999999999</v>
      </c>
      <c r="D319" s="717">
        <v>13.476670886075899</v>
      </c>
      <c r="E319" s="717">
        <v>16.668076923076899</v>
      </c>
      <c r="F319" s="717">
        <v>15.48451</v>
      </c>
      <c r="G319" s="717">
        <v>15.09652</v>
      </c>
      <c r="H319" s="717">
        <v>14.84665</v>
      </c>
      <c r="I319" s="717">
        <v>15.16267</v>
      </c>
      <c r="J319" s="717">
        <v>15.023580000000001</v>
      </c>
    </row>
    <row r="320" spans="1:15" ht="15" x14ac:dyDescent="0.25">
      <c r="B320" s="9" t="s">
        <v>88</v>
      </c>
      <c r="C320" s="717">
        <v>15.254915662650602</v>
      </c>
      <c r="D320" s="717">
        <v>15.424130434782599</v>
      </c>
      <c r="E320" s="717">
        <v>16.414825870646801</v>
      </c>
      <c r="F320" s="717">
        <v>15.55696</v>
      </c>
      <c r="G320" s="717">
        <v>20.55949</v>
      </c>
      <c r="H320" s="717">
        <v>14.470739999999999</v>
      </c>
      <c r="I320" s="717">
        <v>15.11477</v>
      </c>
      <c r="J320" s="717">
        <v>17.87424</v>
      </c>
    </row>
    <row r="321" spans="1:15" ht="15" x14ac:dyDescent="0.25">
      <c r="B321" s="9" t="s">
        <v>89</v>
      </c>
      <c r="C321" s="717">
        <v>17.411794797687861</v>
      </c>
      <c r="D321" s="717">
        <v>21.7984807692308</v>
      </c>
      <c r="E321" s="717">
        <v>15.661879194630901</v>
      </c>
      <c r="F321" s="717">
        <v>15.4796</v>
      </c>
      <c r="G321" s="717">
        <v>14.802860000000001</v>
      </c>
      <c r="H321" s="717">
        <v>19.178059999999999</v>
      </c>
      <c r="I321" s="717">
        <v>15.08667</v>
      </c>
      <c r="J321" s="717">
        <v>15.5586</v>
      </c>
    </row>
    <row r="322" spans="1:15" ht="15" x14ac:dyDescent="0.25">
      <c r="B322" s="9" t="s">
        <v>90</v>
      </c>
      <c r="C322" s="717">
        <v>20.015096774193548</v>
      </c>
      <c r="D322" s="717">
        <v>24.977717105263199</v>
      </c>
      <c r="E322" s="717">
        <v>19.6181003584229</v>
      </c>
      <c r="F322" s="717">
        <v>15.10214</v>
      </c>
      <c r="G322" s="717">
        <v>19.24774</v>
      </c>
      <c r="H322" s="717">
        <v>17.322410000000001</v>
      </c>
      <c r="I322" s="717">
        <v>13.86938</v>
      </c>
      <c r="J322" s="717">
        <v>17.72026</v>
      </c>
    </row>
    <row r="323" spans="1:15" ht="15" x14ac:dyDescent="0.25">
      <c r="B323" s="9" t="s">
        <v>91</v>
      </c>
      <c r="C323" s="717">
        <v>14.291323529411764</v>
      </c>
      <c r="D323" s="717">
        <v>14.49</v>
      </c>
      <c r="E323" s="717">
        <v>16.381875000000001</v>
      </c>
      <c r="F323" s="717">
        <v>23.490670000000001</v>
      </c>
      <c r="G323" s="717">
        <v>10.1235</v>
      </c>
      <c r="H323" s="717">
        <v>17.829070000000002</v>
      </c>
      <c r="I323" s="717">
        <v>18.988849999999999</v>
      </c>
      <c r="J323" s="717">
        <v>18.856719999999999</v>
      </c>
    </row>
    <row r="324" spans="1:15" ht="15" x14ac:dyDescent="0.25">
      <c r="B324" s="9" t="s">
        <v>92</v>
      </c>
      <c r="C324" s="717">
        <v>20.747410596026491</v>
      </c>
      <c r="D324" s="717">
        <v>17.3797777777778</v>
      </c>
      <c r="E324" s="717">
        <v>16.5224444444444</v>
      </c>
      <c r="F324" s="717">
        <v>19.449470000000002</v>
      </c>
      <c r="G324" s="717">
        <v>21.824780000000001</v>
      </c>
      <c r="H324" s="717">
        <v>21.632999999999999</v>
      </c>
      <c r="I324" s="717">
        <v>25.083870000000001</v>
      </c>
      <c r="J324" s="717">
        <v>22.505600000000001</v>
      </c>
    </row>
    <row r="325" spans="1:15" ht="15" x14ac:dyDescent="0.25">
      <c r="B325" s="9" t="s">
        <v>30</v>
      </c>
      <c r="C325" s="717"/>
      <c r="D325" s="717">
        <v>14.834301369863001</v>
      </c>
      <c r="E325" s="717">
        <v>15.3987341772152</v>
      </c>
      <c r="F325" s="717">
        <v>14.69115</v>
      </c>
      <c r="G325" s="717">
        <v>16.654140000000002</v>
      </c>
      <c r="H325" s="717">
        <v>16.957999999999998</v>
      </c>
      <c r="I325" s="717">
        <v>15.50752</v>
      </c>
      <c r="J325" s="717">
        <v>13.03318</v>
      </c>
    </row>
    <row r="332" spans="1:15" ht="15" x14ac:dyDescent="0.25">
      <c r="A332" s="148" t="s">
        <v>424</v>
      </c>
      <c r="B332" s="10" t="s">
        <v>115</v>
      </c>
      <c r="C332" s="685" t="s">
        <v>412</v>
      </c>
      <c r="D332" s="685" t="s">
        <v>413</v>
      </c>
      <c r="E332" s="685" t="s">
        <v>414</v>
      </c>
      <c r="F332" s="685" t="s">
        <v>415</v>
      </c>
      <c r="G332" s="685" t="s">
        <v>416</v>
      </c>
      <c r="H332" s="685" t="s">
        <v>417</v>
      </c>
      <c r="I332" s="686" t="s">
        <v>418</v>
      </c>
      <c r="J332" s="686" t="s">
        <v>419</v>
      </c>
      <c r="K332" s="686" t="s">
        <v>420</v>
      </c>
      <c r="L332" s="686" t="s">
        <v>421</v>
      </c>
      <c r="M332" s="686" t="s">
        <v>422</v>
      </c>
      <c r="N332" s="686" t="s">
        <v>423</v>
      </c>
      <c r="O332" s="729" t="s">
        <v>436</v>
      </c>
    </row>
    <row r="333" spans="1:15" ht="15" x14ac:dyDescent="0.25">
      <c r="B333" s="9" t="s">
        <v>93</v>
      </c>
      <c r="C333" s="717">
        <v>2.7654320987654319</v>
      </c>
      <c r="D333" s="717">
        <v>2.87</v>
      </c>
      <c r="E333" s="717">
        <v>3.6509433962264199</v>
      </c>
      <c r="F333" s="717">
        <v>2.5606557377049199</v>
      </c>
      <c r="G333" s="717">
        <v>2.7151394422310799</v>
      </c>
      <c r="H333" s="717">
        <v>3.4377682403433498</v>
      </c>
      <c r="I333" s="717">
        <v>2.8539330000000001</v>
      </c>
      <c r="J333" s="717">
        <v>2.7652670000000001</v>
      </c>
      <c r="K333" s="717"/>
      <c r="L333" s="717"/>
      <c r="M333" s="717"/>
      <c r="N333" s="717"/>
    </row>
    <row r="334" spans="1:15" ht="15" x14ac:dyDescent="0.25">
      <c r="B334" s="9" t="s">
        <v>87</v>
      </c>
      <c r="C334" s="717">
        <v>1.78125</v>
      </c>
      <c r="D334" s="717">
        <v>1.31076923076923</v>
      </c>
      <c r="E334" s="717">
        <v>1.6683587140439899</v>
      </c>
      <c r="F334" s="717">
        <v>1.5717391304347801</v>
      </c>
      <c r="G334" s="717">
        <v>1.57692307692308</v>
      </c>
      <c r="H334" s="717">
        <v>1.52078774617068</v>
      </c>
      <c r="I334" s="717">
        <v>1.5378639999999999</v>
      </c>
      <c r="J334" s="717">
        <v>1.4588509999999999</v>
      </c>
      <c r="K334" s="717"/>
      <c r="L334" s="717"/>
      <c r="M334" s="717"/>
      <c r="N334" s="717"/>
    </row>
    <row r="335" spans="1:15" ht="15" x14ac:dyDescent="0.25">
      <c r="B335" s="9" t="s">
        <v>88</v>
      </c>
      <c r="C335" s="717">
        <v>1.2477064220183487</v>
      </c>
      <c r="D335" s="717">
        <v>1.58119658119658</v>
      </c>
      <c r="E335" s="717">
        <v>1.7591240875912399</v>
      </c>
      <c r="F335" s="717">
        <v>1.5038167938931299</v>
      </c>
      <c r="G335" s="717">
        <v>1.6760563380281699</v>
      </c>
      <c r="H335" s="717">
        <v>1.5484693877550999</v>
      </c>
      <c r="I335" s="717">
        <v>1.2964599999999999</v>
      </c>
      <c r="J335" s="717">
        <v>1.546729</v>
      </c>
      <c r="K335" s="717"/>
      <c r="L335" s="717"/>
      <c r="M335" s="717"/>
      <c r="N335" s="717"/>
    </row>
    <row r="336" spans="1:15" ht="15" x14ac:dyDescent="0.25">
      <c r="B336" s="9" t="s">
        <v>89</v>
      </c>
      <c r="C336" s="717">
        <v>1.7331932773109244</v>
      </c>
      <c r="D336" s="717">
        <v>1.47754137115839</v>
      </c>
      <c r="E336" s="717">
        <v>1.69039145907473</v>
      </c>
      <c r="F336" s="717">
        <v>1.4854368932038799</v>
      </c>
      <c r="G336" s="717">
        <v>1.4978723404255301</v>
      </c>
      <c r="H336" s="717">
        <v>1.70720720720721</v>
      </c>
      <c r="I336" s="717">
        <v>1.58805</v>
      </c>
      <c r="J336" s="717">
        <v>1.6617649999999999</v>
      </c>
      <c r="K336" s="717"/>
      <c r="L336" s="717"/>
      <c r="M336" s="717"/>
      <c r="N336" s="717"/>
    </row>
    <row r="337" spans="1:15" ht="15" x14ac:dyDescent="0.25">
      <c r="B337" s="9" t="s">
        <v>90</v>
      </c>
      <c r="C337" s="717">
        <v>1.2773972602739727</v>
      </c>
      <c r="D337" s="717">
        <v>1.52941176470588</v>
      </c>
      <c r="E337" s="717">
        <v>1.74447513812155</v>
      </c>
      <c r="F337" s="717">
        <v>1.24722222222222</v>
      </c>
      <c r="G337" s="717">
        <v>1.40366972477064</v>
      </c>
      <c r="H337" s="717">
        <v>1.4952380952380999</v>
      </c>
      <c r="I337" s="717">
        <v>1.701389</v>
      </c>
      <c r="J337" s="717">
        <v>1.1666669999999999</v>
      </c>
      <c r="K337" s="717"/>
      <c r="L337" s="717"/>
      <c r="M337" s="717"/>
      <c r="N337" s="717"/>
    </row>
    <row r="338" spans="1:15" ht="15" x14ac:dyDescent="0.25">
      <c r="B338" s="9" t="s">
        <v>91</v>
      </c>
      <c r="C338" s="717">
        <v>1.0273972602739727</v>
      </c>
      <c r="D338" s="717">
        <v>1.1682242990654199</v>
      </c>
      <c r="E338" s="717">
        <v>1.37650602409639</v>
      </c>
      <c r="F338" s="717">
        <v>1.7050359712230201</v>
      </c>
      <c r="G338" s="717">
        <v>7.4067796610169498</v>
      </c>
      <c r="H338" s="717">
        <v>1.8974358974359</v>
      </c>
      <c r="I338" s="717">
        <v>1.933333</v>
      </c>
      <c r="J338" s="717">
        <v>1.762195</v>
      </c>
      <c r="K338" s="717"/>
      <c r="L338" s="717"/>
      <c r="M338" s="717"/>
      <c r="N338" s="717"/>
    </row>
    <row r="339" spans="1:15" ht="15" x14ac:dyDescent="0.25">
      <c r="B339" s="9" t="s">
        <v>92</v>
      </c>
      <c r="C339" s="717">
        <v>1.4</v>
      </c>
      <c r="D339" s="717">
        <v>1.4565217391304299</v>
      </c>
      <c r="E339" s="717">
        <v>1.7</v>
      </c>
      <c r="F339" s="717">
        <v>1.9312977099236599</v>
      </c>
      <c r="G339" s="717">
        <v>2.03571428571429</v>
      </c>
      <c r="H339" s="717">
        <v>2.0841584158415798</v>
      </c>
      <c r="I339" s="717">
        <v>1.941176</v>
      </c>
      <c r="J339" s="717">
        <v>1.8777779999999999</v>
      </c>
      <c r="K339" s="717"/>
      <c r="L339" s="717"/>
      <c r="M339" s="717"/>
      <c r="N339" s="717"/>
    </row>
    <row r="340" spans="1:15" ht="15" x14ac:dyDescent="0.25">
      <c r="B340" s="9" t="s">
        <v>30</v>
      </c>
      <c r="C340" s="717"/>
      <c r="D340" s="717">
        <v>1.1989795918367301</v>
      </c>
      <c r="E340" s="717">
        <v>1.36184210526316</v>
      </c>
      <c r="F340" s="717">
        <v>1.4366666666666701</v>
      </c>
      <c r="G340" s="717">
        <v>1.2835820895522401</v>
      </c>
      <c r="H340" s="717">
        <v>1.0877192982456101</v>
      </c>
      <c r="I340" s="717">
        <v>1.4230769999999999</v>
      </c>
      <c r="J340" s="717">
        <v>1.1646339999999999</v>
      </c>
      <c r="K340" s="717"/>
      <c r="L340" s="717"/>
      <c r="M340" s="717"/>
      <c r="N340" s="717"/>
    </row>
    <row r="341" spans="1:15" ht="15" x14ac:dyDescent="0.25">
      <c r="A341" s="689" t="s">
        <v>56</v>
      </c>
      <c r="B341" s="689" t="s">
        <v>115</v>
      </c>
      <c r="C341" s="685" t="s">
        <v>412</v>
      </c>
      <c r="D341" s="685" t="s">
        <v>413</v>
      </c>
      <c r="E341" s="685" t="s">
        <v>414</v>
      </c>
      <c r="F341" s="685" t="s">
        <v>415</v>
      </c>
      <c r="G341" s="685" t="s">
        <v>416</v>
      </c>
      <c r="H341" s="685" t="s">
        <v>417</v>
      </c>
      <c r="I341" s="686" t="s">
        <v>418</v>
      </c>
      <c r="J341" s="686" t="s">
        <v>419</v>
      </c>
      <c r="K341" s="686" t="s">
        <v>420</v>
      </c>
      <c r="L341" s="686" t="s">
        <v>421</v>
      </c>
      <c r="M341" s="686" t="s">
        <v>422</v>
      </c>
      <c r="N341" s="686" t="s">
        <v>423</v>
      </c>
      <c r="O341" s="729" t="s">
        <v>436</v>
      </c>
    </row>
    <row r="342" spans="1:15" ht="15" x14ac:dyDescent="0.25">
      <c r="B342" s="9" t="s">
        <v>93</v>
      </c>
      <c r="C342" s="717">
        <v>1.9807692307692308</v>
      </c>
      <c r="D342" s="717">
        <v>2.6428571428571401</v>
      </c>
      <c r="E342" s="717">
        <v>3.10606060606061</v>
      </c>
      <c r="F342" s="717">
        <v>2.1146500000000001</v>
      </c>
      <c r="G342" s="717">
        <v>2.3627449999999999</v>
      </c>
      <c r="H342" s="717">
        <v>1.701087</v>
      </c>
      <c r="I342" s="717">
        <v>2.2342339999999998</v>
      </c>
      <c r="J342" s="717">
        <v>1.9953700000000001</v>
      </c>
      <c r="K342" s="717"/>
      <c r="L342" s="717"/>
      <c r="M342" s="717"/>
      <c r="N342" s="717"/>
    </row>
    <row r="343" spans="1:15" ht="15" x14ac:dyDescent="0.25">
      <c r="B343" s="9" t="s">
        <v>87</v>
      </c>
      <c r="C343" s="717">
        <v>1.7256637168141593</v>
      </c>
      <c r="D343" s="717">
        <v>1.32019704433498</v>
      </c>
      <c r="E343" s="717">
        <v>1.62053571428571</v>
      </c>
      <c r="F343" s="717">
        <v>1.48265</v>
      </c>
      <c r="G343" s="717">
        <v>1.6654549999999999</v>
      </c>
      <c r="H343" s="717">
        <v>1.491501</v>
      </c>
      <c r="I343" s="717">
        <v>1.5777779999999999</v>
      </c>
      <c r="J343" s="717">
        <v>1.538824</v>
      </c>
      <c r="K343" s="717"/>
      <c r="L343" s="717"/>
      <c r="M343" s="717"/>
      <c r="N343" s="717"/>
    </row>
    <row r="344" spans="1:15" ht="15" x14ac:dyDescent="0.25">
      <c r="B344" s="9" t="s">
        <v>88</v>
      </c>
      <c r="C344" s="717">
        <v>1.1595092024539877</v>
      </c>
      <c r="D344" s="717">
        <v>1.63380281690141</v>
      </c>
      <c r="E344" s="717">
        <v>1.5698324022346399</v>
      </c>
      <c r="F344" s="717">
        <v>1.553191</v>
      </c>
      <c r="G344" s="717">
        <v>1.452555</v>
      </c>
      <c r="H344" s="717">
        <v>1.4305559999999999</v>
      </c>
      <c r="I344" s="717">
        <v>1.2294119999999999</v>
      </c>
      <c r="J344" s="717">
        <v>1.384298</v>
      </c>
      <c r="K344" s="717"/>
      <c r="L344" s="717"/>
      <c r="M344" s="717"/>
      <c r="N344" s="717"/>
    </row>
    <row r="345" spans="1:15" ht="15" x14ac:dyDescent="0.25">
      <c r="B345" s="9" t="s">
        <v>89</v>
      </c>
      <c r="C345" s="717">
        <v>1.5551948051948052</v>
      </c>
      <c r="D345" s="717">
        <v>1.3946488294314401</v>
      </c>
      <c r="E345" s="717">
        <v>1.68041237113402</v>
      </c>
      <c r="F345" s="717">
        <v>1.47482</v>
      </c>
      <c r="G345" s="717">
        <v>1.4675320000000001</v>
      </c>
      <c r="H345" s="717">
        <v>1.496324</v>
      </c>
      <c r="I345" s="717">
        <v>1.681818</v>
      </c>
      <c r="J345" s="717">
        <v>1.6506019999999999</v>
      </c>
      <c r="K345" s="717"/>
      <c r="L345" s="717"/>
      <c r="M345" s="717"/>
      <c r="N345" s="717"/>
    </row>
    <row r="346" spans="1:15" ht="15" x14ac:dyDescent="0.25">
      <c r="B346" s="9" t="s">
        <v>90</v>
      </c>
      <c r="C346" s="717">
        <v>1.1857142857142857</v>
      </c>
      <c r="D346" s="717">
        <v>1.4166666666666701</v>
      </c>
      <c r="E346" s="717">
        <v>1.64719626168224</v>
      </c>
      <c r="F346" s="717">
        <v>1.1153850000000001</v>
      </c>
      <c r="G346" s="717">
        <v>1.428571</v>
      </c>
      <c r="H346" s="717">
        <v>1.4558819999999999</v>
      </c>
      <c r="I346" s="717">
        <v>2.0465119999999999</v>
      </c>
      <c r="J346" s="717">
        <v>1.17</v>
      </c>
      <c r="K346" s="717"/>
      <c r="L346" s="717"/>
      <c r="M346" s="717"/>
      <c r="N346" s="717"/>
    </row>
    <row r="347" spans="1:15" ht="15" x14ac:dyDescent="0.25">
      <c r="B347" s="9" t="s">
        <v>91</v>
      </c>
      <c r="C347" s="717">
        <v>0.91111111111111109</v>
      </c>
      <c r="D347" s="717">
        <v>1.20547945205479</v>
      </c>
      <c r="E347" s="717">
        <v>1.3378378378378399</v>
      </c>
      <c r="F347" s="717">
        <v>1.404255</v>
      </c>
      <c r="G347" s="717">
        <v>1.492308</v>
      </c>
      <c r="H347" s="717">
        <v>1.2338709999999999</v>
      </c>
      <c r="I347" s="717">
        <v>1.428571</v>
      </c>
      <c r="J347" s="717">
        <v>1.3863639999999999</v>
      </c>
      <c r="K347" s="717"/>
      <c r="L347" s="717"/>
      <c r="M347" s="717"/>
      <c r="N347" s="717"/>
    </row>
    <row r="348" spans="1:15" ht="15" x14ac:dyDescent="0.25">
      <c r="B348" s="9" t="s">
        <v>92</v>
      </c>
      <c r="C348" s="717">
        <v>1.3</v>
      </c>
      <c r="D348" s="717">
        <v>1.4718309859154901</v>
      </c>
      <c r="E348" s="717">
        <v>1.41044776119403</v>
      </c>
      <c r="F348" s="717">
        <v>1.917808</v>
      </c>
      <c r="G348" s="717">
        <v>1.885246</v>
      </c>
      <c r="H348" s="717">
        <v>2.018519</v>
      </c>
      <c r="I348" s="717">
        <v>1.7019230000000001</v>
      </c>
      <c r="J348" s="717">
        <v>1.55</v>
      </c>
      <c r="K348" s="717"/>
      <c r="L348" s="717"/>
      <c r="M348" s="717"/>
      <c r="N348" s="717"/>
    </row>
    <row r="349" spans="1:15" ht="15" x14ac:dyDescent="0.25">
      <c r="B349" s="9" t="s">
        <v>30</v>
      </c>
      <c r="C349" s="717"/>
      <c r="D349" s="717">
        <v>1.2089552238806001</v>
      </c>
      <c r="E349" s="717">
        <v>1.4222222222222201</v>
      </c>
      <c r="F349" s="717">
        <v>1.382609</v>
      </c>
      <c r="G349" s="717">
        <v>1.295455</v>
      </c>
      <c r="H349" s="717">
        <v>1.119048</v>
      </c>
      <c r="I349" s="717">
        <v>1.53125</v>
      </c>
      <c r="J349" s="717">
        <v>1.1530609999999999</v>
      </c>
      <c r="K349" s="717"/>
      <c r="L349" s="717"/>
      <c r="M349" s="717"/>
      <c r="N349" s="717"/>
    </row>
    <row r="350" spans="1:15" ht="15" x14ac:dyDescent="0.25">
      <c r="A350" s="690" t="s">
        <v>57</v>
      </c>
      <c r="B350" s="690" t="s">
        <v>115</v>
      </c>
      <c r="C350" s="685" t="s">
        <v>412</v>
      </c>
      <c r="D350" s="685" t="s">
        <v>413</v>
      </c>
      <c r="E350" s="685" t="s">
        <v>414</v>
      </c>
      <c r="F350" s="685" t="s">
        <v>415</v>
      </c>
      <c r="G350" s="685" t="s">
        <v>416</v>
      </c>
      <c r="H350" s="685" t="s">
        <v>417</v>
      </c>
      <c r="I350" s="686" t="s">
        <v>418</v>
      </c>
      <c r="J350" s="686" t="s">
        <v>419</v>
      </c>
      <c r="K350" s="686" t="s">
        <v>420</v>
      </c>
      <c r="L350" s="686" t="s">
        <v>421</v>
      </c>
      <c r="M350" s="686" t="s">
        <v>422</v>
      </c>
      <c r="N350" s="686" t="s">
        <v>423</v>
      </c>
      <c r="O350" s="729" t="s">
        <v>436</v>
      </c>
    </row>
    <row r="351" spans="1:15" ht="15" x14ac:dyDescent="0.25">
      <c r="B351" s="9" t="s">
        <v>93</v>
      </c>
      <c r="C351" s="717">
        <v>3.1363636363636362</v>
      </c>
      <c r="D351" s="717">
        <v>2.9923076923076901</v>
      </c>
      <c r="E351" s="717">
        <v>3.8972602739725999</v>
      </c>
      <c r="F351" s="717">
        <v>3.0337839999999998</v>
      </c>
      <c r="G351" s="717">
        <v>2.9563760000000001</v>
      </c>
      <c r="H351" s="717">
        <v>4.5709220000000004</v>
      </c>
      <c r="I351" s="717">
        <v>3.2948719999999998</v>
      </c>
      <c r="J351" s="717">
        <v>3.3051949999999999</v>
      </c>
      <c r="K351" s="717"/>
      <c r="L351" s="717"/>
      <c r="M351" s="717"/>
      <c r="N351" s="717"/>
    </row>
    <row r="352" spans="1:15" ht="15" x14ac:dyDescent="0.25">
      <c r="B352" s="9" t="s">
        <v>87</v>
      </c>
      <c r="C352" s="717">
        <v>1.9148936170212767</v>
      </c>
      <c r="D352" s="717">
        <v>1.29508196721311</v>
      </c>
      <c r="E352" s="717">
        <v>1.8181818181818199</v>
      </c>
      <c r="F352" s="717">
        <v>1.769231</v>
      </c>
      <c r="G352" s="717">
        <v>1.418831</v>
      </c>
      <c r="H352" s="717">
        <v>1.6201920000000001</v>
      </c>
      <c r="I352" s="717">
        <v>1.4451609999999999</v>
      </c>
      <c r="J352" s="717">
        <v>1.303653</v>
      </c>
      <c r="K352" s="717"/>
      <c r="L352" s="717"/>
      <c r="M352" s="717"/>
      <c r="N352" s="717"/>
    </row>
    <row r="353" spans="1:55" ht="15" x14ac:dyDescent="0.25">
      <c r="B353" s="9" t="s">
        <v>88</v>
      </c>
      <c r="C353" s="717">
        <v>1.509090909090909</v>
      </c>
      <c r="D353" s="717">
        <v>1.5</v>
      </c>
      <c r="E353" s="717">
        <v>2.11578947368421</v>
      </c>
      <c r="F353" s="717">
        <v>1.3783780000000001</v>
      </c>
      <c r="G353" s="717">
        <v>2.0789469999999999</v>
      </c>
      <c r="H353" s="717">
        <v>1.693182</v>
      </c>
      <c r="I353" s="717">
        <v>1.5</v>
      </c>
      <c r="J353" s="717">
        <v>1.758065</v>
      </c>
      <c r="K353" s="717"/>
      <c r="L353" s="717"/>
      <c r="M353" s="717"/>
      <c r="N353" s="717"/>
    </row>
    <row r="354" spans="1:55" ht="15" x14ac:dyDescent="0.25">
      <c r="B354" s="9" t="s">
        <v>89</v>
      </c>
      <c r="C354" s="717">
        <v>2.0595238095238093</v>
      </c>
      <c r="D354" s="717">
        <v>1.67741935483871</v>
      </c>
      <c r="E354" s="717">
        <v>1.71264367816092</v>
      </c>
      <c r="F354" s="717">
        <v>1.507463</v>
      </c>
      <c r="G354" s="717">
        <v>1.5555559999999999</v>
      </c>
      <c r="H354" s="717">
        <v>2.0406979999999999</v>
      </c>
      <c r="I354" s="717">
        <v>1.433333</v>
      </c>
      <c r="J354" s="717">
        <v>1.6875</v>
      </c>
      <c r="K354" s="717"/>
      <c r="L354" s="717"/>
      <c r="M354" s="717"/>
      <c r="N354" s="717"/>
    </row>
    <row r="355" spans="1:55" ht="15" x14ac:dyDescent="0.25">
      <c r="B355" s="9" t="s">
        <v>90</v>
      </c>
      <c r="C355" s="717">
        <v>1.5121951219512195</v>
      </c>
      <c r="D355" s="717">
        <v>1.7471264367816099</v>
      </c>
      <c r="E355" s="717">
        <v>1.88513513513514</v>
      </c>
      <c r="F355" s="717">
        <v>1.59</v>
      </c>
      <c r="G355" s="717">
        <v>1.3589739999999999</v>
      </c>
      <c r="H355" s="717">
        <v>1.5675680000000001</v>
      </c>
      <c r="I355" s="717">
        <v>1.1896549999999999</v>
      </c>
      <c r="J355" s="717">
        <v>1.1627909999999999</v>
      </c>
      <c r="K355" s="717"/>
      <c r="L355" s="717"/>
      <c r="M355" s="717"/>
      <c r="N355" s="717"/>
    </row>
    <row r="356" spans="1:55" ht="15" x14ac:dyDescent="0.25">
      <c r="B356" s="9" t="s">
        <v>91</v>
      </c>
      <c r="C356" s="717">
        <v>1.2142857142857142</v>
      </c>
      <c r="D356" s="717">
        <v>1.0882352941176501</v>
      </c>
      <c r="E356" s="717">
        <v>1.4545454545454499</v>
      </c>
      <c r="F356" s="717">
        <v>2.3333330000000001</v>
      </c>
      <c r="G356" s="717">
        <v>14.66038</v>
      </c>
      <c r="H356" s="717">
        <v>2.6454550000000001</v>
      </c>
      <c r="I356" s="717">
        <v>2.7647059999999999</v>
      </c>
      <c r="J356" s="717">
        <v>2.197368</v>
      </c>
      <c r="K356" s="717"/>
      <c r="L356" s="717"/>
      <c r="M356" s="717"/>
      <c r="N356" s="717"/>
    </row>
    <row r="357" spans="1:55" ht="15" x14ac:dyDescent="0.25">
      <c r="B357" s="9" t="s">
        <v>92</v>
      </c>
      <c r="C357" s="717">
        <v>1.51</v>
      </c>
      <c r="D357" s="717">
        <v>1.4318181818181801</v>
      </c>
      <c r="E357" s="717">
        <v>1.98529411764706</v>
      </c>
      <c r="F357" s="717">
        <v>1.9482759999999999</v>
      </c>
      <c r="G357" s="717">
        <v>2.2156859999999998</v>
      </c>
      <c r="H357" s="717">
        <v>2.1595740000000001</v>
      </c>
      <c r="I357" s="717">
        <v>2.19</v>
      </c>
      <c r="J357" s="717">
        <v>2.14</v>
      </c>
      <c r="K357" s="717"/>
      <c r="L357" s="717"/>
      <c r="M357" s="717"/>
      <c r="N357" s="717"/>
    </row>
    <row r="358" spans="1:55" ht="15" x14ac:dyDescent="0.25">
      <c r="B358" s="9" t="s">
        <v>30</v>
      </c>
      <c r="C358" s="717"/>
      <c r="D358" s="717">
        <v>1.17741935483871</v>
      </c>
      <c r="E358" s="717">
        <v>1.2741935483871001</v>
      </c>
      <c r="F358" s="717">
        <v>1.6142860000000001</v>
      </c>
      <c r="G358" s="717">
        <v>1.2608699999999999</v>
      </c>
      <c r="H358" s="717">
        <v>1</v>
      </c>
      <c r="I358" s="717">
        <v>1.25</v>
      </c>
      <c r="J358" s="717">
        <v>1.181818</v>
      </c>
      <c r="K358" s="717"/>
      <c r="L358" s="717"/>
      <c r="M358" s="717"/>
      <c r="N358" s="717"/>
    </row>
    <row r="359" spans="1:55" ht="15" x14ac:dyDescent="0.25">
      <c r="C359" s="717"/>
      <c r="D359" s="717"/>
      <c r="E359" s="717"/>
      <c r="F359" s="717"/>
      <c r="G359" s="717"/>
      <c r="H359" s="717"/>
      <c r="I359" s="717"/>
      <c r="J359" s="717"/>
      <c r="K359" s="717"/>
      <c r="L359" s="717"/>
      <c r="M359" s="717"/>
      <c r="N359" s="717"/>
    </row>
    <row r="360" spans="1:55" ht="15" x14ac:dyDescent="0.25">
      <c r="C360" s="717"/>
      <c r="D360" s="717"/>
      <c r="E360" s="717"/>
      <c r="F360" s="717"/>
      <c r="G360" s="717"/>
      <c r="H360" s="717"/>
      <c r="I360" s="717"/>
      <c r="J360" s="717"/>
      <c r="K360" s="717"/>
      <c r="L360" s="717"/>
      <c r="M360" s="717"/>
      <c r="N360" s="717"/>
    </row>
    <row r="361" spans="1:55" ht="15" x14ac:dyDescent="0.25">
      <c r="A361" s="10" t="s">
        <v>426</v>
      </c>
      <c r="C361" s="717"/>
      <c r="D361" s="717"/>
      <c r="E361" s="717"/>
      <c r="F361" s="717"/>
      <c r="G361" s="717"/>
      <c r="H361" s="717"/>
      <c r="I361" s="717"/>
      <c r="J361" s="717"/>
      <c r="K361" s="717"/>
      <c r="L361" s="717"/>
      <c r="M361" s="717"/>
      <c r="N361" s="717"/>
    </row>
    <row r="362" spans="1:55" ht="15" x14ac:dyDescent="0.25">
      <c r="C362" s="685" t="s">
        <v>412</v>
      </c>
      <c r="D362" s="685" t="s">
        <v>413</v>
      </c>
      <c r="E362" s="685" t="s">
        <v>414</v>
      </c>
      <c r="F362" s="685" t="s">
        <v>415</v>
      </c>
      <c r="G362" s="685" t="s">
        <v>416</v>
      </c>
      <c r="H362" s="685" t="s">
        <v>417</v>
      </c>
      <c r="I362" s="686" t="s">
        <v>418</v>
      </c>
      <c r="J362" s="686" t="s">
        <v>419</v>
      </c>
      <c r="K362" s="686" t="s">
        <v>420</v>
      </c>
      <c r="L362" s="686" t="s">
        <v>421</v>
      </c>
      <c r="M362" s="686" t="s">
        <v>422</v>
      </c>
      <c r="N362" s="686" t="s">
        <v>423</v>
      </c>
      <c r="O362" s="729" t="s">
        <v>436</v>
      </c>
    </row>
    <row r="363" spans="1:55" ht="15" x14ac:dyDescent="0.25">
      <c r="A363" s="690" t="s">
        <v>57</v>
      </c>
      <c r="B363" s="706" t="s">
        <v>425</v>
      </c>
      <c r="C363" s="719">
        <v>4089.0213894900098</v>
      </c>
      <c r="D363" s="719">
        <v>4146.6417886278978</v>
      </c>
      <c r="E363" s="719">
        <v>4365.0061544708824</v>
      </c>
      <c r="F363" s="719">
        <v>4479.5312891393423</v>
      </c>
      <c r="G363" s="719">
        <v>4562.584687043679</v>
      </c>
      <c r="H363" s="719">
        <v>4817.0767898369859</v>
      </c>
      <c r="I363" s="719">
        <v>4685.4053373888992</v>
      </c>
      <c r="J363" s="720">
        <v>4731.6060606190413</v>
      </c>
      <c r="K363" s="720">
        <v>5033.0369270043784</v>
      </c>
      <c r="L363" s="720">
        <v>5141.8141916097966</v>
      </c>
      <c r="M363" s="720">
        <v>5376.8788394738713</v>
      </c>
      <c r="N363" s="720">
        <v>5901.3945262194566</v>
      </c>
    </row>
    <row r="364" spans="1:55" ht="15" x14ac:dyDescent="0.25">
      <c r="B364" s="708" t="s">
        <v>427</v>
      </c>
      <c r="C364" s="710">
        <v>169.57836748299371</v>
      </c>
      <c r="D364" s="710">
        <v>177.51031064081826</v>
      </c>
      <c r="E364" s="710">
        <v>418.3653386899565</v>
      </c>
      <c r="F364" s="710">
        <v>396.96803266071333</v>
      </c>
      <c r="G364" s="710">
        <v>479.86873618886113</v>
      </c>
      <c r="H364" s="710">
        <v>586.32495716078495</v>
      </c>
      <c r="I364" s="710">
        <v>432.3556021146382</v>
      </c>
      <c r="J364" s="710">
        <v>518.89912798720138</v>
      </c>
      <c r="K364" s="710">
        <v>630.48048021435284</v>
      </c>
      <c r="L364" s="710">
        <v>490.26012284455311</v>
      </c>
      <c r="M364" s="710">
        <v>558.23022374207846</v>
      </c>
      <c r="N364" s="710">
        <v>667.03274735825346</v>
      </c>
    </row>
    <row r="365" spans="1:55" x14ac:dyDescent="0.2">
      <c r="P365" s="780"/>
    </row>
    <row r="366" spans="1:55" x14ac:dyDescent="0.2">
      <c r="A366" s="9"/>
      <c r="P366" s="780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</row>
    <row r="367" spans="1:55" x14ac:dyDescent="0.2">
      <c r="P367" s="780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K367" s="154"/>
    </row>
    <row r="368" spans="1:55" x14ac:dyDescent="0.2">
      <c r="P368" s="780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K368" s="154"/>
    </row>
    <row r="369" spans="1:55" ht="15" x14ac:dyDescent="0.25">
      <c r="C369" s="685" t="s">
        <v>412</v>
      </c>
      <c r="D369" s="685" t="s">
        <v>413</v>
      </c>
      <c r="E369" s="685" t="s">
        <v>414</v>
      </c>
      <c r="F369" s="685" t="s">
        <v>415</v>
      </c>
      <c r="G369" s="685" t="s">
        <v>416</v>
      </c>
      <c r="H369" s="685" t="s">
        <v>417</v>
      </c>
      <c r="I369" s="686" t="s">
        <v>418</v>
      </c>
      <c r="J369" s="686" t="s">
        <v>419</v>
      </c>
      <c r="K369" s="686" t="s">
        <v>420</v>
      </c>
      <c r="L369" s="686" t="s">
        <v>421</v>
      </c>
      <c r="M369" s="686" t="s">
        <v>422</v>
      </c>
      <c r="N369" s="686" t="s">
        <v>423</v>
      </c>
      <c r="O369" s="729" t="s">
        <v>436</v>
      </c>
      <c r="P369" s="780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K369" s="154"/>
    </row>
    <row r="370" spans="1:55" ht="15" x14ac:dyDescent="0.25">
      <c r="A370" s="689" t="s">
        <v>56</v>
      </c>
      <c r="B370" s="706" t="s">
        <v>425</v>
      </c>
      <c r="C370" s="719">
        <v>5882.7561214776642</v>
      </c>
      <c r="D370" s="719">
        <v>5617.881177919051</v>
      </c>
      <c r="E370" s="719">
        <v>5709.3361326776758</v>
      </c>
      <c r="F370" s="719">
        <v>5835.5379900352627</v>
      </c>
      <c r="G370" s="719">
        <v>6170.6554652311297</v>
      </c>
      <c r="H370" s="719">
        <v>6719.4601148246065</v>
      </c>
      <c r="I370" s="719">
        <v>6918.5275745881127</v>
      </c>
      <c r="J370" s="720">
        <v>7311.1873216963513</v>
      </c>
      <c r="K370" s="720">
        <v>7823.4348316439</v>
      </c>
      <c r="L370" s="720">
        <v>8032.8151261654493</v>
      </c>
      <c r="M370" s="720">
        <v>8395.2419564782085</v>
      </c>
      <c r="N370" s="720">
        <v>8840.2762428041133</v>
      </c>
      <c r="P370" s="780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K370" s="154"/>
    </row>
    <row r="371" spans="1:55" ht="15" x14ac:dyDescent="0.25">
      <c r="B371" s="708" t="s">
        <v>427</v>
      </c>
      <c r="C371" s="710">
        <v>234.20476585590345</v>
      </c>
      <c r="D371" s="710">
        <v>243.64654567583563</v>
      </c>
      <c r="E371" s="710">
        <v>682.35492141236421</v>
      </c>
      <c r="F371" s="710">
        <v>668.79343581586045</v>
      </c>
      <c r="G371" s="710">
        <v>821.13087621234706</v>
      </c>
      <c r="H371" s="710">
        <v>1084.3491394013454</v>
      </c>
      <c r="I371" s="710">
        <v>728.46985260016652</v>
      </c>
      <c r="J371" s="710">
        <v>894.37068546161538</v>
      </c>
      <c r="K371" s="710">
        <v>1036.4327313898309</v>
      </c>
      <c r="L371" s="710">
        <v>803.47993512007167</v>
      </c>
      <c r="M371" s="710">
        <v>980.85390421990803</v>
      </c>
      <c r="N371" s="710">
        <v>1128.9694829583952</v>
      </c>
      <c r="P371" s="780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K371" s="154"/>
    </row>
    <row r="372" spans="1:55" x14ac:dyDescent="0.2">
      <c r="P372" s="780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K372" s="154"/>
    </row>
    <row r="373" spans="1:55" x14ac:dyDescent="0.2">
      <c r="P373" s="780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K373" s="154"/>
    </row>
    <row r="374" spans="1:55" x14ac:dyDescent="0.2">
      <c r="P374" s="780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K374" s="154"/>
    </row>
    <row r="375" spans="1:55" x14ac:dyDescent="0.2">
      <c r="P375" s="780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K375" s="154"/>
    </row>
    <row r="376" spans="1:55" ht="15" x14ac:dyDescent="0.25">
      <c r="C376" s="685" t="s">
        <v>412</v>
      </c>
      <c r="D376" s="685" t="s">
        <v>413</v>
      </c>
      <c r="E376" s="685" t="s">
        <v>414</v>
      </c>
      <c r="F376" s="685" t="s">
        <v>415</v>
      </c>
      <c r="G376" s="685" t="s">
        <v>416</v>
      </c>
      <c r="H376" s="685" t="s">
        <v>417</v>
      </c>
      <c r="I376" s="686" t="s">
        <v>418</v>
      </c>
      <c r="J376" s="686" t="s">
        <v>419</v>
      </c>
      <c r="K376" s="686" t="s">
        <v>420</v>
      </c>
      <c r="L376" s="686" t="s">
        <v>421</v>
      </c>
      <c r="M376" s="686" t="s">
        <v>422</v>
      </c>
      <c r="N376" s="686" t="s">
        <v>423</v>
      </c>
      <c r="O376" s="729" t="s">
        <v>436</v>
      </c>
      <c r="P376" s="780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K376" s="154"/>
    </row>
    <row r="377" spans="1:55" ht="15" x14ac:dyDescent="0.25">
      <c r="A377" s="148" t="s">
        <v>424</v>
      </c>
      <c r="B377" s="706" t="s">
        <v>425</v>
      </c>
      <c r="C377" s="721">
        <v>9971.7775109676732</v>
      </c>
      <c r="D377" s="721">
        <v>9764.5229665469487</v>
      </c>
      <c r="E377" s="721">
        <v>10074.342287148558</v>
      </c>
      <c r="F377" s="721">
        <v>10315.069279174604</v>
      </c>
      <c r="G377" s="721">
        <v>10733.240152274808</v>
      </c>
      <c r="H377" s="721">
        <v>11536.536904661592</v>
      </c>
      <c r="I377" s="721">
        <v>11603.932911977012</v>
      </c>
      <c r="J377" s="721">
        <v>12042.793382315393</v>
      </c>
      <c r="K377" s="721">
        <v>12856.471758648278</v>
      </c>
      <c r="L377" s="721">
        <v>13174.629317775245</v>
      </c>
      <c r="M377" s="721">
        <v>13772.12079595208</v>
      </c>
      <c r="N377" s="721">
        <v>14741.670769023571</v>
      </c>
      <c r="P377" s="780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K377" s="154"/>
    </row>
    <row r="378" spans="1:55" ht="15" x14ac:dyDescent="0.25">
      <c r="B378" s="708" t="s">
        <v>427</v>
      </c>
      <c r="C378" s="710">
        <v>403.78313333889719</v>
      </c>
      <c r="D378" s="710">
        <v>421.15685631665389</v>
      </c>
      <c r="E378" s="710">
        <v>1100.7202601023207</v>
      </c>
      <c r="F378" s="710">
        <v>1065.7614684765738</v>
      </c>
      <c r="G378" s="710">
        <v>1300.9996124012082</v>
      </c>
      <c r="H378" s="710">
        <v>1670.6740965621302</v>
      </c>
      <c r="I378" s="710">
        <v>1160.8254547148047</v>
      </c>
      <c r="J378" s="710">
        <v>1413.2698134488169</v>
      </c>
      <c r="K378" s="710">
        <v>1666.9132116041837</v>
      </c>
      <c r="L378" s="710">
        <v>1293.7400579646248</v>
      </c>
      <c r="M378" s="710">
        <v>1539.0841279619865</v>
      </c>
      <c r="N378" s="710">
        <v>1796.0022303166488</v>
      </c>
      <c r="P378" s="780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K378" s="154"/>
    </row>
    <row r="379" spans="1:55" x14ac:dyDescent="0.2">
      <c r="P379" s="780"/>
      <c r="AK379" s="154"/>
    </row>
    <row r="380" spans="1:55" x14ac:dyDescent="0.2">
      <c r="P380" s="78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</row>
    <row r="381" spans="1:55" x14ac:dyDescent="0.2">
      <c r="P381" s="780"/>
      <c r="AK381" s="154"/>
    </row>
    <row r="382" spans="1:55" x14ac:dyDescent="0.2">
      <c r="B382" s="10"/>
      <c r="C382" s="711"/>
      <c r="D382" s="711"/>
      <c r="E382" s="711"/>
      <c r="F382" s="711"/>
      <c r="G382" s="711"/>
      <c r="H382" s="711"/>
      <c r="I382" s="711"/>
      <c r="J382" s="711"/>
      <c r="K382" s="711"/>
      <c r="L382" s="711"/>
      <c r="M382" s="711"/>
      <c r="N382" s="711"/>
      <c r="P382" s="780"/>
      <c r="AK382" s="154"/>
    </row>
    <row r="383" spans="1:55" x14ac:dyDescent="0.2">
      <c r="P383" s="780"/>
      <c r="AK383" s="154"/>
    </row>
    <row r="384" spans="1:55" x14ac:dyDescent="0.2">
      <c r="C384" s="712"/>
      <c r="D384" s="712"/>
      <c r="E384" s="712"/>
      <c r="F384" s="712"/>
      <c r="G384" s="712"/>
      <c r="H384" s="712"/>
      <c r="I384" s="712"/>
      <c r="J384" s="712"/>
      <c r="K384" s="712"/>
      <c r="L384" s="712"/>
      <c r="M384" s="712"/>
      <c r="N384" s="712"/>
    </row>
    <row r="385" spans="1:27" ht="12.75" thickBot="1" x14ac:dyDescent="0.25">
      <c r="A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</row>
    <row r="386" spans="1:27" ht="32.25" thickBot="1" x14ac:dyDescent="0.25">
      <c r="B386" s="9" t="s">
        <v>483</v>
      </c>
      <c r="C386" s="173" t="s">
        <v>133</v>
      </c>
      <c r="D386" s="173" t="s">
        <v>134</v>
      </c>
      <c r="E386" s="173" t="s">
        <v>135</v>
      </c>
      <c r="F386" s="173" t="s">
        <v>136</v>
      </c>
      <c r="G386" s="173" t="s">
        <v>137</v>
      </c>
      <c r="H386" s="173" t="s">
        <v>138</v>
      </c>
      <c r="I386" s="173" t="s">
        <v>139</v>
      </c>
      <c r="J386" s="174" t="s">
        <v>175</v>
      </c>
      <c r="K386" s="712"/>
      <c r="L386" s="712"/>
      <c r="M386" s="712"/>
      <c r="N386" s="712"/>
      <c r="P386" s="780"/>
    </row>
    <row r="387" spans="1:27" ht="15" x14ac:dyDescent="0.25">
      <c r="A387" s="9"/>
      <c r="B387" s="177" t="s">
        <v>447</v>
      </c>
      <c r="C387" s="186">
        <v>3292.7759999999998</v>
      </c>
      <c r="D387" s="186">
        <v>6609.683</v>
      </c>
      <c r="E387" s="186">
        <v>6829.5559999999996</v>
      </c>
      <c r="F387" s="186">
        <v>5643.7719999999999</v>
      </c>
      <c r="G387" s="186">
        <v>6019.0079999999998</v>
      </c>
      <c r="H387" s="186">
        <v>10661.888999999999</v>
      </c>
      <c r="I387" s="186">
        <v>5299.9870000000001</v>
      </c>
      <c r="J387" s="187">
        <v>5960.11</v>
      </c>
      <c r="K387" s="712"/>
      <c r="L387" s="712"/>
      <c r="M387" s="712"/>
      <c r="N387" s="712"/>
      <c r="P387" s="780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" x14ac:dyDescent="0.25">
      <c r="A388" s="9"/>
      <c r="B388" s="193" t="s">
        <v>448</v>
      </c>
      <c r="C388" s="202">
        <v>2662.625</v>
      </c>
      <c r="D388" s="202">
        <v>3746.09</v>
      </c>
      <c r="E388" s="202">
        <v>4580.857</v>
      </c>
      <c r="F388" s="202">
        <v>4420.7299999999996</v>
      </c>
      <c r="G388" s="202">
        <v>4465.8209999999999</v>
      </c>
      <c r="H388" s="202">
        <v>5760.1279999999997</v>
      </c>
      <c r="I388" s="202">
        <v>4361.7740000000003</v>
      </c>
      <c r="J388" s="203">
        <v>4464.3490000000002</v>
      </c>
      <c r="K388" s="712"/>
      <c r="L388" s="712"/>
      <c r="M388" s="712"/>
      <c r="N388" s="712"/>
      <c r="P388" s="780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" x14ac:dyDescent="0.25">
      <c r="A389" s="9"/>
      <c r="B389" s="193" t="s">
        <v>449</v>
      </c>
      <c r="C389" s="202">
        <v>942.95799999999997</v>
      </c>
      <c r="D389" s="202">
        <v>1082.45</v>
      </c>
      <c r="E389" s="202">
        <v>1587.011</v>
      </c>
      <c r="F389" s="202">
        <v>1911.2339999999999</v>
      </c>
      <c r="G389" s="202">
        <v>2048.7750000000001</v>
      </c>
      <c r="H389" s="202">
        <v>2095.1570000000002</v>
      </c>
      <c r="I389" s="202">
        <v>1257.0340000000001</v>
      </c>
      <c r="J389" s="203">
        <v>2159.0630000000001</v>
      </c>
      <c r="K389" s="712"/>
      <c r="L389" s="712"/>
      <c r="M389" s="712"/>
      <c r="N389" s="712"/>
      <c r="P389" s="780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" x14ac:dyDescent="0.25">
      <c r="A390" s="9"/>
      <c r="B390" s="193" t="s">
        <v>450</v>
      </c>
      <c r="C390" s="202">
        <v>215.79300000000001</v>
      </c>
      <c r="D390" s="202">
        <v>448.596</v>
      </c>
      <c r="E390" s="202">
        <v>1633.075</v>
      </c>
      <c r="F390" s="202">
        <v>758.20299999999997</v>
      </c>
      <c r="G390" s="202">
        <v>1319.096</v>
      </c>
      <c r="H390" s="202">
        <v>2480.1889999999999</v>
      </c>
      <c r="I390" s="202">
        <v>1941.327</v>
      </c>
      <c r="J390" s="203">
        <v>2109.8980000000001</v>
      </c>
      <c r="P390" s="780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" x14ac:dyDescent="0.25">
      <c r="A391" s="9"/>
      <c r="B391" s="193" t="s">
        <v>451</v>
      </c>
      <c r="C391" s="202">
        <v>765.41</v>
      </c>
      <c r="D391" s="202">
        <v>1180.972</v>
      </c>
      <c r="E391" s="202">
        <v>1563.673</v>
      </c>
      <c r="F391" s="202">
        <v>1637.6659999999999</v>
      </c>
      <c r="G391" s="202">
        <v>1204.4280000000001</v>
      </c>
      <c r="H391" s="202">
        <v>1867.7809999999999</v>
      </c>
      <c r="I391" s="202">
        <v>1863.5920000000001</v>
      </c>
      <c r="J391" s="203">
        <v>1522.7059999999999</v>
      </c>
      <c r="P391" s="780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" x14ac:dyDescent="0.25">
      <c r="A392" s="9"/>
      <c r="B392" s="193" t="s">
        <v>452</v>
      </c>
      <c r="C392" s="202">
        <v>901.29399999999998</v>
      </c>
      <c r="D392" s="202">
        <v>1371.9459999999999</v>
      </c>
      <c r="E392" s="202">
        <v>2876.96</v>
      </c>
      <c r="F392" s="202">
        <v>2433.9949999999999</v>
      </c>
      <c r="G392" s="202">
        <v>1437.1189999999999</v>
      </c>
      <c r="H392" s="202">
        <v>2019.4960000000001</v>
      </c>
      <c r="I392" s="202">
        <v>1552.143</v>
      </c>
      <c r="J392" s="203">
        <v>1409.98</v>
      </c>
      <c r="P392" s="780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" x14ac:dyDescent="0.25">
      <c r="A393" s="9"/>
      <c r="B393" s="193" t="s">
        <v>453</v>
      </c>
      <c r="C393" s="202"/>
      <c r="D393" s="202"/>
      <c r="E393" s="202"/>
      <c r="F393" s="202">
        <v>1002.527</v>
      </c>
      <c r="G393" s="202">
        <v>948.428</v>
      </c>
      <c r="H393" s="202">
        <v>974.83</v>
      </c>
      <c r="I393" s="202">
        <v>1079.211</v>
      </c>
      <c r="J393" s="203">
        <v>1395.048</v>
      </c>
      <c r="P393" s="780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" x14ac:dyDescent="0.25">
      <c r="A394" s="9"/>
      <c r="B394" s="193" t="s">
        <v>454</v>
      </c>
      <c r="C394" s="202">
        <v>12.092000000000001</v>
      </c>
      <c r="D394" s="202">
        <v>298.19900000000001</v>
      </c>
      <c r="E394" s="202">
        <v>319.46300000000002</v>
      </c>
      <c r="F394" s="202">
        <v>359.45800000000003</v>
      </c>
      <c r="G394" s="202">
        <v>76.040000000000006</v>
      </c>
      <c r="H394" s="202">
        <v>333.88</v>
      </c>
      <c r="I394" s="202">
        <v>884.55600000000004</v>
      </c>
      <c r="J394" s="203">
        <v>1327.742</v>
      </c>
      <c r="P394" s="780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" x14ac:dyDescent="0.25">
      <c r="A395" s="9"/>
      <c r="B395" s="193" t="s">
        <v>455</v>
      </c>
      <c r="C395" s="202">
        <v>767.95100000000002</v>
      </c>
      <c r="D395" s="202">
        <v>1067.277</v>
      </c>
      <c r="E395" s="202">
        <v>1114.2270000000001</v>
      </c>
      <c r="F395" s="202">
        <v>557.13699999999994</v>
      </c>
      <c r="G395" s="202">
        <v>1265.165</v>
      </c>
      <c r="H395" s="202">
        <v>1167.67</v>
      </c>
      <c r="I395" s="202">
        <v>1107.269</v>
      </c>
      <c r="J395" s="203">
        <v>1317.6569999999999</v>
      </c>
      <c r="P395" s="780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" x14ac:dyDescent="0.25">
      <c r="A396" s="9"/>
      <c r="B396" s="193" t="s">
        <v>456</v>
      </c>
      <c r="C396" s="202">
        <v>759.18700000000001</v>
      </c>
      <c r="D396" s="202">
        <v>1038.06</v>
      </c>
      <c r="E396" s="202">
        <v>994.91800000000001</v>
      </c>
      <c r="F396" s="202">
        <v>966.44200000000001</v>
      </c>
      <c r="G396" s="202">
        <v>930.93600000000004</v>
      </c>
      <c r="H396" s="202">
        <v>1055.1179999999999</v>
      </c>
      <c r="I396" s="202">
        <v>813.774</v>
      </c>
      <c r="J396" s="203">
        <v>1302.8599999999999</v>
      </c>
      <c r="P396" s="780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" x14ac:dyDescent="0.25">
      <c r="A397" s="9"/>
      <c r="B397" s="193" t="s">
        <v>457</v>
      </c>
      <c r="C397" s="202">
        <v>643.30899999999997</v>
      </c>
      <c r="D397" s="202">
        <v>769.31399999999996</v>
      </c>
      <c r="E397" s="202">
        <v>1080.951</v>
      </c>
      <c r="F397" s="202">
        <v>1172.83</v>
      </c>
      <c r="G397" s="202">
        <v>1116.145</v>
      </c>
      <c r="H397" s="202">
        <v>907.3</v>
      </c>
      <c r="I397" s="202">
        <v>1071.6199999999999</v>
      </c>
      <c r="J397" s="203">
        <v>1276.027</v>
      </c>
      <c r="P397" s="780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" x14ac:dyDescent="0.25">
      <c r="A398" s="9"/>
      <c r="B398" s="193" t="s">
        <v>458</v>
      </c>
      <c r="C398" s="202"/>
      <c r="D398" s="202"/>
      <c r="E398" s="202">
        <v>206.93299999999999</v>
      </c>
      <c r="F398" s="202">
        <v>1083.2809999999999</v>
      </c>
      <c r="G398" s="202">
        <v>1647.462</v>
      </c>
      <c r="H398" s="202">
        <v>1064.3209999999999</v>
      </c>
      <c r="I398" s="202">
        <v>615.70100000000002</v>
      </c>
      <c r="J398" s="203">
        <v>1175.952</v>
      </c>
      <c r="P398" s="780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" x14ac:dyDescent="0.25">
      <c r="A399" s="9"/>
      <c r="B399" s="193" t="s">
        <v>459</v>
      </c>
      <c r="C399" s="202"/>
      <c r="D399" s="202"/>
      <c r="E399" s="202"/>
      <c r="F399" s="202"/>
      <c r="G399" s="202"/>
      <c r="H399" s="202"/>
      <c r="I399" s="202">
        <v>782.69600000000003</v>
      </c>
      <c r="J399" s="203">
        <v>1130.212</v>
      </c>
      <c r="P399" s="780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" x14ac:dyDescent="0.25">
      <c r="A400" s="9"/>
      <c r="B400" s="193" t="s">
        <v>460</v>
      </c>
      <c r="C400" s="202"/>
      <c r="D400" s="202"/>
      <c r="E400" s="202"/>
      <c r="F400" s="202"/>
      <c r="G400" s="202"/>
      <c r="H400" s="202">
        <v>683.22799999999995</v>
      </c>
      <c r="I400" s="202">
        <v>819.02599999999995</v>
      </c>
      <c r="J400" s="203">
        <v>1082.672</v>
      </c>
      <c r="P400" s="780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16" ht="15" x14ac:dyDescent="0.25">
      <c r="A401" s="9"/>
      <c r="B401" s="193" t="s">
        <v>461</v>
      </c>
      <c r="C401" s="202">
        <v>1306.336</v>
      </c>
      <c r="D401" s="202">
        <v>1399.374</v>
      </c>
      <c r="E401" s="202">
        <v>2186.5079999999998</v>
      </c>
      <c r="F401" s="202">
        <v>1390.0429999999999</v>
      </c>
      <c r="G401" s="202">
        <v>1150.8630000000001</v>
      </c>
      <c r="H401" s="202">
        <v>1124.864</v>
      </c>
      <c r="I401" s="202">
        <v>1358.4269999999999</v>
      </c>
      <c r="J401" s="203">
        <v>1079.856</v>
      </c>
      <c r="P401" s="780"/>
    </row>
    <row r="402" spans="1:16" ht="15" x14ac:dyDescent="0.25">
      <c r="A402" s="9"/>
      <c r="B402" s="193" t="s">
        <v>462</v>
      </c>
      <c r="C402" s="202"/>
      <c r="D402" s="202"/>
      <c r="E402" s="202"/>
      <c r="F402" s="202">
        <v>663.53599999999994</v>
      </c>
      <c r="G402" s="202">
        <v>836.49300000000005</v>
      </c>
      <c r="H402" s="202">
        <v>1361.953</v>
      </c>
      <c r="I402" s="202">
        <v>1085.549</v>
      </c>
      <c r="J402" s="203">
        <v>1073.9849999999999</v>
      </c>
      <c r="P402" s="780"/>
    </row>
    <row r="403" spans="1:16" ht="15" x14ac:dyDescent="0.25">
      <c r="A403" s="9"/>
      <c r="B403" s="193" t="s">
        <v>463</v>
      </c>
      <c r="C403" s="202"/>
      <c r="D403" s="202"/>
      <c r="E403" s="202"/>
      <c r="F403" s="202"/>
      <c r="G403" s="202"/>
      <c r="H403" s="202">
        <v>281.25799999999998</v>
      </c>
      <c r="I403" s="202">
        <v>978.59500000000003</v>
      </c>
      <c r="J403" s="203">
        <v>1063.5809999999999</v>
      </c>
      <c r="P403" s="780"/>
    </row>
    <row r="404" spans="1:16" ht="15" x14ac:dyDescent="0.25">
      <c r="A404" s="9"/>
      <c r="B404" s="193" t="s">
        <v>464</v>
      </c>
      <c r="C404" s="202"/>
      <c r="D404" s="202"/>
      <c r="E404" s="202"/>
      <c r="F404" s="202"/>
      <c r="G404" s="202"/>
      <c r="H404" s="202"/>
      <c r="I404" s="202">
        <v>543.29999999999995</v>
      </c>
      <c r="J404" s="203">
        <v>946.548</v>
      </c>
      <c r="P404" s="780"/>
    </row>
    <row r="405" spans="1:16" ht="15" x14ac:dyDescent="0.25">
      <c r="B405" s="193" t="s">
        <v>465</v>
      </c>
      <c r="C405" s="202"/>
      <c r="D405" s="202"/>
      <c r="E405" s="202"/>
      <c r="F405" s="202"/>
      <c r="G405" s="202"/>
      <c r="H405" s="202">
        <v>729.92</v>
      </c>
      <c r="I405" s="202">
        <v>753.34299999999996</v>
      </c>
      <c r="J405" s="203">
        <v>892.46400000000006</v>
      </c>
    </row>
    <row r="406" spans="1:16" ht="15" x14ac:dyDescent="0.25">
      <c r="B406" s="193" t="s">
        <v>466</v>
      </c>
      <c r="C406" s="202"/>
      <c r="D406" s="202"/>
      <c r="E406" s="202"/>
      <c r="F406" s="202"/>
      <c r="G406" s="202"/>
      <c r="H406" s="202"/>
      <c r="I406" s="202"/>
      <c r="J406" s="203">
        <v>846.30499999999995</v>
      </c>
    </row>
    <row r="407" spans="1:16" ht="15" x14ac:dyDescent="0.25">
      <c r="B407" s="193" t="s">
        <v>467</v>
      </c>
      <c r="C407" s="202">
        <v>392.34199999999998</v>
      </c>
      <c r="D407" s="202">
        <v>660.54899999999998</v>
      </c>
      <c r="E407" s="202">
        <v>1003.804</v>
      </c>
      <c r="F407" s="202">
        <v>851.447</v>
      </c>
      <c r="G407" s="202">
        <v>538.11599999999999</v>
      </c>
      <c r="H407" s="202">
        <v>856.44899999999996</v>
      </c>
      <c r="I407" s="202">
        <v>769.36699999999996</v>
      </c>
      <c r="J407" s="203">
        <v>840.23199999999997</v>
      </c>
    </row>
    <row r="408" spans="1:16" ht="15" x14ac:dyDescent="0.25">
      <c r="B408" s="193" t="s">
        <v>468</v>
      </c>
      <c r="C408" s="202">
        <v>258.12900000000002</v>
      </c>
      <c r="D408" s="202">
        <v>332.62099999999998</v>
      </c>
      <c r="E408" s="202">
        <v>372.82100000000003</v>
      </c>
      <c r="F408" s="202">
        <v>715.87099999999998</v>
      </c>
      <c r="G408" s="202">
        <v>5712.03</v>
      </c>
      <c r="H408" s="202">
        <v>491.82400000000001</v>
      </c>
      <c r="I408" s="202">
        <v>383.24099999999999</v>
      </c>
      <c r="J408" s="203">
        <v>715.76599999999996</v>
      </c>
    </row>
    <row r="409" spans="1:16" ht="15" x14ac:dyDescent="0.25">
      <c r="B409" s="193" t="s">
        <v>469</v>
      </c>
      <c r="C409" s="202"/>
      <c r="D409" s="202"/>
      <c r="E409" s="202"/>
      <c r="F409" s="202"/>
      <c r="G409" s="202"/>
      <c r="H409" s="202"/>
      <c r="I409" s="202"/>
      <c r="J409" s="203">
        <v>658.81</v>
      </c>
    </row>
    <row r="410" spans="1:16" ht="15" x14ac:dyDescent="0.25">
      <c r="B410" s="193" t="s">
        <v>470</v>
      </c>
      <c r="C410" s="202">
        <v>512.09199999999998</v>
      </c>
      <c r="D410" s="202">
        <v>813.197</v>
      </c>
      <c r="E410" s="202">
        <v>1464.654</v>
      </c>
      <c r="F410" s="202">
        <v>1108.2750000000001</v>
      </c>
      <c r="G410" s="202">
        <v>634.60799999999995</v>
      </c>
      <c r="H410" s="202">
        <v>1553.7190000000001</v>
      </c>
      <c r="I410" s="202">
        <v>693.10900000000004</v>
      </c>
      <c r="J410" s="203">
        <v>649.03499999999997</v>
      </c>
    </row>
    <row r="411" spans="1:16" ht="15" x14ac:dyDescent="0.25">
      <c r="B411" s="193" t="s">
        <v>471</v>
      </c>
      <c r="C411" s="202"/>
      <c r="D411" s="202"/>
      <c r="E411" s="202"/>
      <c r="F411" s="202"/>
      <c r="G411" s="202">
        <v>768.92600000000004</v>
      </c>
      <c r="H411" s="202">
        <v>629.59299999999996</v>
      </c>
      <c r="I411" s="202">
        <v>598.625</v>
      </c>
      <c r="J411" s="203">
        <v>602.08600000000001</v>
      </c>
    </row>
    <row r="412" spans="1:16" ht="15" x14ac:dyDescent="0.25">
      <c r="B412" s="193" t="s">
        <v>472</v>
      </c>
      <c r="C412" s="202">
        <v>362.863</v>
      </c>
      <c r="D412" s="202">
        <v>667.52099999999996</v>
      </c>
      <c r="E412" s="202">
        <v>1282.866</v>
      </c>
      <c r="F412" s="202">
        <v>1087.7729999999999</v>
      </c>
      <c r="G412" s="202">
        <v>664.81</v>
      </c>
      <c r="H412" s="202">
        <v>991.96699999999998</v>
      </c>
      <c r="I412" s="202">
        <v>372.82</v>
      </c>
      <c r="J412" s="203">
        <v>517.56899999999996</v>
      </c>
    </row>
    <row r="413" spans="1:16" ht="15" x14ac:dyDescent="0.25">
      <c r="B413" s="193" t="s">
        <v>473</v>
      </c>
      <c r="C413" s="202">
        <v>227.63800000000001</v>
      </c>
      <c r="D413" s="202">
        <v>376.09</v>
      </c>
      <c r="E413" s="202">
        <v>612.21600000000001</v>
      </c>
      <c r="F413" s="202">
        <v>653.36199999999997</v>
      </c>
      <c r="G413" s="202">
        <v>1117.9159999999999</v>
      </c>
      <c r="H413" s="202">
        <v>484.07</v>
      </c>
      <c r="I413" s="202">
        <v>465.279</v>
      </c>
      <c r="J413" s="203">
        <v>480.22899999999998</v>
      </c>
    </row>
    <row r="414" spans="1:16" ht="15" x14ac:dyDescent="0.25">
      <c r="B414" s="193" t="s">
        <v>474</v>
      </c>
      <c r="C414" s="202"/>
      <c r="D414" s="202"/>
      <c r="E414" s="202"/>
      <c r="F414" s="202"/>
      <c r="G414" s="202"/>
      <c r="H414" s="202"/>
      <c r="I414" s="202"/>
      <c r="J414" s="203">
        <v>466.80599999999998</v>
      </c>
    </row>
    <row r="415" spans="1:16" ht="15" x14ac:dyDescent="0.25">
      <c r="B415" s="193" t="s">
        <v>475</v>
      </c>
      <c r="C415" s="202">
        <v>431.81099999999998</v>
      </c>
      <c r="D415" s="202">
        <v>838.86199999999997</v>
      </c>
      <c r="E415" s="202">
        <v>1100.729</v>
      </c>
      <c r="F415" s="202">
        <v>866.48400000000004</v>
      </c>
      <c r="G415" s="202">
        <v>599.27499999999998</v>
      </c>
      <c r="H415" s="202">
        <v>816.89099999999996</v>
      </c>
      <c r="I415" s="202">
        <v>773.25199999999995</v>
      </c>
      <c r="J415" s="203">
        <v>449.80700000000002</v>
      </c>
    </row>
    <row r="416" spans="1:16" ht="15" x14ac:dyDescent="0.25">
      <c r="B416" s="193" t="s">
        <v>476</v>
      </c>
      <c r="C416" s="202"/>
      <c r="D416" s="202"/>
      <c r="E416" s="202"/>
      <c r="F416" s="202"/>
      <c r="G416" s="202"/>
      <c r="H416" s="202"/>
      <c r="I416" s="202"/>
      <c r="J416" s="203">
        <v>433.79700000000003</v>
      </c>
    </row>
    <row r="417" spans="2:10" ht="15" x14ac:dyDescent="0.25">
      <c r="B417" s="193" t="s">
        <v>477</v>
      </c>
      <c r="C417" s="202">
        <v>191.654</v>
      </c>
      <c r="D417" s="202">
        <v>552.74400000000003</v>
      </c>
      <c r="E417" s="202">
        <v>1072.693</v>
      </c>
      <c r="F417" s="202">
        <v>379.166</v>
      </c>
      <c r="G417" s="202">
        <v>592.47500000000002</v>
      </c>
      <c r="H417" s="202">
        <v>686.62800000000004</v>
      </c>
      <c r="I417" s="202">
        <v>684.27499999999998</v>
      </c>
      <c r="J417" s="203">
        <v>352.654</v>
      </c>
    </row>
    <row r="418" spans="2:10" ht="15" x14ac:dyDescent="0.25">
      <c r="B418" s="193" t="s">
        <v>478</v>
      </c>
      <c r="C418" s="202"/>
      <c r="D418" s="202"/>
      <c r="E418" s="202"/>
      <c r="F418" s="202"/>
      <c r="G418" s="202"/>
      <c r="H418" s="202"/>
      <c r="I418" s="202"/>
      <c r="J418" s="203">
        <v>298.19099999999997</v>
      </c>
    </row>
    <row r="419" spans="2:10" ht="15" x14ac:dyDescent="0.25">
      <c r="B419" s="193" t="s">
        <v>479</v>
      </c>
      <c r="C419" s="202">
        <v>74.915000000000006</v>
      </c>
      <c r="D419" s="202">
        <v>273.142</v>
      </c>
      <c r="E419" s="202">
        <v>877.74900000000002</v>
      </c>
      <c r="F419" s="202">
        <v>427.43</v>
      </c>
      <c r="G419" s="202">
        <v>843.87300000000005</v>
      </c>
      <c r="H419" s="202">
        <v>388.63400000000001</v>
      </c>
      <c r="I419" s="202">
        <v>389.29199999999997</v>
      </c>
      <c r="J419" s="203">
        <v>283.95699999999999</v>
      </c>
    </row>
    <row r="420" spans="2:10" ht="15" x14ac:dyDescent="0.25">
      <c r="B420" s="193" t="s">
        <v>480</v>
      </c>
      <c r="C420" s="202">
        <v>-22.446999999999999</v>
      </c>
      <c r="D420" s="202">
        <v>576.36400000000003</v>
      </c>
      <c r="E420" s="202">
        <v>568.69000000000005</v>
      </c>
      <c r="F420" s="202">
        <v>224.518</v>
      </c>
      <c r="G420" s="202">
        <v>623.16600000000005</v>
      </c>
      <c r="H420" s="202">
        <v>871.25699999999995</v>
      </c>
      <c r="I420" s="202">
        <v>887.45699999999999</v>
      </c>
      <c r="J420" s="203">
        <v>283.274</v>
      </c>
    </row>
    <row r="421" spans="2:10" ht="15" x14ac:dyDescent="0.25">
      <c r="B421" s="193" t="s">
        <v>481</v>
      </c>
      <c r="C421" s="202"/>
      <c r="D421" s="202"/>
      <c r="E421" s="202"/>
      <c r="F421" s="202"/>
      <c r="G421" s="202"/>
      <c r="H421" s="202"/>
      <c r="I421" s="202"/>
      <c r="J421" s="203">
        <v>270.33800000000002</v>
      </c>
    </row>
    <row r="422" spans="2:10" ht="15" x14ac:dyDescent="0.25">
      <c r="B422" s="209" t="s">
        <v>482</v>
      </c>
      <c r="C422" s="216"/>
      <c r="D422" s="216"/>
      <c r="E422" s="216"/>
      <c r="F422" s="216"/>
      <c r="G422" s="216"/>
      <c r="H422" s="216"/>
      <c r="I422" s="216"/>
      <c r="J422" s="217">
        <v>238.18199999999999</v>
      </c>
    </row>
  </sheetData>
  <conditionalFormatting sqref="J387:J390 J393:J422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J402:J405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J399:J401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J412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J405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J391:J392">
    <cfRule type="iconSet" priority="1">
      <iconSet iconSet="3Flags">
        <cfvo type="percent" val="0"/>
        <cfvo type="num" val="500"/>
        <cfvo type="num" val="1000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1.0 Overrall (Tied Agency)</vt:lpstr>
      <vt:lpstr>1.1 Overrall (Territory)</vt:lpstr>
      <vt:lpstr>2.0 Manpower</vt:lpstr>
      <vt:lpstr>3.0 Rookies</vt:lpstr>
      <vt:lpstr>4.0 Segmentation</vt:lpstr>
      <vt:lpstr>5.0 Product MIx</vt:lpstr>
      <vt:lpstr>6.0 GA Performance</vt:lpstr>
      <vt:lpstr>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Huynh</dc:creator>
  <cp:lastModifiedBy>Tung Nguyen (DA)</cp:lastModifiedBy>
  <cp:lastPrinted>2017-08-23T02:16:47Z</cp:lastPrinted>
  <dcterms:created xsi:type="dcterms:W3CDTF">2017-07-26T04:26:02Z</dcterms:created>
  <dcterms:modified xsi:type="dcterms:W3CDTF">2017-09-15T08:17:32Z</dcterms:modified>
</cp:coreProperties>
</file>