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2" activeTab="10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  <fileRecoveryPr repairLoad="1"/>
</workbook>
</file>

<file path=xl/calcChain.xml><?xml version="1.0" encoding="utf-8"?>
<calcChain xmlns="http://schemas.openxmlformats.org/spreadsheetml/2006/main">
  <c r="D26" i="11" l="1"/>
  <c r="D24" i="11"/>
  <c r="D21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AB26" i="11"/>
  <c r="V26" i="11"/>
  <c r="E24" i="11" l="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H30" i="14"/>
  <c r="F30" i="14"/>
  <c r="I30" i="14" s="1"/>
  <c r="E30" i="14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B2" i="9" l="1"/>
  <c r="Y83" i="13"/>
  <c r="W83" i="13"/>
  <c r="V83" i="13"/>
  <c r="X83" i="13" s="1"/>
  <c r="U83" i="13"/>
  <c r="S83" i="13"/>
  <c r="Q83" i="13"/>
  <c r="O83" i="13"/>
  <c r="N83" i="13"/>
  <c r="M83" i="13"/>
  <c r="L83" i="13"/>
  <c r="K83" i="13"/>
  <c r="J83" i="13"/>
  <c r="I83" i="13"/>
  <c r="H83" i="13"/>
  <c r="G83" i="13"/>
  <c r="F83" i="13"/>
  <c r="E83" i="13"/>
  <c r="T29" i="9"/>
  <c r="S29" i="9"/>
  <c r="R29" i="9"/>
  <c r="Q29" i="9"/>
  <c r="P29" i="9"/>
  <c r="N29" i="9"/>
  <c r="M29" i="9"/>
  <c r="L29" i="9"/>
  <c r="K29" i="9"/>
  <c r="J29" i="9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BK165" i="1" s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8" i="1"/>
  <c r="R158" i="1"/>
  <c r="Q158" i="1"/>
  <c r="P158" i="1"/>
  <c r="O158" i="1"/>
  <c r="N158" i="1"/>
  <c r="M158" i="1"/>
  <c r="L158" i="1"/>
  <c r="K158" i="1"/>
  <c r="J158" i="1"/>
  <c r="I158" i="1"/>
  <c r="I164" i="1" s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BJ155" i="1" s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S10" i="1" s="1"/>
  <c r="R119" i="1"/>
  <c r="Q119" i="1"/>
  <c r="Q10" i="1" s="1"/>
  <c r="P119" i="1"/>
  <c r="P10" i="1" s="1"/>
  <c r="O119" i="1"/>
  <c r="O10" i="1" s="1"/>
  <c r="N119" i="1"/>
  <c r="M119" i="1"/>
  <c r="L119" i="1"/>
  <c r="L10" i="1" s="1"/>
  <c r="K119" i="1"/>
  <c r="K10" i="1" s="1"/>
  <c r="J119" i="1"/>
  <c r="I119" i="1"/>
  <c r="H119" i="1"/>
  <c r="H10" i="1" s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Q100" i="1"/>
  <c r="BP100" i="1"/>
  <c r="BO100" i="1"/>
  <c r="BN100" i="1"/>
  <c r="BM100" i="1"/>
  <c r="BL100" i="1"/>
  <c r="BI100" i="1"/>
  <c r="BH100" i="1"/>
  <c r="BG100" i="1"/>
  <c r="BF100" i="1"/>
  <c r="AX100" i="1"/>
  <c r="BK100" i="1" s="1"/>
  <c r="AW100" i="1"/>
  <c r="BJ100" i="1" s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BI98" i="1"/>
  <c r="BH98" i="1"/>
  <c r="BG98" i="1"/>
  <c r="BF98" i="1"/>
  <c r="BD98" i="1"/>
  <c r="BQ98" i="1" s="1"/>
  <c r="BC98" i="1"/>
  <c r="BP98" i="1" s="1"/>
  <c r="BB98" i="1"/>
  <c r="BO98" i="1" s="1"/>
  <c r="BA98" i="1"/>
  <c r="BN98" i="1" s="1"/>
  <c r="AZ98" i="1"/>
  <c r="BM98" i="1" s="1"/>
  <c r="AY98" i="1"/>
  <c r="BL98" i="1" s="1"/>
  <c r="AX98" i="1"/>
  <c r="BK98" i="1" s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R8" i="1" s="1"/>
  <c r="Q95" i="1"/>
  <c r="Q107" i="1" s="1"/>
  <c r="Q6" i="1" s="1"/>
  <c r="P95" i="1"/>
  <c r="P107" i="1" s="1"/>
  <c r="P6" i="1" s="1"/>
  <c r="O95" i="1"/>
  <c r="O107" i="1" s="1"/>
  <c r="O6" i="1" s="1"/>
  <c r="N95" i="1"/>
  <c r="N107" i="1" s="1"/>
  <c r="N6" i="1" s="1"/>
  <c r="M95" i="1"/>
  <c r="M107" i="1" s="1"/>
  <c r="M6" i="1" s="1"/>
  <c r="L95" i="1"/>
  <c r="L107" i="1" s="1"/>
  <c r="L6" i="1" s="1"/>
  <c r="K95" i="1"/>
  <c r="K107" i="1" s="1"/>
  <c r="K6" i="1" s="1"/>
  <c r="J95" i="1"/>
  <c r="J107" i="1" s="1"/>
  <c r="J6" i="1" s="1"/>
  <c r="I95" i="1"/>
  <c r="I107" i="1" s="1"/>
  <c r="I6" i="1" s="1"/>
  <c r="H95" i="1"/>
  <c r="H8" i="1" s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L90" i="1"/>
  <c r="L102" i="1" s="1"/>
  <c r="K90" i="1"/>
  <c r="K102" i="1" s="1"/>
  <c r="J90" i="1"/>
  <c r="J102" i="1" s="1"/>
  <c r="I90" i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Q99" i="1" s="1"/>
  <c r="P87" i="1"/>
  <c r="P99" i="1" s="1"/>
  <c r="O87" i="1"/>
  <c r="O99" i="1" s="1"/>
  <c r="N87" i="1"/>
  <c r="N99" i="1" s="1"/>
  <c r="M87" i="1"/>
  <c r="M99" i="1" s="1"/>
  <c r="L87" i="1"/>
  <c r="L99" i="1" s="1"/>
  <c r="K87" i="1"/>
  <c r="K99" i="1" s="1"/>
  <c r="J87" i="1"/>
  <c r="J99" i="1" s="1"/>
  <c r="I87" i="1"/>
  <c r="H87" i="1"/>
  <c r="H99" i="1" s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Q98" i="1" s="1"/>
  <c r="P86" i="1"/>
  <c r="P98" i="1" s="1"/>
  <c r="O86" i="1"/>
  <c r="O98" i="1" s="1"/>
  <c r="N86" i="1"/>
  <c r="N98" i="1" s="1"/>
  <c r="M86" i="1"/>
  <c r="L86" i="1"/>
  <c r="L98" i="1" s="1"/>
  <c r="K86" i="1"/>
  <c r="K98" i="1" s="1"/>
  <c r="J86" i="1"/>
  <c r="J98" i="1" s="1"/>
  <c r="I86" i="1"/>
  <c r="I98" i="1" s="1"/>
  <c r="H86" i="1"/>
  <c r="H98" i="1" s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D82" i="1"/>
  <c r="BC82" i="1"/>
  <c r="BB82" i="1"/>
  <c r="BA82" i="1"/>
  <c r="AZ82" i="1"/>
  <c r="AY82" i="1"/>
  <c r="AX82" i="1"/>
  <c r="BK82" i="1" s="1"/>
  <c r="AW82" i="1"/>
  <c r="AV82" i="1"/>
  <c r="AU82" i="1"/>
  <c r="AT82" i="1"/>
  <c r="AS82" i="1"/>
  <c r="AR82" i="1"/>
  <c r="AQ82" i="1"/>
  <c r="AP82" i="1"/>
  <c r="AO82" i="1"/>
  <c r="N82" i="1" s="1"/>
  <c r="N4" i="1" s="1"/>
  <c r="AN82" i="1"/>
  <c r="AM82" i="1"/>
  <c r="AL82" i="1"/>
  <c r="M82" i="1" s="1"/>
  <c r="M4" i="1" s="1"/>
  <c r="AK82" i="1"/>
  <c r="AJ82" i="1"/>
  <c r="AI82" i="1"/>
  <c r="AH82" i="1"/>
  <c r="AG82" i="1"/>
  <c r="AF82" i="1"/>
  <c r="K82" i="1" s="1"/>
  <c r="AE82" i="1"/>
  <c r="AD82" i="1"/>
  <c r="AC82" i="1"/>
  <c r="J82" i="1" s="1"/>
  <c r="J4" i="1" s="1"/>
  <c r="AB82" i="1"/>
  <c r="AA82" i="1"/>
  <c r="Z82" i="1"/>
  <c r="Y82" i="1"/>
  <c r="X82" i="1"/>
  <c r="W82" i="1"/>
  <c r="H82" i="1" s="1"/>
  <c r="V82" i="1"/>
  <c r="U82" i="1"/>
  <c r="O82" i="1"/>
  <c r="O4" i="1" s="1"/>
  <c r="L82" i="1"/>
  <c r="I82" i="1"/>
  <c r="I4" i="1" s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O5" i="1" s="1"/>
  <c r="N81" i="1"/>
  <c r="N5" i="1" s="1"/>
  <c r="M81" i="1"/>
  <c r="L81" i="1"/>
  <c r="L5" i="1" s="1"/>
  <c r="K81" i="1"/>
  <c r="K5" i="1" s="1"/>
  <c r="J81" i="1"/>
  <c r="J5" i="1" s="1"/>
  <c r="I81" i="1"/>
  <c r="H81" i="1"/>
  <c r="H5" i="1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Q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D62" i="1"/>
  <c r="BQ62" i="1" s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R12" i="1" s="1"/>
  <c r="Q58" i="1"/>
  <c r="P58" i="1"/>
  <c r="P70" i="1" s="1"/>
  <c r="O58" i="1"/>
  <c r="O70" i="1" s="1"/>
  <c r="N58" i="1"/>
  <c r="N12" i="1" s="1"/>
  <c r="M58" i="1"/>
  <c r="L58" i="1"/>
  <c r="K58" i="1"/>
  <c r="J58" i="1"/>
  <c r="J12" i="1" s="1"/>
  <c r="I58" i="1"/>
  <c r="H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F69" i="1" s="1"/>
  <c r="AE57" i="1"/>
  <c r="AD57" i="1"/>
  <c r="AC57" i="1"/>
  <c r="AB57" i="1"/>
  <c r="AB69" i="1" s="1"/>
  <c r="AA57" i="1"/>
  <c r="Z57" i="1"/>
  <c r="Y57" i="1"/>
  <c r="X57" i="1"/>
  <c r="X69" i="1" s="1"/>
  <c r="W57" i="1"/>
  <c r="V57" i="1"/>
  <c r="V69" i="1" s="1"/>
  <c r="U57" i="1"/>
  <c r="U69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P66" i="1" s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P61" i="1" s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N43" i="1"/>
  <c r="M43" i="1"/>
  <c r="L43" i="1"/>
  <c r="K43" i="1"/>
  <c r="J43" i="1"/>
  <c r="I43" i="1"/>
  <c r="H43" i="1"/>
  <c r="BH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BH41" i="1" s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M42" i="1" s="1"/>
  <c r="L24" i="1"/>
  <c r="K24" i="1"/>
  <c r="J24" i="1"/>
  <c r="I24" i="1"/>
  <c r="I42" i="1" s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P12" i="1"/>
  <c r="L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N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BQ5" i="1"/>
  <c r="BP5" i="1"/>
  <c r="BO5" i="1"/>
  <c r="BN5" i="1"/>
  <c r="BM5" i="1"/>
  <c r="BL5" i="1"/>
  <c r="BK5" i="1"/>
  <c r="BJ5" i="1"/>
  <c r="BI5" i="1"/>
  <c r="BH5" i="1"/>
  <c r="BG5" i="1"/>
  <c r="BF5" i="1"/>
  <c r="M5" i="1"/>
  <c r="I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K4" i="1"/>
  <c r="H4" i="1"/>
  <c r="B2" i="1"/>
  <c r="E107" i="1" s="1"/>
  <c r="BD69" i="1" l="1"/>
  <c r="BK146" i="1"/>
  <c r="BK166" i="1"/>
  <c r="BG64" i="1"/>
  <c r="O12" i="1"/>
  <c r="H44" i="1"/>
  <c r="L44" i="1"/>
  <c r="H147" i="1"/>
  <c r="H149" i="1"/>
  <c r="L127" i="1"/>
  <c r="AN69" i="1"/>
  <c r="AR69" i="1"/>
  <c r="AV69" i="1"/>
  <c r="AL69" i="1"/>
  <c r="AP69" i="1"/>
  <c r="BN41" i="1"/>
  <c r="K44" i="1"/>
  <c r="O44" i="1"/>
  <c r="BM57" i="1"/>
  <c r="L138" i="1"/>
  <c r="BN118" i="1"/>
  <c r="K164" i="1"/>
  <c r="O165" i="1"/>
  <c r="BN153" i="1"/>
  <c r="L177" i="1"/>
  <c r="BQ94" i="1"/>
  <c r="J41" i="1"/>
  <c r="BI65" i="1"/>
  <c r="BM65" i="1"/>
  <c r="BI70" i="1"/>
  <c r="BM70" i="1"/>
  <c r="BJ118" i="1"/>
  <c r="BI148" i="1"/>
  <c r="BJ146" i="1"/>
  <c r="H41" i="1"/>
  <c r="K41" i="1"/>
  <c r="L126" i="1"/>
  <c r="H127" i="1"/>
  <c r="L129" i="1"/>
  <c r="AG130" i="1"/>
  <c r="BI57" i="1"/>
  <c r="BK67" i="1"/>
  <c r="H137" i="1"/>
  <c r="P122" i="1"/>
  <c r="BN64" i="1"/>
  <c r="AC142" i="1"/>
  <c r="AO142" i="1"/>
  <c r="AS142" i="1"/>
  <c r="S143" i="1"/>
  <c r="S9" i="1" s="1"/>
  <c r="BM155" i="1"/>
  <c r="BI41" i="1"/>
  <c r="I122" i="1"/>
  <c r="Q122" i="1"/>
  <c r="Q123" i="1"/>
  <c r="Q124" i="1"/>
  <c r="I126" i="1"/>
  <c r="M126" i="1"/>
  <c r="Q126" i="1"/>
  <c r="M127" i="1"/>
  <c r="Q127" i="1"/>
  <c r="Q129" i="1"/>
  <c r="Z154" i="1"/>
  <c r="K57" i="1"/>
  <c r="K69" i="1" s="1"/>
  <c r="AH130" i="1"/>
  <c r="K64" i="1"/>
  <c r="S131" i="1"/>
  <c r="S11" i="1" s="1"/>
  <c r="BM61" i="1"/>
  <c r="BQ61" i="1"/>
  <c r="I135" i="1"/>
  <c r="I138" i="1"/>
  <c r="M138" i="1"/>
  <c r="Z142" i="1"/>
  <c r="K94" i="1"/>
  <c r="K7" i="1" s="1"/>
  <c r="AP142" i="1"/>
  <c r="AT142" i="1"/>
  <c r="AX142" i="1"/>
  <c r="W142" i="1"/>
  <c r="AA142" i="1"/>
  <c r="AE142" i="1"/>
  <c r="AI142" i="1"/>
  <c r="AM142" i="1"/>
  <c r="AQ142" i="1"/>
  <c r="AY142" i="1"/>
  <c r="BL142" i="1" s="1"/>
  <c r="BC142" i="1"/>
  <c r="BP142" i="1" s="1"/>
  <c r="BK153" i="1"/>
  <c r="P163" i="1"/>
  <c r="BN163" i="1"/>
  <c r="BQ164" i="1"/>
  <c r="BJ64" i="1"/>
  <c r="L125" i="1"/>
  <c r="P126" i="1"/>
  <c r="H128" i="1"/>
  <c r="H129" i="1"/>
  <c r="BO67" i="1"/>
  <c r="Y142" i="1"/>
  <c r="BI155" i="1"/>
  <c r="J8" i="1"/>
  <c r="BH44" i="1"/>
  <c r="BI63" i="1"/>
  <c r="BQ63" i="1"/>
  <c r="H66" i="1"/>
  <c r="BQ66" i="1"/>
  <c r="BQ82" i="1"/>
  <c r="S134" i="1"/>
  <c r="S137" i="1"/>
  <c r="BI146" i="1"/>
  <c r="BQ146" i="1"/>
  <c r="BH149" i="1"/>
  <c r="BL149" i="1"/>
  <c r="BK151" i="1"/>
  <c r="BJ165" i="1"/>
  <c r="K8" i="1"/>
  <c r="L41" i="1"/>
  <c r="BQ44" i="1"/>
  <c r="K154" i="1"/>
  <c r="BI61" i="1"/>
  <c r="K12" i="1"/>
  <c r="P41" i="1"/>
  <c r="BL42" i="1"/>
  <c r="O61" i="1"/>
  <c r="K123" i="1"/>
  <c r="S123" i="1"/>
  <c r="K63" i="1"/>
  <c r="K149" i="1"/>
  <c r="O65" i="1"/>
  <c r="O66" i="1"/>
  <c r="H67" i="1"/>
  <c r="L61" i="1"/>
  <c r="BK63" i="1"/>
  <c r="BO63" i="1"/>
  <c r="BQ65" i="1"/>
  <c r="BJ66" i="1"/>
  <c r="K70" i="1"/>
  <c r="BO82" i="1"/>
  <c r="L134" i="1"/>
  <c r="J143" i="1"/>
  <c r="J9" i="1" s="1"/>
  <c r="N143" i="1"/>
  <c r="N9" i="1" s="1"/>
  <c r="R143" i="1"/>
  <c r="R9" i="1" s="1"/>
  <c r="L131" i="1"/>
  <c r="L11" i="1" s="1"/>
  <c r="BK148" i="1"/>
  <c r="BJ149" i="1"/>
  <c r="S165" i="1"/>
  <c r="BL44" i="1"/>
  <c r="BI147" i="1"/>
  <c r="BK152" i="1"/>
  <c r="Q163" i="1"/>
  <c r="S8" i="1"/>
  <c r="BM41" i="1"/>
  <c r="BM44" i="1"/>
  <c r="S68" i="1"/>
  <c r="BI68" i="1"/>
  <c r="BQ69" i="1"/>
  <c r="AG154" i="1"/>
  <c r="BN155" i="1"/>
  <c r="BM164" i="1"/>
  <c r="BO165" i="1"/>
  <c r="BJ166" i="1"/>
  <c r="O8" i="1"/>
  <c r="BM42" i="1"/>
  <c r="BQ42" i="1"/>
  <c r="N44" i="1"/>
  <c r="L57" i="1"/>
  <c r="L69" i="1" s="1"/>
  <c r="BQ57" i="1"/>
  <c r="M63" i="1"/>
  <c r="BM62" i="1"/>
  <c r="BJ67" i="1"/>
  <c r="I148" i="1"/>
  <c r="I150" i="1"/>
  <c r="M152" i="1"/>
  <c r="I94" i="1"/>
  <c r="I7" i="1" s="1"/>
  <c r="BI94" i="1"/>
  <c r="BP148" i="1"/>
  <c r="BJ151" i="1"/>
  <c r="BJ152" i="1"/>
  <c r="BJ153" i="1"/>
  <c r="L163" i="1"/>
  <c r="P164" i="1"/>
  <c r="L166" i="1"/>
  <c r="BI42" i="1"/>
  <c r="BK61" i="1"/>
  <c r="BF65" i="1"/>
  <c r="BN65" i="1"/>
  <c r="BL67" i="1"/>
  <c r="BF82" i="1"/>
  <c r="BF148" i="1"/>
  <c r="BN148" i="1"/>
  <c r="BH177" i="1"/>
  <c r="BL177" i="1"/>
  <c r="BP177" i="1"/>
  <c r="J42" i="1"/>
  <c r="BF42" i="1"/>
  <c r="BJ42" i="1"/>
  <c r="BN42" i="1"/>
  <c r="BF44" i="1"/>
  <c r="BJ44" i="1"/>
  <c r="BN44" i="1"/>
  <c r="O57" i="1"/>
  <c r="O69" i="1" s="1"/>
  <c r="BH61" i="1"/>
  <c r="BL61" i="1"/>
  <c r="BP61" i="1"/>
  <c r="BG65" i="1"/>
  <c r="BK65" i="1"/>
  <c r="BG66" i="1"/>
  <c r="BK66" i="1"/>
  <c r="BO66" i="1"/>
  <c r="BI67" i="1"/>
  <c r="BQ67" i="1"/>
  <c r="BF68" i="1"/>
  <c r="BJ68" i="1"/>
  <c r="BN68" i="1"/>
  <c r="BH94" i="1"/>
  <c r="P94" i="1"/>
  <c r="P7" i="1" s="1"/>
  <c r="BL94" i="1"/>
  <c r="I99" i="1"/>
  <c r="BG61" i="1"/>
  <c r="BM64" i="1"/>
  <c r="BH67" i="1"/>
  <c r="BP67" i="1"/>
  <c r="BM68" i="1"/>
  <c r="BJ82" i="1"/>
  <c r="K42" i="1"/>
  <c r="O42" i="1"/>
  <c r="BF41" i="1"/>
  <c r="BJ41" i="1"/>
  <c r="AC69" i="1"/>
  <c r="AC130" i="1"/>
  <c r="J57" i="1"/>
  <c r="J69" i="1" s="1"/>
  <c r="P57" i="1"/>
  <c r="AW69" i="1"/>
  <c r="Q57" i="1"/>
  <c r="Q69" i="1" s="1"/>
  <c r="BG62" i="1"/>
  <c r="BK62" i="1"/>
  <c r="BO62" i="1"/>
  <c r="BF63" i="1"/>
  <c r="BJ63" i="1"/>
  <c r="BN63" i="1"/>
  <c r="BH66" i="1"/>
  <c r="BL66" i="1"/>
  <c r="BP66" i="1"/>
  <c r="BF70" i="1"/>
  <c r="K106" i="1"/>
  <c r="AU142" i="1"/>
  <c r="P118" i="1"/>
  <c r="BH146" i="1"/>
  <c r="BL146" i="1"/>
  <c r="BP146" i="1"/>
  <c r="BI150" i="1"/>
  <c r="BM150" i="1"/>
  <c r="BQ150" i="1"/>
  <c r="BI151" i="1"/>
  <c r="BM151" i="1"/>
  <c r="BQ151" i="1"/>
  <c r="BH163" i="1"/>
  <c r="BL163" i="1"/>
  <c r="BP163" i="1"/>
  <c r="BH165" i="1"/>
  <c r="BL165" i="1"/>
  <c r="BP165" i="1"/>
  <c r="BI44" i="1"/>
  <c r="BI64" i="1"/>
  <c r="BG41" i="1"/>
  <c r="BK41" i="1"/>
  <c r="BO41" i="1"/>
  <c r="O122" i="1"/>
  <c r="O146" i="1"/>
  <c r="K153" i="1"/>
  <c r="K129" i="1"/>
  <c r="K68" i="1"/>
  <c r="AP154" i="1"/>
  <c r="AP130" i="1"/>
  <c r="AX69" i="1"/>
  <c r="AX130" i="1"/>
  <c r="BK57" i="1"/>
  <c r="BH62" i="1"/>
  <c r="BL62" i="1"/>
  <c r="BP62" i="1"/>
  <c r="BH64" i="1"/>
  <c r="BL64" i="1"/>
  <c r="BP64" i="1"/>
  <c r="BG70" i="1"/>
  <c r="BK70" i="1"/>
  <c r="J44" i="1"/>
  <c r="L118" i="1"/>
  <c r="BH155" i="1"/>
  <c r="BL155" i="1"/>
  <c r="BP155" i="1"/>
  <c r="BG82" i="1"/>
  <c r="BM94" i="1"/>
  <c r="I134" i="1"/>
  <c r="Q135" i="1"/>
  <c r="I139" i="1"/>
  <c r="Q139" i="1"/>
  <c r="I146" i="1"/>
  <c r="BG148" i="1"/>
  <c r="BO148" i="1"/>
  <c r="BF150" i="1"/>
  <c r="BF151" i="1"/>
  <c r="BN151" i="1"/>
  <c r="BG153" i="1"/>
  <c r="BO153" i="1"/>
  <c r="I163" i="1"/>
  <c r="M163" i="1"/>
  <c r="I165" i="1"/>
  <c r="M165" i="1"/>
  <c r="Q165" i="1"/>
  <c r="Q166" i="1"/>
  <c r="BI163" i="1"/>
  <c r="BM163" i="1"/>
  <c r="BQ163" i="1"/>
  <c r="BG164" i="1"/>
  <c r="BG166" i="1"/>
  <c r="BO166" i="1"/>
  <c r="BI177" i="1"/>
  <c r="BM177" i="1"/>
  <c r="BQ177" i="1"/>
  <c r="N41" i="1"/>
  <c r="O41" i="1"/>
  <c r="BL41" i="1"/>
  <c r="BP41" i="1"/>
  <c r="BG42" i="1"/>
  <c r="BK42" i="1"/>
  <c r="BO42" i="1"/>
  <c r="BG44" i="1"/>
  <c r="BK44" i="1"/>
  <c r="BO44" i="1"/>
  <c r="H61" i="1"/>
  <c r="H122" i="1"/>
  <c r="P68" i="1"/>
  <c r="H62" i="1"/>
  <c r="BG63" i="1"/>
  <c r="BF64" i="1"/>
  <c r="BH65" i="1"/>
  <c r="BL65" i="1"/>
  <c r="BP65" i="1"/>
  <c r="BM66" i="1"/>
  <c r="BF67" i="1"/>
  <c r="BN67" i="1"/>
  <c r="BG68" i="1"/>
  <c r="BO68" i="1"/>
  <c r="BH70" i="1"/>
  <c r="BL70" i="1"/>
  <c r="BP70" i="1"/>
  <c r="BH82" i="1"/>
  <c r="BL82" i="1"/>
  <c r="BP82" i="1"/>
  <c r="K155" i="1"/>
  <c r="O140" i="1"/>
  <c r="O104" i="1"/>
  <c r="L94" i="1"/>
  <c r="L7" i="1" s="1"/>
  <c r="H118" i="1"/>
  <c r="H140" i="1"/>
  <c r="BM147" i="1"/>
  <c r="BF149" i="1"/>
  <c r="BN149" i="1"/>
  <c r="BF152" i="1"/>
  <c r="BH153" i="1"/>
  <c r="BL153" i="1"/>
  <c r="BP153" i="1"/>
  <c r="J163" i="1"/>
  <c r="N163" i="1"/>
  <c r="R163" i="1"/>
  <c r="J164" i="1"/>
  <c r="N164" i="1"/>
  <c r="R164" i="1"/>
  <c r="J165" i="1"/>
  <c r="N165" i="1"/>
  <c r="R165" i="1"/>
  <c r="J166" i="1"/>
  <c r="N166" i="1"/>
  <c r="R166" i="1"/>
  <c r="BH164" i="1"/>
  <c r="BL164" i="1"/>
  <c r="BP164" i="1"/>
  <c r="BH166" i="1"/>
  <c r="BL166" i="1"/>
  <c r="BP166" i="1"/>
  <c r="R41" i="1"/>
  <c r="I41" i="1"/>
  <c r="M41" i="1"/>
  <c r="Q41" i="1"/>
  <c r="BQ41" i="1"/>
  <c r="BP42" i="1"/>
  <c r="I44" i="1"/>
  <c r="M44" i="1"/>
  <c r="BP44" i="1"/>
  <c r="M146" i="1"/>
  <c r="M122" i="1"/>
  <c r="M147" i="1"/>
  <c r="M123" i="1"/>
  <c r="M149" i="1"/>
  <c r="M151" i="1"/>
  <c r="M153" i="1"/>
  <c r="BF61" i="1"/>
  <c r="BN61" i="1"/>
  <c r="BF62" i="1"/>
  <c r="BJ62" i="1"/>
  <c r="BH63" i="1"/>
  <c r="BL63" i="1"/>
  <c r="BP63" i="1"/>
  <c r="BO64" i="1"/>
  <c r="P65" i="1"/>
  <c r="BF66" i="1"/>
  <c r="BG67" i="1"/>
  <c r="BH68" i="1"/>
  <c r="BL68" i="1"/>
  <c r="BP68" i="1"/>
  <c r="L150" i="1"/>
  <c r="H152" i="1"/>
  <c r="BD154" i="1"/>
  <c r="BK94" i="1"/>
  <c r="K134" i="1"/>
  <c r="O134" i="1"/>
  <c r="O135" i="1"/>
  <c r="O136" i="1"/>
  <c r="S136" i="1"/>
  <c r="K137" i="1"/>
  <c r="O137" i="1"/>
  <c r="K138" i="1"/>
  <c r="O138" i="1"/>
  <c r="S138" i="1"/>
  <c r="O139" i="1"/>
  <c r="K141" i="1"/>
  <c r="O141" i="1"/>
  <c r="S141" i="1"/>
  <c r="K118" i="1"/>
  <c r="K142" i="1" s="1"/>
  <c r="AH142" i="1"/>
  <c r="BG118" i="1"/>
  <c r="S118" i="1"/>
  <c r="K143" i="1"/>
  <c r="K9" i="1" s="1"/>
  <c r="O143" i="1"/>
  <c r="O9" i="1" s="1"/>
  <c r="L141" i="1"/>
  <c r="BG146" i="1"/>
  <c r="BO146" i="1"/>
  <c r="BF147" i="1"/>
  <c r="BJ147" i="1"/>
  <c r="BN147" i="1"/>
  <c r="BG149" i="1"/>
  <c r="BO149" i="1"/>
  <c r="BG152" i="1"/>
  <c r="BO152" i="1"/>
  <c r="BG155" i="1"/>
  <c r="BG165" i="1"/>
  <c r="H134" i="1"/>
  <c r="P134" i="1"/>
  <c r="H135" i="1"/>
  <c r="L135" i="1"/>
  <c r="P135" i="1"/>
  <c r="H136" i="1"/>
  <c r="H138" i="1"/>
  <c r="P138" i="1"/>
  <c r="H139" i="1"/>
  <c r="L139" i="1"/>
  <c r="P139" i="1"/>
  <c r="AF142" i="1"/>
  <c r="N118" i="1"/>
  <c r="AR142" i="1"/>
  <c r="AV130" i="1"/>
  <c r="BO147" i="1"/>
  <c r="BH148" i="1"/>
  <c r="BL148" i="1"/>
  <c r="BG150" i="1"/>
  <c r="BG151" i="1"/>
  <c r="BO151" i="1"/>
  <c r="BH152" i="1"/>
  <c r="BL152" i="1"/>
  <c r="BP152" i="1"/>
  <c r="BI153" i="1"/>
  <c r="BQ155" i="1"/>
  <c r="K163" i="1"/>
  <c r="O163" i="1"/>
  <c r="S163" i="1"/>
  <c r="O164" i="1"/>
  <c r="S164" i="1"/>
  <c r="K165" i="1"/>
  <c r="K166" i="1"/>
  <c r="O166" i="1"/>
  <c r="S166" i="1"/>
  <c r="BF163" i="1"/>
  <c r="BJ163" i="1"/>
  <c r="BI164" i="1"/>
  <c r="BI166" i="1"/>
  <c r="BM166" i="1"/>
  <c r="BQ166" i="1"/>
  <c r="H177" i="1"/>
  <c r="I177" i="1"/>
  <c r="M177" i="1"/>
  <c r="P177" i="1"/>
  <c r="BP94" i="1"/>
  <c r="M135" i="1"/>
  <c r="I136" i="1"/>
  <c r="M124" i="1"/>
  <c r="Q136" i="1"/>
  <c r="I137" i="1"/>
  <c r="M137" i="1"/>
  <c r="Q137" i="1"/>
  <c r="M139" i="1"/>
  <c r="I140" i="1"/>
  <c r="M128" i="1"/>
  <c r="Q140" i="1"/>
  <c r="M141" i="1"/>
  <c r="BF118" i="1"/>
  <c r="I143" i="1"/>
  <c r="I9" i="1" s="1"/>
  <c r="M143" i="1"/>
  <c r="M9" i="1" s="1"/>
  <c r="BF146" i="1"/>
  <c r="BN146" i="1"/>
  <c r="BH147" i="1"/>
  <c r="BL147" i="1"/>
  <c r="BP147" i="1"/>
  <c r="BI149" i="1"/>
  <c r="BM149" i="1"/>
  <c r="BQ149" i="1"/>
  <c r="BL150" i="1"/>
  <c r="BP150" i="1"/>
  <c r="BH151" i="1"/>
  <c r="BL151" i="1"/>
  <c r="BP151" i="1"/>
  <c r="BF153" i="1"/>
  <c r="BF155" i="1"/>
  <c r="H163" i="1"/>
  <c r="H164" i="1"/>
  <c r="L164" i="1"/>
  <c r="H165" i="1"/>
  <c r="L165" i="1"/>
  <c r="P165" i="1"/>
  <c r="H166" i="1"/>
  <c r="P166" i="1"/>
  <c r="BF164" i="1"/>
  <c r="BF165" i="1"/>
  <c r="BN165" i="1"/>
  <c r="BF166" i="1"/>
  <c r="BN166" i="1"/>
  <c r="K177" i="1"/>
  <c r="O177" i="1"/>
  <c r="BG177" i="1"/>
  <c r="BK177" i="1"/>
  <c r="S177" i="1"/>
  <c r="O29" i="9"/>
  <c r="E6" i="1"/>
  <c r="S20" i="1"/>
  <c r="S21" i="1"/>
  <c r="S24" i="1"/>
  <c r="S25" i="1"/>
  <c r="S27" i="1"/>
  <c r="P28" i="1"/>
  <c r="C34" i="1"/>
  <c r="E41" i="1"/>
  <c r="J147" i="1"/>
  <c r="J123" i="1"/>
  <c r="J62" i="1"/>
  <c r="R123" i="1"/>
  <c r="R62" i="1"/>
  <c r="J151" i="1"/>
  <c r="J127" i="1"/>
  <c r="J66" i="1"/>
  <c r="K152" i="1"/>
  <c r="K67" i="1"/>
  <c r="O152" i="1"/>
  <c r="O128" i="1"/>
  <c r="J154" i="1"/>
  <c r="I155" i="1"/>
  <c r="I131" i="1"/>
  <c r="I11" i="1" s="1"/>
  <c r="Q131" i="1"/>
  <c r="Q11" i="1" s="1"/>
  <c r="Q70" i="1"/>
  <c r="BJ61" i="1"/>
  <c r="M62" i="1"/>
  <c r="BN62" i="1"/>
  <c r="BO70" i="1"/>
  <c r="P76" i="1"/>
  <c r="P148" i="1" s="1"/>
  <c r="S77" i="1"/>
  <c r="D79" i="1"/>
  <c r="D86" i="1"/>
  <c r="BO150" i="1"/>
  <c r="H153" i="1"/>
  <c r="AC15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R26" i="1"/>
  <c r="C28" i="1"/>
  <c r="R28" i="1"/>
  <c r="C33" i="1"/>
  <c r="E34" i="1"/>
  <c r="C37" i="1"/>
  <c r="E38" i="1"/>
  <c r="C43" i="1"/>
  <c r="E49" i="1"/>
  <c r="N146" i="1"/>
  <c r="N122" i="1"/>
  <c r="N61" i="1"/>
  <c r="O147" i="1"/>
  <c r="O123" i="1"/>
  <c r="H148" i="1"/>
  <c r="H124" i="1"/>
  <c r="P124" i="1"/>
  <c r="P63" i="1"/>
  <c r="C52" i="1"/>
  <c r="E53" i="1"/>
  <c r="J126" i="1"/>
  <c r="J150" i="1"/>
  <c r="J65" i="1"/>
  <c r="K151" i="1"/>
  <c r="K127" i="1"/>
  <c r="L152" i="1"/>
  <c r="BK64" i="1"/>
  <c r="I67" i="1"/>
  <c r="Q67" i="1"/>
  <c r="C74" i="1"/>
  <c r="D87" i="1"/>
  <c r="C90" i="1"/>
  <c r="H94" i="1"/>
  <c r="U142" i="1"/>
  <c r="L106" i="1"/>
  <c r="AK142" i="1"/>
  <c r="M94" i="1"/>
  <c r="BJ94" i="1"/>
  <c r="Q94" i="1"/>
  <c r="K108" i="1"/>
  <c r="L136" i="1"/>
  <c r="K139" i="1"/>
  <c r="S139" i="1"/>
  <c r="S124" i="1"/>
  <c r="Q125" i="1"/>
  <c r="K128" i="1"/>
  <c r="M140" i="1"/>
  <c r="AN142" i="1"/>
  <c r="BG147" i="1"/>
  <c r="M8" i="1"/>
  <c r="Q8" i="1"/>
  <c r="I12" i="1"/>
  <c r="D20" i="1"/>
  <c r="Q22" i="1"/>
  <c r="D23" i="1"/>
  <c r="Q24" i="1"/>
  <c r="D25" i="1"/>
  <c r="Q25" i="1"/>
  <c r="S26" i="1"/>
  <c r="E28" i="1"/>
  <c r="C32" i="1"/>
  <c r="L42" i="1"/>
  <c r="E43" i="1"/>
  <c r="S122" i="1"/>
  <c r="S61" i="1"/>
  <c r="H123" i="1"/>
  <c r="L62" i="1"/>
  <c r="L147" i="1"/>
  <c r="P123" i="1"/>
  <c r="C51" i="1"/>
  <c r="E52" i="1"/>
  <c r="J125" i="1"/>
  <c r="J149" i="1"/>
  <c r="J64" i="1"/>
  <c r="N149" i="1"/>
  <c r="N125" i="1"/>
  <c r="N64" i="1"/>
  <c r="R125" i="1"/>
  <c r="R64" i="1"/>
  <c r="K150" i="1"/>
  <c r="K126" i="1"/>
  <c r="O150" i="1"/>
  <c r="O126" i="1"/>
  <c r="S126" i="1"/>
  <c r="S65" i="1"/>
  <c r="L66" i="1"/>
  <c r="L151" i="1"/>
  <c r="P127" i="1"/>
  <c r="C55" i="1"/>
  <c r="E56" i="1"/>
  <c r="J153" i="1"/>
  <c r="J129" i="1"/>
  <c r="J68" i="1"/>
  <c r="N153" i="1"/>
  <c r="N129" i="1"/>
  <c r="N68" i="1"/>
  <c r="R129" i="1"/>
  <c r="R68" i="1"/>
  <c r="U154" i="1"/>
  <c r="Y154" i="1"/>
  <c r="Y130" i="1"/>
  <c r="Y69" i="1"/>
  <c r="I57" i="1"/>
  <c r="AK154" i="1"/>
  <c r="M57" i="1"/>
  <c r="AK130" i="1"/>
  <c r="AO154" i="1"/>
  <c r="AO69" i="1"/>
  <c r="AS130" i="1"/>
  <c r="BF130" i="1" s="1"/>
  <c r="AS69" i="1"/>
  <c r="AW154" i="1"/>
  <c r="AW130" i="1"/>
  <c r="BJ57" i="1"/>
  <c r="BA154" i="1"/>
  <c r="BA130" i="1"/>
  <c r="BF57" i="1"/>
  <c r="I61" i="1"/>
  <c r="I62" i="1"/>
  <c r="P62" i="1"/>
  <c r="I63" i="1"/>
  <c r="Q63" i="1"/>
  <c r="Q64" i="1"/>
  <c r="Q65" i="1"/>
  <c r="K66" i="1"/>
  <c r="L67" i="1"/>
  <c r="BQ68" i="1"/>
  <c r="AG69" i="1"/>
  <c r="BA69" i="1"/>
  <c r="BN69" i="1" s="1"/>
  <c r="S75" i="1"/>
  <c r="S44" i="1" s="1"/>
  <c r="P78" i="1"/>
  <c r="P150" i="1" s="1"/>
  <c r="M98" i="1"/>
  <c r="M134" i="1"/>
  <c r="C93" i="1"/>
  <c r="BO94" i="1"/>
  <c r="S94" i="1"/>
  <c r="S7" i="1" s="1"/>
  <c r="S140" i="1"/>
  <c r="Q141" i="1"/>
  <c r="AD142" i="1"/>
  <c r="K124" i="1"/>
  <c r="H125" i="1"/>
  <c r="L128" i="1"/>
  <c r="E177" i="1"/>
  <c r="E176" i="1"/>
  <c r="E175" i="1"/>
  <c r="E174" i="1"/>
  <c r="E173" i="1"/>
  <c r="E172" i="1"/>
  <c r="E171" i="1"/>
  <c r="E170" i="1"/>
  <c r="E169" i="1"/>
  <c r="E162" i="1"/>
  <c r="E161" i="1"/>
  <c r="E160" i="1"/>
  <c r="E159" i="1"/>
  <c r="E158" i="1"/>
  <c r="D176" i="1"/>
  <c r="D174" i="1"/>
  <c r="D172" i="1"/>
  <c r="D170" i="1"/>
  <c r="D160" i="1"/>
  <c r="C159" i="1"/>
  <c r="C176" i="1"/>
  <c r="C174" i="1"/>
  <c r="C172" i="1"/>
  <c r="C170" i="1"/>
  <c r="D161" i="1"/>
  <c r="C160" i="1"/>
  <c r="D177" i="1"/>
  <c r="D175" i="1"/>
  <c r="D173" i="1"/>
  <c r="D171" i="1"/>
  <c r="D169" i="1"/>
  <c r="C175" i="1"/>
  <c r="C162" i="1"/>
  <c r="D159" i="1"/>
  <c r="C171" i="1"/>
  <c r="E117" i="1"/>
  <c r="E116" i="1"/>
  <c r="E115" i="1"/>
  <c r="E114" i="1"/>
  <c r="E113" i="1"/>
  <c r="E112" i="1"/>
  <c r="E111" i="1"/>
  <c r="E110" i="1"/>
  <c r="R108" i="1"/>
  <c r="N108" i="1"/>
  <c r="J108" i="1"/>
  <c r="C107" i="1"/>
  <c r="C6" i="1" s="1"/>
  <c r="C106" i="1"/>
  <c r="E105" i="1"/>
  <c r="C104" i="1"/>
  <c r="E103" i="1"/>
  <c r="C102" i="1"/>
  <c r="E101" i="1"/>
  <c r="C100" i="1"/>
  <c r="E99" i="1"/>
  <c r="E98" i="1"/>
  <c r="E93" i="1"/>
  <c r="E92" i="1"/>
  <c r="E91" i="1"/>
  <c r="E90" i="1"/>
  <c r="E89" i="1"/>
  <c r="E88" i="1"/>
  <c r="E87" i="1"/>
  <c r="E86" i="1"/>
  <c r="R83" i="1"/>
  <c r="R82" i="1"/>
  <c r="R4" i="1" s="1"/>
  <c r="R81" i="1"/>
  <c r="R5" i="1" s="1"/>
  <c r="E81" i="1"/>
  <c r="R80" i="1"/>
  <c r="R152" i="1" s="1"/>
  <c r="E80" i="1"/>
  <c r="R79" i="1"/>
  <c r="E79" i="1"/>
  <c r="R78" i="1"/>
  <c r="R150" i="1" s="1"/>
  <c r="E78" i="1"/>
  <c r="R77" i="1"/>
  <c r="R149" i="1" s="1"/>
  <c r="E77" i="1"/>
  <c r="R76" i="1"/>
  <c r="R148" i="1" s="1"/>
  <c r="E76" i="1"/>
  <c r="R75" i="1"/>
  <c r="R44" i="1" s="1"/>
  <c r="E75" i="1"/>
  <c r="R74" i="1"/>
  <c r="R146" i="1" s="1"/>
  <c r="E74" i="1"/>
  <c r="C161" i="1"/>
  <c r="D115" i="1"/>
  <c r="C114" i="1"/>
  <c r="D111" i="1"/>
  <c r="D135" i="1" s="1"/>
  <c r="C110" i="1"/>
  <c r="O108" i="1"/>
  <c r="I108" i="1"/>
  <c r="C105" i="1"/>
  <c r="E102" i="1"/>
  <c r="D100" i="1"/>
  <c r="D99" i="1"/>
  <c r="D92" i="1"/>
  <c r="C91" i="1"/>
  <c r="D88" i="1"/>
  <c r="C87" i="1"/>
  <c r="S83" i="1"/>
  <c r="Q82" i="1"/>
  <c r="Q4" i="1" s="1"/>
  <c r="Q81" i="1"/>
  <c r="Q5" i="1" s="1"/>
  <c r="C81" i="1"/>
  <c r="C5" i="1" s="1"/>
  <c r="Q79" i="1"/>
  <c r="Q151" i="1" s="1"/>
  <c r="C79" i="1"/>
  <c r="Q77" i="1"/>
  <c r="Q149" i="1" s="1"/>
  <c r="C77" i="1"/>
  <c r="Q75" i="1"/>
  <c r="C75" i="1"/>
  <c r="C44" i="1" s="1"/>
  <c r="D56" i="1"/>
  <c r="D55" i="1"/>
  <c r="D54" i="1"/>
  <c r="D53" i="1"/>
  <c r="D52" i="1"/>
  <c r="D51" i="1"/>
  <c r="D50" i="1"/>
  <c r="D49" i="1"/>
  <c r="D45" i="1"/>
  <c r="D43" i="1"/>
  <c r="D41" i="1"/>
  <c r="D38" i="1"/>
  <c r="D37" i="1"/>
  <c r="D36" i="1"/>
  <c r="D35" i="1"/>
  <c r="D34" i="1"/>
  <c r="D33" i="1"/>
  <c r="D32" i="1"/>
  <c r="D31" i="1"/>
  <c r="Q28" i="1"/>
  <c r="D28" i="1"/>
  <c r="Q27" i="1"/>
  <c r="D27" i="1"/>
  <c r="Q26" i="1"/>
  <c r="D26" i="1"/>
  <c r="C177" i="1"/>
  <c r="D116" i="1"/>
  <c r="D140" i="1" s="1"/>
  <c r="C115" i="1"/>
  <c r="C139" i="1" s="1"/>
  <c r="D112" i="1"/>
  <c r="D136" i="1" s="1"/>
  <c r="C111" i="1"/>
  <c r="C135" i="1" s="1"/>
  <c r="S108" i="1"/>
  <c r="M108" i="1"/>
  <c r="H108" i="1"/>
  <c r="E104" i="1"/>
  <c r="D102" i="1"/>
  <c r="D101" i="1"/>
  <c r="C99" i="1"/>
  <c r="D93" i="1"/>
  <c r="C92" i="1"/>
  <c r="D89" i="1"/>
  <c r="C88" i="1"/>
  <c r="Q83" i="1"/>
  <c r="Q155" i="1" s="1"/>
  <c r="P82" i="1"/>
  <c r="P4" i="1" s="1"/>
  <c r="P81" i="1"/>
  <c r="P5" i="1" s="1"/>
  <c r="S80" i="1"/>
  <c r="S152" i="1" s="1"/>
  <c r="D80" i="1"/>
  <c r="P79" i="1"/>
  <c r="P151" i="1" s="1"/>
  <c r="S78" i="1"/>
  <c r="S150" i="1" s="1"/>
  <c r="D78" i="1"/>
  <c r="P77" i="1"/>
  <c r="S76" i="1"/>
  <c r="S148" i="1" s="1"/>
  <c r="D76" i="1"/>
  <c r="P75" i="1"/>
  <c r="P44" i="1" s="1"/>
  <c r="S74" i="1"/>
  <c r="S146" i="1" s="1"/>
  <c r="D74" i="1"/>
  <c r="S22" i="1"/>
  <c r="S23" i="1"/>
  <c r="P26" i="1"/>
  <c r="E27" i="1"/>
  <c r="F27" i="1" s="1"/>
  <c r="E31" i="1"/>
  <c r="E35" i="1"/>
  <c r="C38" i="1"/>
  <c r="C49" i="1"/>
  <c r="E50" i="1"/>
  <c r="N147" i="1"/>
  <c r="N123" i="1"/>
  <c r="N62" i="1"/>
  <c r="O124" i="1"/>
  <c r="O148" i="1"/>
  <c r="P149" i="1"/>
  <c r="C53" i="1"/>
  <c r="E54" i="1"/>
  <c r="N151" i="1"/>
  <c r="N127" i="1"/>
  <c r="N66" i="1"/>
  <c r="R151" i="1"/>
  <c r="R127" i="1"/>
  <c r="R66" i="1"/>
  <c r="M155" i="1"/>
  <c r="M70" i="1"/>
  <c r="M64" i="1"/>
  <c r="BO65" i="1"/>
  <c r="O67" i="1"/>
  <c r="H68" i="1"/>
  <c r="BK68" i="1"/>
  <c r="D75" i="1"/>
  <c r="P80" i="1"/>
  <c r="P152" i="1" s="1"/>
  <c r="S81" i="1"/>
  <c r="S5" i="1" s="1"/>
  <c r="BN82" i="1"/>
  <c r="C89" i="1"/>
  <c r="H107" i="1"/>
  <c r="H6" i="1" s="1"/>
  <c r="H143" i="1"/>
  <c r="H9" i="1" s="1"/>
  <c r="C98" i="1"/>
  <c r="E100" i="1"/>
  <c r="D104" i="1"/>
  <c r="D105" i="1"/>
  <c r="E106" i="1"/>
  <c r="Q108" i="1"/>
  <c r="C112" i="1"/>
  <c r="D117" i="1"/>
  <c r="X142" i="1"/>
  <c r="I118" i="1"/>
  <c r="I142" i="1" s="1"/>
  <c r="X130" i="1"/>
  <c r="AB142" i="1"/>
  <c r="J118" i="1"/>
  <c r="AJ142" i="1"/>
  <c r="M118" i="1"/>
  <c r="BI118" i="1"/>
  <c r="R118" i="1"/>
  <c r="AZ142" i="1"/>
  <c r="BM142" i="1" s="1"/>
  <c r="AZ130" i="1"/>
  <c r="BQ118" i="1"/>
  <c r="P125" i="1"/>
  <c r="S128" i="1"/>
  <c r="AV142" i="1"/>
  <c r="L143" i="1"/>
  <c r="L9" i="1" s="1"/>
  <c r="BK149" i="1"/>
  <c r="BK150" i="1"/>
  <c r="D162" i="1"/>
  <c r="L8" i="1"/>
  <c r="P8" i="1"/>
  <c r="C45" i="1"/>
  <c r="J146" i="1"/>
  <c r="J122" i="1"/>
  <c r="J61" i="1"/>
  <c r="R122" i="1"/>
  <c r="R61" i="1"/>
  <c r="L148" i="1"/>
  <c r="M125" i="1"/>
  <c r="N126" i="1"/>
  <c r="N65" i="1"/>
  <c r="N150" i="1"/>
  <c r="R126" i="1"/>
  <c r="R65" i="1"/>
  <c r="O151" i="1"/>
  <c r="O127" i="1"/>
  <c r="P128" i="1"/>
  <c r="P67" i="1"/>
  <c r="C56" i="1"/>
  <c r="BO61" i="1"/>
  <c r="O62" i="1"/>
  <c r="H63" i="1"/>
  <c r="O63" i="1"/>
  <c r="H64" i="1"/>
  <c r="P64" i="1"/>
  <c r="I65" i="1"/>
  <c r="I66" i="1"/>
  <c r="Q68" i="1"/>
  <c r="Q76" i="1"/>
  <c r="Q148" i="1" s="1"/>
  <c r="C78" i="1"/>
  <c r="Q80" i="1"/>
  <c r="Q152" i="1" s="1"/>
  <c r="I106" i="1"/>
  <c r="BN94" i="1"/>
  <c r="BF94" i="1"/>
  <c r="D98" i="1"/>
  <c r="C101" i="1"/>
  <c r="I102" i="1"/>
  <c r="C103" i="1"/>
  <c r="D107" i="1"/>
  <c r="D6" i="1" s="1"/>
  <c r="D110" i="1"/>
  <c r="P136" i="1"/>
  <c r="C113" i="1"/>
  <c r="Q138" i="1"/>
  <c r="BA142" i="1"/>
  <c r="BN142" i="1" s="1"/>
  <c r="Q143" i="1"/>
  <c r="Q9" i="1" s="1"/>
  <c r="K147" i="1"/>
  <c r="BK147" i="1"/>
  <c r="L149" i="1"/>
  <c r="L153" i="1"/>
  <c r="C169" i="1"/>
  <c r="I8" i="1"/>
  <c r="I10" i="1"/>
  <c r="M10" i="1"/>
  <c r="M12" i="1"/>
  <c r="Q12" i="1"/>
  <c r="Q20" i="1"/>
  <c r="D21" i="1"/>
  <c r="Q21" i="1"/>
  <c r="D22" i="1"/>
  <c r="Q23" i="1"/>
  <c r="D24" i="1"/>
  <c r="E26" i="1"/>
  <c r="P27" i="1"/>
  <c r="S28" i="1"/>
  <c r="E33" i="1"/>
  <c r="C36" i="1"/>
  <c r="E37" i="1"/>
  <c r="S41" i="1"/>
  <c r="E45" i="1"/>
  <c r="K146" i="1"/>
  <c r="K122" i="1"/>
  <c r="K65" i="1"/>
  <c r="S66" i="1"/>
  <c r="BI66" i="1"/>
  <c r="S67" i="1"/>
  <c r="BM67" i="1"/>
  <c r="L68" i="1"/>
  <c r="P74" i="1"/>
  <c r="P146" i="1" s="1"/>
  <c r="D77" i="1"/>
  <c r="S79" i="1"/>
  <c r="S151" i="1" s="1"/>
  <c r="D81" i="1"/>
  <c r="D5" i="1" s="1"/>
  <c r="P83" i="1"/>
  <c r="D90" i="1"/>
  <c r="BG94" i="1"/>
  <c r="H101" i="1"/>
  <c r="D103" i="1"/>
  <c r="L108" i="1"/>
  <c r="D113" i="1"/>
  <c r="C116" i="1"/>
  <c r="C140" i="1" s="1"/>
  <c r="I141" i="1"/>
  <c r="L123" i="1"/>
  <c r="U130" i="1"/>
  <c r="AJ130" i="1"/>
  <c r="M131" i="1"/>
  <c r="M11" i="1" s="1"/>
  <c r="BD142" i="1"/>
  <c r="BQ142" i="1" s="1"/>
  <c r="K148" i="1"/>
  <c r="H151" i="1"/>
  <c r="AS154" i="1"/>
  <c r="BF154" i="1" s="1"/>
  <c r="C158" i="1"/>
  <c r="C173" i="1"/>
  <c r="E20" i="1"/>
  <c r="R20" i="1"/>
  <c r="E21" i="1"/>
  <c r="R21" i="1"/>
  <c r="E22" i="1"/>
  <c r="R22" i="1"/>
  <c r="E23" i="1"/>
  <c r="F23" i="1" s="1"/>
  <c r="R23" i="1"/>
  <c r="E24" i="1"/>
  <c r="R24" i="1"/>
  <c r="E25" i="1"/>
  <c r="R25" i="1"/>
  <c r="C27" i="1"/>
  <c r="R27" i="1"/>
  <c r="C31" i="1"/>
  <c r="E32" i="1"/>
  <c r="C35" i="1"/>
  <c r="E36" i="1"/>
  <c r="C41" i="1"/>
  <c r="H42" i="1"/>
  <c r="N42" i="1"/>
  <c r="L122" i="1"/>
  <c r="L146" i="1"/>
  <c r="C50" i="1"/>
  <c r="E51" i="1"/>
  <c r="J148" i="1"/>
  <c r="J124" i="1"/>
  <c r="J63" i="1"/>
  <c r="N148" i="1"/>
  <c r="N124" i="1"/>
  <c r="N63" i="1"/>
  <c r="R124" i="1"/>
  <c r="R63" i="1"/>
  <c r="O149" i="1"/>
  <c r="O125" i="1"/>
  <c r="O64" i="1"/>
  <c r="S149" i="1"/>
  <c r="S125" i="1"/>
  <c r="H150" i="1"/>
  <c r="H65" i="1"/>
  <c r="C54" i="1"/>
  <c r="E55" i="1"/>
  <c r="J152" i="1"/>
  <c r="J128" i="1"/>
  <c r="J67" i="1"/>
  <c r="N152" i="1"/>
  <c r="N128" i="1"/>
  <c r="N67" i="1"/>
  <c r="R128" i="1"/>
  <c r="R67" i="1"/>
  <c r="O153" i="1"/>
  <c r="O129" i="1"/>
  <c r="O68" i="1"/>
  <c r="S153" i="1"/>
  <c r="S129" i="1"/>
  <c r="H57" i="1"/>
  <c r="O154" i="1"/>
  <c r="V130" i="1"/>
  <c r="V154" i="1"/>
  <c r="AD154" i="1"/>
  <c r="AD69" i="1"/>
  <c r="AD130" i="1"/>
  <c r="AH154" i="1"/>
  <c r="AH69" i="1"/>
  <c r="AL154" i="1"/>
  <c r="AL130" i="1"/>
  <c r="AT154" i="1"/>
  <c r="AT130" i="1"/>
  <c r="AT69" i="1"/>
  <c r="BK69" i="1"/>
  <c r="BB154" i="1"/>
  <c r="BO154" i="1" s="1"/>
  <c r="BB130" i="1"/>
  <c r="BO57" i="1"/>
  <c r="S57" i="1"/>
  <c r="BG57" i="1"/>
  <c r="BN57" i="1"/>
  <c r="H155" i="1"/>
  <c r="H70" i="1"/>
  <c r="H131" i="1"/>
  <c r="H11" i="1" s="1"/>
  <c r="L155" i="1"/>
  <c r="L70" i="1"/>
  <c r="P155" i="1"/>
  <c r="P131" i="1"/>
  <c r="P11" i="1" s="1"/>
  <c r="K61" i="1"/>
  <c r="Q61" i="1"/>
  <c r="K62" i="1"/>
  <c r="S62" i="1"/>
  <c r="BI62" i="1"/>
  <c r="L63" i="1"/>
  <c r="S63" i="1"/>
  <c r="BM63" i="1"/>
  <c r="L64" i="1"/>
  <c r="S64" i="1"/>
  <c r="BQ64" i="1"/>
  <c r="L65" i="1"/>
  <c r="BJ65" i="1"/>
  <c r="M66" i="1"/>
  <c r="BN66" i="1"/>
  <c r="M67" i="1"/>
  <c r="M68" i="1"/>
  <c r="Z69" i="1"/>
  <c r="AK69" i="1"/>
  <c r="BJ69" i="1" s="1"/>
  <c r="BB69" i="1"/>
  <c r="BO69" i="1" s="1"/>
  <c r="I70" i="1"/>
  <c r="BJ70" i="1"/>
  <c r="BN70" i="1"/>
  <c r="Q74" i="1"/>
  <c r="Q146" i="1" s="1"/>
  <c r="C76" i="1"/>
  <c r="Q78" i="1"/>
  <c r="Q150" i="1" s="1"/>
  <c r="C80" i="1"/>
  <c r="S82" i="1"/>
  <c r="S4" i="1" s="1"/>
  <c r="BI82" i="1"/>
  <c r="BM82" i="1"/>
  <c r="C86" i="1"/>
  <c r="D91" i="1"/>
  <c r="H141" i="1"/>
  <c r="H105" i="1"/>
  <c r="O94" i="1"/>
  <c r="M102" i="1"/>
  <c r="D106" i="1"/>
  <c r="P108" i="1"/>
  <c r="K135" i="1"/>
  <c r="S135" i="1"/>
  <c r="D114" i="1"/>
  <c r="L140" i="1"/>
  <c r="P140" i="1"/>
  <c r="C117" i="1"/>
  <c r="Q118" i="1"/>
  <c r="Q142" i="1" s="1"/>
  <c r="BM118" i="1"/>
  <c r="L124" i="1"/>
  <c r="K125" i="1"/>
  <c r="H126" i="1"/>
  <c r="S127" i="1"/>
  <c r="Q128" i="1"/>
  <c r="P129" i="1"/>
  <c r="Z130" i="1"/>
  <c r="AO130" i="1"/>
  <c r="BD130" i="1"/>
  <c r="Q134" i="1"/>
  <c r="M136" i="1"/>
  <c r="L137" i="1"/>
  <c r="H146" i="1"/>
  <c r="BJ150" i="1"/>
  <c r="BN150" i="1"/>
  <c r="L154" i="1"/>
  <c r="AX154" i="1"/>
  <c r="BK155" i="1"/>
  <c r="BO155" i="1"/>
  <c r="D158" i="1"/>
  <c r="AG142" i="1"/>
  <c r="AW142" i="1"/>
  <c r="BJ142" i="1" s="1"/>
  <c r="O131" i="1"/>
  <c r="O11" i="1" s="1"/>
  <c r="BM146" i="1"/>
  <c r="BQ147" i="1"/>
  <c r="BJ148" i="1"/>
  <c r="BH150" i="1"/>
  <c r="BM153" i="1"/>
  <c r="BQ153" i="1"/>
  <c r="BG163" i="1"/>
  <c r="BK163" i="1"/>
  <c r="BO163" i="1"/>
  <c r="I147" i="1"/>
  <c r="I123" i="1"/>
  <c r="I124" i="1"/>
  <c r="M148" i="1"/>
  <c r="I149" i="1"/>
  <c r="I125" i="1"/>
  <c r="M150" i="1"/>
  <c r="I151" i="1"/>
  <c r="I127" i="1"/>
  <c r="I152" i="1"/>
  <c r="I128" i="1"/>
  <c r="I153" i="1"/>
  <c r="I129" i="1"/>
  <c r="X154" i="1"/>
  <c r="AB154" i="1"/>
  <c r="AB130" i="1"/>
  <c r="AF154" i="1"/>
  <c r="AJ154" i="1"/>
  <c r="AN154" i="1"/>
  <c r="N57" i="1"/>
  <c r="AR130" i="1"/>
  <c r="AV154" i="1"/>
  <c r="BI154" i="1" s="1"/>
  <c r="AZ154" i="1"/>
  <c r="BM154" i="1" s="1"/>
  <c r="R57" i="1"/>
  <c r="K131" i="1"/>
  <c r="K11" i="1" s="1"/>
  <c r="O155" i="1"/>
  <c r="S155" i="1"/>
  <c r="M61" i="1"/>
  <c r="Q62" i="1"/>
  <c r="I64" i="1"/>
  <c r="M65" i="1"/>
  <c r="Q66" i="1"/>
  <c r="I68" i="1"/>
  <c r="AJ69" i="1"/>
  <c r="BI69" i="1" s="1"/>
  <c r="AZ69" i="1"/>
  <c r="BM69" i="1" s="1"/>
  <c r="S70" i="1"/>
  <c r="J94" i="1"/>
  <c r="N94" i="1"/>
  <c r="R94" i="1"/>
  <c r="R7" i="1" s="1"/>
  <c r="K136" i="1"/>
  <c r="P137" i="1"/>
  <c r="K140" i="1"/>
  <c r="P141" i="1"/>
  <c r="V142" i="1"/>
  <c r="AL142" i="1"/>
  <c r="O118" i="1"/>
  <c r="BK118" i="1"/>
  <c r="BB142" i="1"/>
  <c r="BO142" i="1" s="1"/>
  <c r="BO118" i="1"/>
  <c r="P143" i="1"/>
  <c r="P9" i="1" s="1"/>
  <c r="M129" i="1"/>
  <c r="AF130" i="1"/>
  <c r="AN130" i="1"/>
  <c r="BI152" i="1"/>
  <c r="BM152" i="1"/>
  <c r="BQ152" i="1"/>
  <c r="AR154" i="1"/>
  <c r="BQ154" i="1" s="1"/>
  <c r="BJ164" i="1"/>
  <c r="BN164" i="1"/>
  <c r="W154" i="1"/>
  <c r="W130" i="1"/>
  <c r="AA154" i="1"/>
  <c r="AA130" i="1"/>
  <c r="AE154" i="1"/>
  <c r="AE130" i="1"/>
  <c r="AI154" i="1"/>
  <c r="AI130" i="1"/>
  <c r="AM154" i="1"/>
  <c r="AM130" i="1"/>
  <c r="AQ154" i="1"/>
  <c r="AQ130" i="1"/>
  <c r="AU154" i="1"/>
  <c r="AU130" i="1"/>
  <c r="AY154" i="1"/>
  <c r="AY130" i="1"/>
  <c r="BC154" i="1"/>
  <c r="BC130" i="1"/>
  <c r="BH57" i="1"/>
  <c r="BL57" i="1"/>
  <c r="BP57" i="1"/>
  <c r="J155" i="1"/>
  <c r="J131" i="1"/>
  <c r="J11" i="1" s="1"/>
  <c r="N155" i="1"/>
  <c r="N131" i="1"/>
  <c r="N11" i="1" s="1"/>
  <c r="R155" i="1"/>
  <c r="R131" i="1"/>
  <c r="R11" i="1" s="1"/>
  <c r="W69" i="1"/>
  <c r="AA69" i="1"/>
  <c r="AE69" i="1"/>
  <c r="AI69" i="1"/>
  <c r="AM69" i="1"/>
  <c r="AQ69" i="1"/>
  <c r="AU69" i="1"/>
  <c r="AY69" i="1"/>
  <c r="BC69" i="1"/>
  <c r="J70" i="1"/>
  <c r="N70" i="1"/>
  <c r="R70" i="1"/>
  <c r="J134" i="1"/>
  <c r="N134" i="1"/>
  <c r="R134" i="1"/>
  <c r="J135" i="1"/>
  <c r="N135" i="1"/>
  <c r="R135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BM148" i="1"/>
  <c r="BQ148" i="1"/>
  <c r="BP149" i="1"/>
  <c r="I166" i="1"/>
  <c r="M166" i="1"/>
  <c r="BK164" i="1"/>
  <c r="BO164" i="1"/>
  <c r="Q177" i="1"/>
  <c r="BJ177" i="1"/>
  <c r="BN177" i="1"/>
  <c r="BF177" i="1"/>
  <c r="BH118" i="1"/>
  <c r="BL118" i="1"/>
  <c r="BP118" i="1"/>
  <c r="BN152" i="1"/>
  <c r="M164" i="1"/>
  <c r="Q164" i="1"/>
  <c r="BI165" i="1"/>
  <c r="BM165" i="1"/>
  <c r="BQ165" i="1"/>
  <c r="BO177" i="1"/>
  <c r="J177" i="1"/>
  <c r="N177" i="1"/>
  <c r="R177" i="1"/>
  <c r="BK142" i="1" l="1"/>
  <c r="F87" i="1"/>
  <c r="BG130" i="1"/>
  <c r="BH142" i="1"/>
  <c r="BF142" i="1"/>
  <c r="F25" i="1"/>
  <c r="P147" i="1"/>
  <c r="BG142" i="1"/>
  <c r="BI142" i="1"/>
  <c r="BP130" i="1"/>
  <c r="BH130" i="1"/>
  <c r="BN154" i="1"/>
  <c r="P154" i="1"/>
  <c r="P142" i="1"/>
  <c r="F36" i="1"/>
  <c r="BK130" i="1"/>
  <c r="P106" i="1"/>
  <c r="BJ130" i="1"/>
  <c r="BI130" i="1"/>
  <c r="H142" i="1"/>
  <c r="BL154" i="1"/>
  <c r="O142" i="1"/>
  <c r="P69" i="1"/>
  <c r="BG69" i="1"/>
  <c r="F32" i="1"/>
  <c r="J142" i="1"/>
  <c r="D44" i="1"/>
  <c r="C138" i="1"/>
  <c r="F35" i="1"/>
  <c r="F170" i="1"/>
  <c r="F106" i="1"/>
  <c r="F31" i="1"/>
  <c r="F102" i="1"/>
  <c r="F91" i="1"/>
  <c r="F99" i="1"/>
  <c r="F103" i="1"/>
  <c r="F171" i="1"/>
  <c r="BG154" i="1"/>
  <c r="D164" i="1"/>
  <c r="D138" i="1"/>
  <c r="F24" i="1"/>
  <c r="D141" i="1"/>
  <c r="P153" i="1"/>
  <c r="F172" i="1"/>
  <c r="D166" i="1"/>
  <c r="F34" i="1"/>
  <c r="P42" i="1"/>
  <c r="S142" i="1"/>
  <c r="BL69" i="1"/>
  <c r="BK154" i="1"/>
  <c r="BO130" i="1"/>
  <c r="F21" i="1"/>
  <c r="D137" i="1"/>
  <c r="D139" i="1"/>
  <c r="F77" i="1"/>
  <c r="F79" i="1"/>
  <c r="F90" i="1"/>
  <c r="F98" i="1"/>
  <c r="C42" i="1"/>
  <c r="L142" i="1"/>
  <c r="D153" i="1"/>
  <c r="D129" i="1"/>
  <c r="R105" i="1"/>
  <c r="R103" i="1"/>
  <c r="R101" i="1"/>
  <c r="R99" i="1"/>
  <c r="R98" i="1"/>
  <c r="R104" i="1"/>
  <c r="R107" i="1"/>
  <c r="R6" i="1" s="1"/>
  <c r="R106" i="1"/>
  <c r="R100" i="1"/>
  <c r="R102" i="1"/>
  <c r="C83" i="1"/>
  <c r="C82" i="1"/>
  <c r="C4" i="1" s="1"/>
  <c r="D134" i="1"/>
  <c r="D119" i="1"/>
  <c r="D118" i="1"/>
  <c r="F75" i="1"/>
  <c r="E44" i="1"/>
  <c r="F44" i="1" s="1"/>
  <c r="F81" i="1"/>
  <c r="F5" i="1" s="1"/>
  <c r="E5" i="1"/>
  <c r="E137" i="1"/>
  <c r="F113" i="1"/>
  <c r="C163" i="1"/>
  <c r="E164" i="1"/>
  <c r="F160" i="1"/>
  <c r="M154" i="1"/>
  <c r="M69" i="1"/>
  <c r="E153" i="1"/>
  <c r="F153" i="1" s="1"/>
  <c r="E129" i="1"/>
  <c r="F129" i="1" s="1"/>
  <c r="F56" i="1"/>
  <c r="C141" i="1"/>
  <c r="E152" i="1"/>
  <c r="E128" i="1"/>
  <c r="F55" i="1"/>
  <c r="C147" i="1"/>
  <c r="C123" i="1"/>
  <c r="F22" i="1"/>
  <c r="F20" i="1"/>
  <c r="F26" i="1"/>
  <c r="C178" i="1"/>
  <c r="C137" i="1"/>
  <c r="S147" i="1"/>
  <c r="M142" i="1"/>
  <c r="C136" i="1"/>
  <c r="C150" i="1"/>
  <c r="C126" i="1"/>
  <c r="C122" i="1"/>
  <c r="C146" i="1"/>
  <c r="C58" i="1"/>
  <c r="C64" i="1" s="1"/>
  <c r="C57" i="1"/>
  <c r="D83" i="1"/>
  <c r="D82" i="1"/>
  <c r="D4" i="1" s="1"/>
  <c r="S107" i="1"/>
  <c r="S6" i="1" s="1"/>
  <c r="S106" i="1"/>
  <c r="S103" i="1"/>
  <c r="S98" i="1"/>
  <c r="S105" i="1"/>
  <c r="S100" i="1"/>
  <c r="S101" i="1"/>
  <c r="S102" i="1"/>
  <c r="S99" i="1"/>
  <c r="S104" i="1"/>
  <c r="D147" i="1"/>
  <c r="D123" i="1"/>
  <c r="D151" i="1"/>
  <c r="D127" i="1"/>
  <c r="Q44" i="1"/>
  <c r="Q147" i="1"/>
  <c r="E83" i="1"/>
  <c r="E82" i="1"/>
  <c r="F74" i="1"/>
  <c r="F76" i="1"/>
  <c r="F78" i="1"/>
  <c r="F80" i="1"/>
  <c r="F88" i="1"/>
  <c r="F92" i="1"/>
  <c r="E135" i="1"/>
  <c r="F135" i="1" s="1"/>
  <c r="F111" i="1"/>
  <c r="E139" i="1"/>
  <c r="F115" i="1"/>
  <c r="D163" i="1"/>
  <c r="C164" i="1"/>
  <c r="F158" i="1"/>
  <c r="E166" i="1"/>
  <c r="F162" i="1"/>
  <c r="F176" i="1"/>
  <c r="BN130" i="1"/>
  <c r="BJ154" i="1"/>
  <c r="I154" i="1"/>
  <c r="I69" i="1"/>
  <c r="E125" i="1"/>
  <c r="E149" i="1"/>
  <c r="F52" i="1"/>
  <c r="F28" i="1"/>
  <c r="Q42" i="1"/>
  <c r="C149" i="1"/>
  <c r="C125" i="1"/>
  <c r="F38" i="1"/>
  <c r="R147" i="1"/>
  <c r="F41" i="1"/>
  <c r="C153" i="1"/>
  <c r="C129" i="1"/>
  <c r="D125" i="1"/>
  <c r="D149" i="1"/>
  <c r="E95" i="1"/>
  <c r="E94" i="1"/>
  <c r="F86" i="1"/>
  <c r="E141" i="1"/>
  <c r="F141" i="1" s="1"/>
  <c r="F117" i="1"/>
  <c r="F174" i="1"/>
  <c r="E146" i="1"/>
  <c r="E122" i="1"/>
  <c r="E58" i="1"/>
  <c r="E68" i="1" s="1"/>
  <c r="E57" i="1"/>
  <c r="F49" i="1"/>
  <c r="BH69" i="1"/>
  <c r="N106" i="1"/>
  <c r="N7" i="1"/>
  <c r="S154" i="1"/>
  <c r="S69" i="1"/>
  <c r="E148" i="1"/>
  <c r="E124" i="1"/>
  <c r="F51" i="1"/>
  <c r="R42" i="1"/>
  <c r="F37" i="1"/>
  <c r="BM130" i="1"/>
  <c r="N142" i="1"/>
  <c r="E151" i="1"/>
  <c r="F151" i="1" s="1"/>
  <c r="E127" i="1"/>
  <c r="F54" i="1"/>
  <c r="E147" i="1"/>
  <c r="E123" i="1"/>
  <c r="F123" i="1" s="1"/>
  <c r="F50" i="1"/>
  <c r="D146" i="1"/>
  <c r="D122" i="1"/>
  <c r="D57" i="1"/>
  <c r="D58" i="1"/>
  <c r="D62" i="1" s="1"/>
  <c r="D126" i="1"/>
  <c r="D150" i="1"/>
  <c r="C118" i="1"/>
  <c r="C134" i="1"/>
  <c r="C119" i="1"/>
  <c r="C165" i="1"/>
  <c r="E134" i="1"/>
  <c r="E119" i="1"/>
  <c r="E118" i="1"/>
  <c r="F110" i="1"/>
  <c r="E138" i="1"/>
  <c r="F114" i="1"/>
  <c r="D178" i="1"/>
  <c r="E165" i="1"/>
  <c r="F161" i="1"/>
  <c r="F175" i="1"/>
  <c r="R153" i="1"/>
  <c r="C152" i="1"/>
  <c r="C128" i="1"/>
  <c r="M106" i="1"/>
  <c r="M7" i="1"/>
  <c r="H106" i="1"/>
  <c r="H7" i="1"/>
  <c r="E126" i="1"/>
  <c r="E150" i="1"/>
  <c r="F53" i="1"/>
  <c r="D95" i="1"/>
  <c r="D8" i="1" s="1"/>
  <c r="D94" i="1"/>
  <c r="D7" i="1" s="1"/>
  <c r="BP154" i="1"/>
  <c r="BH154" i="1"/>
  <c r="J7" i="1"/>
  <c r="J106" i="1"/>
  <c r="Q153" i="1"/>
  <c r="BP69" i="1"/>
  <c r="BL130" i="1"/>
  <c r="R154" i="1"/>
  <c r="R69" i="1"/>
  <c r="N154" i="1"/>
  <c r="N69" i="1"/>
  <c r="BQ130" i="1"/>
  <c r="O106" i="1"/>
  <c r="O7" i="1"/>
  <c r="C95" i="1"/>
  <c r="C8" i="1" s="1"/>
  <c r="C94" i="1"/>
  <c r="C7" i="1" s="1"/>
  <c r="H154" i="1"/>
  <c r="H69" i="1"/>
  <c r="C127" i="1"/>
  <c r="C151" i="1"/>
  <c r="F45" i="1"/>
  <c r="F33" i="1"/>
  <c r="Q154" i="1"/>
  <c r="R142" i="1"/>
  <c r="F100" i="1"/>
  <c r="F104" i="1"/>
  <c r="D42" i="1"/>
  <c r="D148" i="1"/>
  <c r="D124" i="1"/>
  <c r="D152" i="1"/>
  <c r="D128" i="1"/>
  <c r="F89" i="1"/>
  <c r="F93" i="1"/>
  <c r="F101" i="1"/>
  <c r="F105" i="1"/>
  <c r="E136" i="1"/>
  <c r="F136" i="1" s="1"/>
  <c r="F112" i="1"/>
  <c r="E140" i="1"/>
  <c r="F140" i="1" s="1"/>
  <c r="F116" i="1"/>
  <c r="C166" i="1"/>
  <c r="D165" i="1"/>
  <c r="E163" i="1"/>
  <c r="F163" i="1" s="1"/>
  <c r="F159" i="1"/>
  <c r="F169" i="1"/>
  <c r="E178" i="1"/>
  <c r="F173" i="1"/>
  <c r="F177" i="1"/>
  <c r="BF69" i="1"/>
  <c r="C124" i="1"/>
  <c r="C148" i="1"/>
  <c r="F43" i="1"/>
  <c r="E42" i="1"/>
  <c r="Q106" i="1"/>
  <c r="Q7" i="1"/>
  <c r="S42" i="1"/>
  <c r="F107" i="1"/>
  <c r="F6" i="1" s="1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F138" i="1" l="1"/>
  <c r="O41" i="2"/>
  <c r="P41" i="2"/>
  <c r="L41" i="2"/>
  <c r="F139" i="1"/>
  <c r="S41" i="2"/>
  <c r="K41" i="2"/>
  <c r="C67" i="1"/>
  <c r="E62" i="1"/>
  <c r="F62" i="1" s="1"/>
  <c r="E66" i="1"/>
  <c r="E63" i="1"/>
  <c r="F164" i="1"/>
  <c r="F42" i="1"/>
  <c r="E65" i="1"/>
  <c r="F150" i="1"/>
  <c r="C142" i="1"/>
  <c r="F146" i="1"/>
  <c r="D64" i="1"/>
  <c r="F83" i="1"/>
  <c r="D63" i="1"/>
  <c r="F63" i="1" s="1"/>
  <c r="F127" i="1"/>
  <c r="F124" i="1"/>
  <c r="F166" i="1"/>
  <c r="H41" i="2"/>
  <c r="R41" i="2"/>
  <c r="Q41" i="2"/>
  <c r="N41" i="2"/>
  <c r="M41" i="2"/>
  <c r="J41" i="2"/>
  <c r="I41" i="2"/>
  <c r="F147" i="1"/>
  <c r="F125" i="1"/>
  <c r="F137" i="1"/>
  <c r="C155" i="1"/>
  <c r="C131" i="1"/>
  <c r="C11" i="1" s="1"/>
  <c r="C70" i="1"/>
  <c r="C12" i="1"/>
  <c r="F128" i="1"/>
  <c r="F134" i="1"/>
  <c r="D155" i="1"/>
  <c r="D131" i="1"/>
  <c r="D11" i="1" s="1"/>
  <c r="D70" i="1"/>
  <c r="D12" i="1"/>
  <c r="F148" i="1"/>
  <c r="E155" i="1"/>
  <c r="E131" i="1"/>
  <c r="E70" i="1"/>
  <c r="F58" i="1"/>
  <c r="F12" i="1" s="1"/>
  <c r="E12" i="1"/>
  <c r="F94" i="1"/>
  <c r="F7" i="1" s="1"/>
  <c r="E7" i="1"/>
  <c r="F82" i="1"/>
  <c r="F4" i="1" s="1"/>
  <c r="E4" i="1"/>
  <c r="D66" i="1"/>
  <c r="C61" i="1"/>
  <c r="F152" i="1"/>
  <c r="D68" i="1"/>
  <c r="F68" i="1" s="1"/>
  <c r="E143" i="1"/>
  <c r="F119" i="1"/>
  <c r="F10" i="1" s="1"/>
  <c r="E10" i="1"/>
  <c r="E154" i="1"/>
  <c r="E130" i="1"/>
  <c r="E69" i="1"/>
  <c r="F57" i="1"/>
  <c r="C65" i="1"/>
  <c r="C63" i="1"/>
  <c r="F178" i="1"/>
  <c r="D67" i="1"/>
  <c r="C66" i="1"/>
  <c r="F165" i="1"/>
  <c r="D65" i="1"/>
  <c r="D61" i="1"/>
  <c r="E61" i="1"/>
  <c r="F95" i="1"/>
  <c r="F8" i="1" s="1"/>
  <c r="E8" i="1"/>
  <c r="C68" i="1"/>
  <c r="F149" i="1"/>
  <c r="D142" i="1"/>
  <c r="F126" i="1"/>
  <c r="E142" i="1"/>
  <c r="F118" i="1"/>
  <c r="C143" i="1"/>
  <c r="C9" i="1" s="1"/>
  <c r="C10" i="1"/>
  <c r="D154" i="1"/>
  <c r="D130" i="1"/>
  <c r="D69" i="1"/>
  <c r="F122" i="1"/>
  <c r="E64" i="1"/>
  <c r="F64" i="1" s="1"/>
  <c r="C154" i="1"/>
  <c r="C130" i="1"/>
  <c r="C69" i="1"/>
  <c r="C62" i="1"/>
  <c r="E67" i="1"/>
  <c r="D143" i="1"/>
  <c r="D9" i="1" s="1"/>
  <c r="D10" i="1"/>
  <c r="F66" i="1" l="1"/>
  <c r="F142" i="1"/>
  <c r="F65" i="1"/>
  <c r="F70" i="1"/>
  <c r="F67" i="1"/>
  <c r="F154" i="1"/>
  <c r="F155" i="1"/>
  <c r="F69" i="1"/>
  <c r="F61" i="1"/>
  <c r="F130" i="1"/>
  <c r="F143" i="1"/>
  <c r="F9" i="1" s="1"/>
  <c r="E9" i="1"/>
  <c r="E11" i="1"/>
  <c r="F131" i="1"/>
  <c r="F11" i="1" s="1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I163" i="2" l="1"/>
  <c r="Q163" i="2"/>
  <c r="K163" i="2"/>
  <c r="O163" i="2"/>
  <c r="S163" i="2"/>
  <c r="M163" i="2"/>
  <c r="H163" i="2"/>
  <c r="L163" i="2"/>
  <c r="P163" i="2"/>
  <c r="I164" i="2"/>
  <c r="M164" i="2"/>
  <c r="Q164" i="2"/>
  <c r="J165" i="2"/>
  <c r="N165" i="2"/>
  <c r="R165" i="2"/>
  <c r="K166" i="2"/>
  <c r="O166" i="2"/>
  <c r="S166" i="2"/>
  <c r="J164" i="2"/>
  <c r="N164" i="2"/>
  <c r="R164" i="2"/>
  <c r="K165" i="2"/>
  <c r="O165" i="2"/>
  <c r="S165" i="2"/>
  <c r="H166" i="2"/>
  <c r="L166" i="2"/>
  <c r="P166" i="2"/>
  <c r="J163" i="2"/>
  <c r="N163" i="2"/>
  <c r="R163" i="2"/>
  <c r="K164" i="2"/>
  <c r="O164" i="2"/>
  <c r="S164" i="2"/>
  <c r="H165" i="2"/>
  <c r="L165" i="2"/>
  <c r="P165" i="2"/>
  <c r="I166" i="2"/>
  <c r="M166" i="2"/>
  <c r="Q166" i="2"/>
  <c r="H164" i="2"/>
  <c r="L164" i="2"/>
  <c r="P164" i="2"/>
  <c r="I165" i="2"/>
  <c r="M165" i="2"/>
  <c r="Q165" i="2"/>
  <c r="J166" i="2"/>
  <c r="N166" i="2"/>
  <c r="R166" i="2"/>
  <c r="B2" i="2" l="1"/>
  <c r="P108" i="2" l="1"/>
  <c r="L108" i="2"/>
  <c r="H108" i="2"/>
  <c r="E100" i="2"/>
  <c r="D99" i="2"/>
  <c r="C98" i="2"/>
  <c r="O108" i="2"/>
  <c r="K108" i="2"/>
  <c r="E102" i="2"/>
  <c r="C99" i="2"/>
  <c r="I108" i="2"/>
  <c r="C107" i="2"/>
  <c r="S108" i="2"/>
  <c r="E107" i="2"/>
  <c r="E105" i="2"/>
  <c r="E104" i="2"/>
  <c r="E103" i="2"/>
  <c r="E101" i="2"/>
  <c r="D100" i="2"/>
  <c r="M108" i="2"/>
  <c r="C103" i="2"/>
  <c r="C102" i="2"/>
  <c r="C101" i="2"/>
  <c r="D98" i="2"/>
  <c r="R108" i="2"/>
  <c r="N108" i="2"/>
  <c r="J108" i="2"/>
  <c r="D107" i="2"/>
  <c r="D105" i="2"/>
  <c r="D104" i="2"/>
  <c r="D103" i="2"/>
  <c r="D102" i="2"/>
  <c r="D101" i="2"/>
  <c r="C100" i="2"/>
  <c r="E98" i="2"/>
  <c r="Q108" i="2"/>
  <c r="C105" i="2"/>
  <c r="C104" i="2"/>
  <c r="E99" i="2"/>
  <c r="C45" i="2"/>
  <c r="C41" i="2"/>
  <c r="D45" i="2"/>
  <c r="E43" i="2"/>
  <c r="E45" i="2"/>
  <c r="D43" i="2"/>
  <c r="E41" i="2"/>
  <c r="C43" i="2"/>
  <c r="D41" i="2"/>
  <c r="D162" i="2"/>
  <c r="C161" i="2"/>
  <c r="E159" i="2"/>
  <c r="D158" i="2"/>
  <c r="C162" i="2"/>
  <c r="E160" i="2"/>
  <c r="D159" i="2"/>
  <c r="C158" i="2"/>
  <c r="E161" i="2"/>
  <c r="D160" i="2"/>
  <c r="C159" i="2"/>
  <c r="E162" i="2"/>
  <c r="D161" i="2"/>
  <c r="C160" i="2"/>
  <c r="E158" i="2"/>
  <c r="F104" i="2" l="1"/>
  <c r="F98" i="2"/>
  <c r="D164" i="2"/>
  <c r="C165" i="2"/>
  <c r="F41" i="2"/>
  <c r="C164" i="2"/>
  <c r="F160" i="2"/>
  <c r="E164" i="2"/>
  <c r="D165" i="2"/>
  <c r="F161" i="2"/>
  <c r="E165" i="2"/>
  <c r="C166" i="2"/>
  <c r="D166" i="2"/>
  <c r="F105" i="2"/>
  <c r="F100" i="2"/>
  <c r="F162" i="2"/>
  <c r="E166" i="2"/>
  <c r="F166" i="2" s="1"/>
  <c r="F45" i="2"/>
  <c r="F101" i="2"/>
  <c r="F107" i="2"/>
  <c r="F158" i="2"/>
  <c r="C163" i="2"/>
  <c r="D163" i="2"/>
  <c r="F159" i="2"/>
  <c r="E163" i="2"/>
  <c r="F163" i="2" s="1"/>
  <c r="F43" i="2"/>
  <c r="F99" i="2"/>
  <c r="R99" i="2"/>
  <c r="R105" i="2"/>
  <c r="R104" i="2"/>
  <c r="R103" i="2"/>
  <c r="R102" i="2"/>
  <c r="R100" i="2"/>
  <c r="R101" i="2"/>
  <c r="R98" i="2"/>
  <c r="R107" i="2"/>
  <c r="F103" i="2"/>
  <c r="S105" i="2"/>
  <c r="S104" i="2"/>
  <c r="S103" i="2"/>
  <c r="S102" i="2"/>
  <c r="S101" i="2"/>
  <c r="S100" i="2"/>
  <c r="S107" i="2"/>
  <c r="S98" i="2"/>
  <c r="S99" i="2"/>
  <c r="F102" i="2"/>
  <c r="V82" i="2"/>
  <c r="U118" i="2"/>
  <c r="F164" i="2" l="1"/>
  <c r="F16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0" i="2" l="1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U142" i="2" s="1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R106" i="2" s="1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S6" i="2"/>
  <c r="R6" i="2"/>
  <c r="D106" i="2" l="1"/>
  <c r="S106" i="2"/>
  <c r="AC154" i="2"/>
  <c r="AC130" i="2"/>
  <c r="AC69" i="2"/>
  <c r="AL154" i="2"/>
  <c r="AL130" i="2"/>
  <c r="AL69" i="2"/>
  <c r="AV154" i="2"/>
  <c r="AV130" i="2"/>
  <c r="AV69" i="2"/>
  <c r="AF130" i="2"/>
  <c r="AF154" i="2"/>
  <c r="AF69" i="2"/>
  <c r="AB154" i="2"/>
  <c r="AB130" i="2"/>
  <c r="AB69" i="2"/>
  <c r="X154" i="2"/>
  <c r="X130" i="2"/>
  <c r="X69" i="2"/>
  <c r="AS154" i="2"/>
  <c r="AS130" i="2"/>
  <c r="AS69" i="2"/>
  <c r="AO154" i="2"/>
  <c r="AO130" i="2"/>
  <c r="AO69" i="2"/>
  <c r="AK154" i="2"/>
  <c r="AK130" i="2"/>
  <c r="AK69" i="2"/>
  <c r="BC154" i="2"/>
  <c r="BC130" i="2"/>
  <c r="BC69" i="2"/>
  <c r="AY154" i="2"/>
  <c r="AY130" i="2"/>
  <c r="AY69" i="2"/>
  <c r="AU154" i="2"/>
  <c r="AU130" i="2"/>
  <c r="AU69" i="2"/>
  <c r="AB142" i="2"/>
  <c r="AF142" i="2"/>
  <c r="AJ142" i="2"/>
  <c r="AN142" i="2"/>
  <c r="AR142" i="2"/>
  <c r="AV142" i="2"/>
  <c r="AZ142" i="2"/>
  <c r="BD142" i="2"/>
  <c r="AT154" i="2"/>
  <c r="AT130" i="2"/>
  <c r="AT69" i="2"/>
  <c r="AE154" i="2"/>
  <c r="AE130" i="2"/>
  <c r="AE69" i="2"/>
  <c r="AA154" i="2"/>
  <c r="AA130" i="2"/>
  <c r="AA69" i="2"/>
  <c r="W154" i="2"/>
  <c r="W130" i="2"/>
  <c r="W69" i="2"/>
  <c r="AR154" i="2"/>
  <c r="AR130" i="2"/>
  <c r="AR69" i="2"/>
  <c r="AN130" i="2"/>
  <c r="AN154" i="2"/>
  <c r="AN69" i="2"/>
  <c r="AJ154" i="2"/>
  <c r="AJ130" i="2"/>
  <c r="AJ69" i="2"/>
  <c r="BB154" i="2"/>
  <c r="BB130" i="2"/>
  <c r="BB69" i="2"/>
  <c r="AX154" i="2"/>
  <c r="AX130" i="2"/>
  <c r="BK130" i="2" s="1"/>
  <c r="AX69" i="2"/>
  <c r="BD154" i="2"/>
  <c r="BD130" i="2"/>
  <c r="BD69" i="2"/>
  <c r="BQ69" i="2" s="1"/>
  <c r="Y142" i="2"/>
  <c r="AC142" i="2"/>
  <c r="AG142" i="2"/>
  <c r="AK142" i="2"/>
  <c r="AO142" i="2"/>
  <c r="AS142" i="2"/>
  <c r="AW142" i="2"/>
  <c r="BA142" i="2"/>
  <c r="V142" i="2"/>
  <c r="AG154" i="2"/>
  <c r="AG130" i="2"/>
  <c r="AG69" i="2"/>
  <c r="BF69" i="2" s="1"/>
  <c r="AP154" i="2"/>
  <c r="AP130" i="2"/>
  <c r="AP69" i="2"/>
  <c r="AZ130" i="2"/>
  <c r="BM130" i="2" s="1"/>
  <c r="AZ154" i="2"/>
  <c r="AZ69" i="2"/>
  <c r="U154" i="2"/>
  <c r="U130" i="2"/>
  <c r="U69" i="2"/>
  <c r="AD130" i="2"/>
  <c r="AD154" i="2"/>
  <c r="AD69" i="2"/>
  <c r="Z154" i="2"/>
  <c r="Z130" i="2"/>
  <c r="Z69" i="2"/>
  <c r="V154" i="2"/>
  <c r="V130" i="2"/>
  <c r="V69" i="2"/>
  <c r="AQ154" i="2"/>
  <c r="BP154" i="2" s="1"/>
  <c r="AQ130" i="2"/>
  <c r="BP130" i="2" s="1"/>
  <c r="AQ69" i="2"/>
  <c r="AM154" i="2"/>
  <c r="AM130" i="2"/>
  <c r="AM69" i="2"/>
  <c r="AI154" i="2"/>
  <c r="AI130" i="2"/>
  <c r="AI69" i="2"/>
  <c r="BH69" i="2" s="1"/>
  <c r="BA154" i="2"/>
  <c r="BA130" i="2"/>
  <c r="BA69" i="2"/>
  <c r="AW154" i="2"/>
  <c r="AW130" i="2"/>
  <c r="AW69" i="2"/>
  <c r="E106" i="2"/>
  <c r="F106" i="2" s="1"/>
  <c r="Z142" i="2"/>
  <c r="AD142" i="2"/>
  <c r="AH142" i="2"/>
  <c r="AL142" i="2"/>
  <c r="AP142" i="2"/>
  <c r="BO142" i="2" s="1"/>
  <c r="AT142" i="2"/>
  <c r="BG142" i="2" s="1"/>
  <c r="AX142" i="2"/>
  <c r="BB142" i="2"/>
  <c r="W142" i="2"/>
  <c r="Y154" i="2"/>
  <c r="Y130" i="2"/>
  <c r="Y69" i="2"/>
  <c r="AH154" i="2"/>
  <c r="BG154" i="2" s="1"/>
  <c r="AH130" i="2"/>
  <c r="AH69" i="2"/>
  <c r="C106" i="2"/>
  <c r="AA142" i="2"/>
  <c r="AE142" i="2"/>
  <c r="AI142" i="2"/>
  <c r="AM142" i="2"/>
  <c r="AQ142" i="2"/>
  <c r="BP142" i="2" s="1"/>
  <c r="AU142" i="2"/>
  <c r="BH142" i="2" s="1"/>
  <c r="AY142" i="2"/>
  <c r="BC142" i="2"/>
  <c r="X142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I154" i="2"/>
  <c r="BJ154" i="2"/>
  <c r="BK154" i="2"/>
  <c r="BL154" i="2"/>
  <c r="BM154" i="2"/>
  <c r="BN154" i="2"/>
  <c r="BQ154" i="2"/>
  <c r="BF142" i="2"/>
  <c r="BJ142" i="2"/>
  <c r="BK142" i="2"/>
  <c r="BL142" i="2"/>
  <c r="BM142" i="2"/>
  <c r="BN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H130" i="2"/>
  <c r="BI130" i="2"/>
  <c r="BJ130" i="2"/>
  <c r="BL130" i="2"/>
  <c r="BN130" i="2"/>
  <c r="BO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L107" i="2"/>
  <c r="BM107" i="2"/>
  <c r="BN107" i="2"/>
  <c r="BO107" i="2"/>
  <c r="BP107" i="2"/>
  <c r="BQ107" i="2"/>
  <c r="BG69" i="2"/>
  <c r="BI69" i="2"/>
  <c r="BJ69" i="2"/>
  <c r="BL69" i="2"/>
  <c r="BN69" i="2"/>
  <c r="BO69" i="2"/>
  <c r="BP69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O154" i="2" l="1"/>
  <c r="BM69" i="2"/>
  <c r="BQ130" i="2"/>
  <c r="BG130" i="2"/>
  <c r="BI142" i="2"/>
  <c r="BH154" i="2"/>
  <c r="BK6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S10" i="2" s="1"/>
  <c r="R119" i="2"/>
  <c r="R10" i="2" s="1"/>
  <c r="Q119" i="2"/>
  <c r="P119" i="2"/>
  <c r="P10" i="2" s="1"/>
  <c r="O119" i="2"/>
  <c r="O10" i="2" s="1"/>
  <c r="N119" i="2"/>
  <c r="N10" i="2" s="1"/>
  <c r="M119" i="2"/>
  <c r="M10" i="2" s="1"/>
  <c r="L119" i="2"/>
  <c r="L10" i="2" s="1"/>
  <c r="K119" i="2"/>
  <c r="K10" i="2" s="1"/>
  <c r="J119" i="2"/>
  <c r="J10" i="2" s="1"/>
  <c r="I119" i="2"/>
  <c r="H119" i="2"/>
  <c r="H10" i="2" s="1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S8" i="2" s="1"/>
  <c r="R95" i="2"/>
  <c r="R8" i="2" s="1"/>
  <c r="Q95" i="2"/>
  <c r="P95" i="2"/>
  <c r="O95" i="2"/>
  <c r="N95" i="2"/>
  <c r="M95" i="2"/>
  <c r="L95" i="2"/>
  <c r="K95" i="2"/>
  <c r="J95" i="2"/>
  <c r="I95" i="2"/>
  <c r="H95" i="2"/>
  <c r="S94" i="2"/>
  <c r="S7" i="2" s="1"/>
  <c r="R94" i="2"/>
  <c r="R7" i="2" s="1"/>
  <c r="Q94" i="2"/>
  <c r="P94" i="2"/>
  <c r="O94" i="2"/>
  <c r="N94" i="2"/>
  <c r="M94" i="2"/>
  <c r="L94" i="2"/>
  <c r="K94" i="2"/>
  <c r="J94" i="2"/>
  <c r="I94" i="2"/>
  <c r="H94" i="2"/>
  <c r="S93" i="2"/>
  <c r="R93" i="2"/>
  <c r="Q93" i="2"/>
  <c r="Q105" i="2" s="1"/>
  <c r="P93" i="2"/>
  <c r="P105" i="2" s="1"/>
  <c r="O93" i="2"/>
  <c r="O105" i="2" s="1"/>
  <c r="N93" i="2"/>
  <c r="N105" i="2" s="1"/>
  <c r="M93" i="2"/>
  <c r="M105" i="2" s="1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Q104" i="2" s="1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Q103" i="2" s="1"/>
  <c r="P91" i="2"/>
  <c r="P103" i="2" s="1"/>
  <c r="O91" i="2"/>
  <c r="O103" i="2" s="1"/>
  <c r="N91" i="2"/>
  <c r="N103" i="2" s="1"/>
  <c r="M91" i="2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P90" i="2"/>
  <c r="P102" i="2" s="1"/>
  <c r="O90" i="2"/>
  <c r="O102" i="2" s="1"/>
  <c r="N90" i="2"/>
  <c r="N102" i="2" s="1"/>
  <c r="M90" i="2"/>
  <c r="M102" i="2" s="1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P89" i="2"/>
  <c r="P101" i="2" s="1"/>
  <c r="O89" i="2"/>
  <c r="O101" i="2" s="1"/>
  <c r="N89" i="2"/>
  <c r="N101" i="2" s="1"/>
  <c r="M89" i="2"/>
  <c r="M101" i="2" s="1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Q100" i="2" s="1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Q99" i="2" s="1"/>
  <c r="P87" i="2"/>
  <c r="P99" i="2" s="1"/>
  <c r="O87" i="2"/>
  <c r="O99" i="2" s="1"/>
  <c r="N87" i="2"/>
  <c r="N99" i="2" s="1"/>
  <c r="M87" i="2"/>
  <c r="L87" i="2"/>
  <c r="L99" i="2" s="1"/>
  <c r="K87" i="2"/>
  <c r="K99" i="2" s="1"/>
  <c r="J87" i="2"/>
  <c r="J99" i="2" s="1"/>
  <c r="I87" i="2"/>
  <c r="I99" i="2" s="1"/>
  <c r="H87" i="2"/>
  <c r="H99" i="2" s="1"/>
  <c r="S86" i="2"/>
  <c r="R86" i="2"/>
  <c r="Q86" i="2"/>
  <c r="P86" i="2"/>
  <c r="P98" i="2" s="1"/>
  <c r="O86" i="2"/>
  <c r="O98" i="2" s="1"/>
  <c r="N86" i="2"/>
  <c r="N98" i="2" s="1"/>
  <c r="M86" i="2"/>
  <c r="L86" i="2"/>
  <c r="L98" i="2" s="1"/>
  <c r="K86" i="2"/>
  <c r="K98" i="2" s="1"/>
  <c r="J86" i="2"/>
  <c r="J98" i="2" s="1"/>
  <c r="I86" i="2"/>
  <c r="I98" i="2" s="1"/>
  <c r="H86" i="2"/>
  <c r="H98" i="2" s="1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O5" i="2" s="1"/>
  <c r="N81" i="2"/>
  <c r="N5" i="2" s="1"/>
  <c r="M81" i="2"/>
  <c r="M5" i="2" s="1"/>
  <c r="L81" i="2"/>
  <c r="L5" i="2" s="1"/>
  <c r="K81" i="2"/>
  <c r="K5" i="2" s="1"/>
  <c r="J81" i="2"/>
  <c r="J5" i="2" s="1"/>
  <c r="I81" i="2"/>
  <c r="I5" i="2" s="1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O75" i="2"/>
  <c r="O44" i="2" s="1"/>
  <c r="N75" i="2"/>
  <c r="N44" i="2" s="1"/>
  <c r="M75" i="2"/>
  <c r="M44" i="2" s="1"/>
  <c r="L75" i="2"/>
  <c r="L44" i="2" s="1"/>
  <c r="K75" i="2"/>
  <c r="K44" i="2" s="1"/>
  <c r="J75" i="2"/>
  <c r="J44" i="2" s="1"/>
  <c r="I75" i="2"/>
  <c r="I44" i="2" s="1"/>
  <c r="H75" i="2"/>
  <c r="H44" i="2" s="1"/>
  <c r="O74" i="2"/>
  <c r="N74" i="2"/>
  <c r="M74" i="2"/>
  <c r="L74" i="2"/>
  <c r="K74" i="2"/>
  <c r="J74" i="2"/>
  <c r="I74" i="2"/>
  <c r="H74" i="2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S12" i="2" s="1"/>
  <c r="R58" i="2"/>
  <c r="R12" i="2" s="1"/>
  <c r="Q58" i="2"/>
  <c r="Q12" i="2" s="1"/>
  <c r="P58" i="2"/>
  <c r="P12" i="2" s="1"/>
  <c r="O58" i="2"/>
  <c r="O12" i="2" s="1"/>
  <c r="N58" i="2"/>
  <c r="M58" i="2"/>
  <c r="M12" i="2" s="1"/>
  <c r="L58" i="2"/>
  <c r="L12" i="2" s="1"/>
  <c r="K58" i="2"/>
  <c r="K12" i="2" s="1"/>
  <c r="J58" i="2"/>
  <c r="I58" i="2"/>
  <c r="I12" i="2" s="1"/>
  <c r="H58" i="2"/>
  <c r="H70" i="2" s="1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H69" i="2" s="1"/>
  <c r="S56" i="2"/>
  <c r="R56" i="2"/>
  <c r="Q56" i="2"/>
  <c r="Q129" i="2" s="1"/>
  <c r="P56" i="2"/>
  <c r="O56" i="2"/>
  <c r="O68" i="2" s="1"/>
  <c r="N56" i="2"/>
  <c r="N153" i="2" s="1"/>
  <c r="M56" i="2"/>
  <c r="L56" i="2"/>
  <c r="K56" i="2"/>
  <c r="J56" i="2"/>
  <c r="J153" i="2" s="1"/>
  <c r="I56" i="2"/>
  <c r="H56" i="2"/>
  <c r="H68" i="2" s="1"/>
  <c r="S55" i="2"/>
  <c r="S67" i="2" s="1"/>
  <c r="R55" i="2"/>
  <c r="Q55" i="2"/>
  <c r="P55" i="2"/>
  <c r="P128" i="2" s="1"/>
  <c r="O55" i="2"/>
  <c r="N55" i="2"/>
  <c r="N152" i="2" s="1"/>
  <c r="M55" i="2"/>
  <c r="L55" i="2"/>
  <c r="L128" i="2" s="1"/>
  <c r="K55" i="2"/>
  <c r="J55" i="2"/>
  <c r="J152" i="2" s="1"/>
  <c r="I55" i="2"/>
  <c r="H55" i="2"/>
  <c r="H67" i="2" s="1"/>
  <c r="S54" i="2"/>
  <c r="R54" i="2"/>
  <c r="Q54" i="2"/>
  <c r="Q127" i="2" s="1"/>
  <c r="P54" i="2"/>
  <c r="O54" i="2"/>
  <c r="O66" i="2" s="1"/>
  <c r="N54" i="2"/>
  <c r="N151" i="2" s="1"/>
  <c r="M54" i="2"/>
  <c r="M66" i="2" s="1"/>
  <c r="L54" i="2"/>
  <c r="K54" i="2"/>
  <c r="J54" i="2"/>
  <c r="J151" i="2" s="1"/>
  <c r="I54" i="2"/>
  <c r="H54" i="2"/>
  <c r="H66" i="2" s="1"/>
  <c r="S53" i="2"/>
  <c r="S65" i="2" s="1"/>
  <c r="R53" i="2"/>
  <c r="Q53" i="2"/>
  <c r="Q126" i="2" s="1"/>
  <c r="P53" i="2"/>
  <c r="P126" i="2" s="1"/>
  <c r="O53" i="2"/>
  <c r="N53" i="2"/>
  <c r="N150" i="2" s="1"/>
  <c r="M53" i="2"/>
  <c r="M65" i="2" s="1"/>
  <c r="L53" i="2"/>
  <c r="L126" i="2" s="1"/>
  <c r="K53" i="2"/>
  <c r="K65" i="2" s="1"/>
  <c r="J53" i="2"/>
  <c r="J150" i="2" s="1"/>
  <c r="I53" i="2"/>
  <c r="I65" i="2" s="1"/>
  <c r="H53" i="2"/>
  <c r="H65" i="2" s="1"/>
  <c r="S52" i="2"/>
  <c r="R52" i="2"/>
  <c r="Q52" i="2"/>
  <c r="P52" i="2"/>
  <c r="O52" i="2"/>
  <c r="O64" i="2" s="1"/>
  <c r="N52" i="2"/>
  <c r="N149" i="2" s="1"/>
  <c r="M52" i="2"/>
  <c r="M64" i="2" s="1"/>
  <c r="L52" i="2"/>
  <c r="K52" i="2"/>
  <c r="J52" i="2"/>
  <c r="J149" i="2" s="1"/>
  <c r="I52" i="2"/>
  <c r="H52" i="2"/>
  <c r="H149" i="2" s="1"/>
  <c r="S51" i="2"/>
  <c r="S63" i="2" s="1"/>
  <c r="R51" i="2"/>
  <c r="Q51" i="2"/>
  <c r="Q124" i="2" s="1"/>
  <c r="P51" i="2"/>
  <c r="P124" i="2" s="1"/>
  <c r="O51" i="2"/>
  <c r="N51" i="2"/>
  <c r="N148" i="2" s="1"/>
  <c r="M51" i="2"/>
  <c r="M63" i="2" s="1"/>
  <c r="L51" i="2"/>
  <c r="L124" i="2" s="1"/>
  <c r="K51" i="2"/>
  <c r="J51" i="2"/>
  <c r="J148" i="2" s="1"/>
  <c r="I51" i="2"/>
  <c r="I63" i="2" s="1"/>
  <c r="H51" i="2"/>
  <c r="H63" i="2" s="1"/>
  <c r="S50" i="2"/>
  <c r="R50" i="2"/>
  <c r="Q50" i="2"/>
  <c r="Q123" i="2" s="1"/>
  <c r="P50" i="2"/>
  <c r="O50" i="2"/>
  <c r="O62" i="2" s="1"/>
  <c r="N50" i="2"/>
  <c r="N147" i="2" s="1"/>
  <c r="M50" i="2"/>
  <c r="M62" i="2" s="1"/>
  <c r="L50" i="2"/>
  <c r="K50" i="2"/>
  <c r="J50" i="2"/>
  <c r="J147" i="2" s="1"/>
  <c r="I50" i="2"/>
  <c r="H50" i="2"/>
  <c r="H147" i="2" s="1"/>
  <c r="S49" i="2"/>
  <c r="S61" i="2" s="1"/>
  <c r="R49" i="2"/>
  <c r="Q49" i="2"/>
  <c r="Q122" i="2" s="1"/>
  <c r="P49" i="2"/>
  <c r="P122" i="2" s="1"/>
  <c r="O49" i="2"/>
  <c r="N49" i="2"/>
  <c r="N146" i="2" s="1"/>
  <c r="M49" i="2"/>
  <c r="M61" i="2" s="1"/>
  <c r="L49" i="2"/>
  <c r="L122" i="2" s="1"/>
  <c r="K49" i="2"/>
  <c r="K61" i="2" s="1"/>
  <c r="J49" i="2"/>
  <c r="J146" i="2" s="1"/>
  <c r="I49" i="2"/>
  <c r="I61" i="2" s="1"/>
  <c r="H49" i="2"/>
  <c r="H61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Q70" i="2" s="1"/>
  <c r="AS70" i="2"/>
  <c r="BF70" i="2" s="1"/>
  <c r="AT70" i="2"/>
  <c r="BG70" i="2" s="1"/>
  <c r="AU70" i="2"/>
  <c r="BH70" i="2" s="1"/>
  <c r="AV70" i="2"/>
  <c r="BI70" i="2" s="1"/>
  <c r="AW70" i="2"/>
  <c r="BJ70" i="2" s="1"/>
  <c r="AX70" i="2"/>
  <c r="BK70" i="2" s="1"/>
  <c r="AY70" i="2"/>
  <c r="BL70" i="2" s="1"/>
  <c r="AZ70" i="2"/>
  <c r="BM70" i="2" s="1"/>
  <c r="BA70" i="2"/>
  <c r="BN70" i="2" s="1"/>
  <c r="BB70" i="2"/>
  <c r="BO70" i="2" s="1"/>
  <c r="BC70" i="2"/>
  <c r="BP70" i="2" s="1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BJ107" i="2" s="1"/>
  <c r="AX107" i="2"/>
  <c r="BK107" i="2" s="1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BF155" i="2" s="1"/>
  <c r="AT155" i="2"/>
  <c r="BG155" i="2" s="1"/>
  <c r="AU155" i="2"/>
  <c r="BH155" i="2" s="1"/>
  <c r="AV155" i="2"/>
  <c r="BI155" i="2" s="1"/>
  <c r="AW155" i="2"/>
  <c r="BJ155" i="2" s="1"/>
  <c r="AX155" i="2"/>
  <c r="BK155" i="2" s="1"/>
  <c r="AY155" i="2"/>
  <c r="BL155" i="2" s="1"/>
  <c r="AZ155" i="2"/>
  <c r="BM155" i="2" s="1"/>
  <c r="BA155" i="2"/>
  <c r="BN155" i="2" s="1"/>
  <c r="BB155" i="2"/>
  <c r="BO155" i="2" s="1"/>
  <c r="BC155" i="2"/>
  <c r="BP155" i="2" s="1"/>
  <c r="BD155" i="2"/>
  <c r="BQ155" i="2" s="1"/>
  <c r="H146" i="2" l="1"/>
  <c r="H148" i="2"/>
  <c r="H150" i="2"/>
  <c r="H151" i="2"/>
  <c r="H152" i="2"/>
  <c r="H138" i="2"/>
  <c r="N135" i="2"/>
  <c r="R135" i="2"/>
  <c r="N136" i="2"/>
  <c r="R136" i="2"/>
  <c r="N137" i="2"/>
  <c r="R137" i="2"/>
  <c r="N138" i="2"/>
  <c r="R138" i="2"/>
  <c r="N139" i="2"/>
  <c r="R139" i="2"/>
  <c r="H131" i="2"/>
  <c r="H11" i="2" s="1"/>
  <c r="H12" i="2"/>
  <c r="H62" i="2"/>
  <c r="I70" i="2"/>
  <c r="M134" i="2"/>
  <c r="M98" i="2"/>
  <c r="Q134" i="2"/>
  <c r="Q98" i="2"/>
  <c r="M135" i="2"/>
  <c r="M99" i="2"/>
  <c r="M136" i="2"/>
  <c r="M100" i="2"/>
  <c r="Q137" i="2"/>
  <c r="Q101" i="2"/>
  <c r="Q138" i="2"/>
  <c r="Q102" i="2"/>
  <c r="M139" i="2"/>
  <c r="M103" i="2"/>
  <c r="I7" i="2"/>
  <c r="I106" i="2"/>
  <c r="M7" i="2"/>
  <c r="M106" i="2"/>
  <c r="Q7" i="2"/>
  <c r="Q106" i="2"/>
  <c r="I107" i="2"/>
  <c r="I6" i="2" s="1"/>
  <c r="I8" i="2"/>
  <c r="M107" i="2"/>
  <c r="M6" i="2" s="1"/>
  <c r="M8" i="2"/>
  <c r="Q107" i="2"/>
  <c r="Q6" i="2" s="1"/>
  <c r="Q8" i="2"/>
  <c r="I143" i="2"/>
  <c r="I9" i="2" s="1"/>
  <c r="I10" i="2"/>
  <c r="Q143" i="2"/>
  <c r="Q9" i="2" s="1"/>
  <c r="Q10" i="2"/>
  <c r="H64" i="2"/>
  <c r="M70" i="2"/>
  <c r="J7" i="2"/>
  <c r="J106" i="2"/>
  <c r="N7" i="2"/>
  <c r="N106" i="2"/>
  <c r="J107" i="2"/>
  <c r="J6" i="2" s="1"/>
  <c r="J8" i="2"/>
  <c r="N107" i="2"/>
  <c r="N6" i="2" s="1"/>
  <c r="N8" i="2"/>
  <c r="J134" i="2"/>
  <c r="N134" i="2"/>
  <c r="R134" i="2"/>
  <c r="J135" i="2"/>
  <c r="J136" i="2"/>
  <c r="J137" i="2"/>
  <c r="J138" i="2"/>
  <c r="J139" i="2"/>
  <c r="Q131" i="2"/>
  <c r="Q11" i="2" s="1"/>
  <c r="J155" i="2"/>
  <c r="J12" i="2"/>
  <c r="N155" i="2"/>
  <c r="N12" i="2"/>
  <c r="O70" i="2"/>
  <c r="K7" i="2"/>
  <c r="K106" i="2"/>
  <c r="O7" i="2"/>
  <c r="O106" i="2"/>
  <c r="K107" i="2"/>
  <c r="K6" i="2" s="1"/>
  <c r="K8" i="2"/>
  <c r="O107" i="2"/>
  <c r="O6" i="2" s="1"/>
  <c r="O8" i="2"/>
  <c r="K134" i="2"/>
  <c r="O134" i="2"/>
  <c r="S134" i="2"/>
  <c r="K135" i="2"/>
  <c r="O135" i="2"/>
  <c r="S135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H153" i="2"/>
  <c r="H5" i="2"/>
  <c r="H7" i="2"/>
  <c r="H106" i="2"/>
  <c r="L7" i="2"/>
  <c r="L106" i="2"/>
  <c r="P7" i="2"/>
  <c r="P106" i="2"/>
  <c r="H143" i="2"/>
  <c r="H9" i="2" s="1"/>
  <c r="H107" i="2"/>
  <c r="H6" i="2" s="1"/>
  <c r="H8" i="2"/>
  <c r="L107" i="2"/>
  <c r="L6" i="2" s="1"/>
  <c r="L8" i="2"/>
  <c r="P107" i="2"/>
  <c r="P6" i="2" s="1"/>
  <c r="P8" i="2"/>
  <c r="L134" i="2"/>
  <c r="P134" i="2"/>
  <c r="L135" i="2"/>
  <c r="P135" i="2"/>
  <c r="L136" i="2"/>
  <c r="P136" i="2"/>
  <c r="L137" i="2"/>
  <c r="P137" i="2"/>
  <c r="H126" i="2"/>
  <c r="L138" i="2"/>
  <c r="P138" i="2"/>
  <c r="L139" i="2"/>
  <c r="P139" i="2"/>
  <c r="L140" i="2"/>
  <c r="P140" i="2"/>
  <c r="H129" i="2"/>
  <c r="L141" i="2"/>
  <c r="P141" i="2"/>
  <c r="H155" i="2"/>
  <c r="D23" i="2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44" i="2" s="1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44" i="2" s="1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D44" i="2" s="1"/>
  <c r="Q75" i="2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0" i="2" s="1"/>
  <c r="E54" i="2"/>
  <c r="C56" i="2"/>
  <c r="E74" i="2"/>
  <c r="R74" i="2"/>
  <c r="R146" i="2" s="1"/>
  <c r="E75" i="2"/>
  <c r="E44" i="2" s="1"/>
  <c r="R75" i="2"/>
  <c r="E76" i="2"/>
  <c r="R76" i="2"/>
  <c r="R148" i="2" s="1"/>
  <c r="E77" i="2"/>
  <c r="R77" i="2"/>
  <c r="R149" i="2" s="1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E53" i="2"/>
  <c r="C55" i="2"/>
  <c r="D56" i="2"/>
  <c r="D129" i="2" s="1"/>
  <c r="S74" i="2"/>
  <c r="S146" i="2" s="1"/>
  <c r="S75" i="2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F173" i="2" s="1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11" i="2" s="1"/>
  <c r="K70" i="2"/>
  <c r="O155" i="2"/>
  <c r="O131" i="2"/>
  <c r="O11" i="2" s="1"/>
  <c r="S131" i="2"/>
  <c r="S11" i="2" s="1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9" i="2" s="1"/>
  <c r="M131" i="2"/>
  <c r="M11" i="2" s="1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11" i="2" s="1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P129" i="2"/>
  <c r="L131" i="2"/>
  <c r="L11" i="2" s="1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K9" i="2" s="1"/>
  <c r="O143" i="2"/>
  <c r="O9" i="2" s="1"/>
  <c r="S143" i="2"/>
  <c r="S9" i="2" s="1"/>
  <c r="S122" i="2"/>
  <c r="S123" i="2"/>
  <c r="S124" i="2"/>
  <c r="S125" i="2"/>
  <c r="S126" i="2"/>
  <c r="S127" i="2"/>
  <c r="S128" i="2"/>
  <c r="S129" i="2"/>
  <c r="I131" i="2"/>
  <c r="I11" i="2" s="1"/>
  <c r="L146" i="2"/>
  <c r="L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L9" i="2" s="1"/>
  <c r="P143" i="2"/>
  <c r="P9" i="2" s="1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J9" i="2" s="1"/>
  <c r="N143" i="2"/>
  <c r="N9" i="2" s="1"/>
  <c r="R143" i="2"/>
  <c r="R9" i="2" s="1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J11" i="2" s="1"/>
  <c r="N131" i="2"/>
  <c r="N11" i="2" s="1"/>
  <c r="R131" i="2"/>
  <c r="R11" i="2" s="1"/>
  <c r="R153" i="2" l="1"/>
  <c r="F117" i="2"/>
  <c r="D136" i="2"/>
  <c r="P147" i="2"/>
  <c r="F90" i="2"/>
  <c r="F44" i="2"/>
  <c r="D122" i="2"/>
  <c r="F27" i="2"/>
  <c r="S42" i="2"/>
  <c r="P42" i="2"/>
  <c r="S147" i="2"/>
  <c r="S44" i="2"/>
  <c r="Q147" i="2"/>
  <c r="Q44" i="2"/>
  <c r="F24" i="2"/>
  <c r="D42" i="2"/>
  <c r="Q42" i="2"/>
  <c r="R42" i="2"/>
  <c r="R147" i="2"/>
  <c r="R44" i="2"/>
  <c r="C42" i="2"/>
  <c r="F23" i="2"/>
  <c r="E42" i="2"/>
  <c r="D141" i="2"/>
  <c r="F56" i="2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Q153" i="2"/>
  <c r="D152" i="2"/>
  <c r="C82" i="2"/>
  <c r="C4" i="2" s="1"/>
  <c r="F50" i="2"/>
  <c r="F52" i="2"/>
  <c r="E125" i="2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11" i="2"/>
  <c r="F26" i="2"/>
  <c r="C125" i="2"/>
  <c r="D140" i="2"/>
  <c r="D153" i="2"/>
  <c r="C135" i="2"/>
  <c r="F87" i="2"/>
  <c r="C153" i="2"/>
  <c r="C149" i="2"/>
  <c r="F25" i="2"/>
  <c r="C178" i="2"/>
  <c r="E138" i="2"/>
  <c r="F114" i="2"/>
  <c r="E134" i="2"/>
  <c r="F110" i="2"/>
  <c r="D82" i="2"/>
  <c r="D4" i="2" s="1"/>
  <c r="D83" i="2"/>
  <c r="C126" i="2"/>
  <c r="C122" i="2"/>
  <c r="C58" i="2"/>
  <c r="C68" i="2" s="1"/>
  <c r="E128" i="2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E148" i="2"/>
  <c r="F32" i="2"/>
  <c r="F172" i="2"/>
  <c r="C152" i="2"/>
  <c r="F141" i="2" l="1"/>
  <c r="F42" i="2"/>
  <c r="F125" i="2"/>
  <c r="F148" i="2"/>
  <c r="C69" i="2"/>
  <c r="F152" i="2"/>
  <c r="F153" i="2"/>
  <c r="F128" i="2"/>
  <c r="F146" i="2"/>
  <c r="F138" i="2"/>
  <c r="F135" i="2"/>
  <c r="F139" i="2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54" i="2" l="1"/>
  <c r="F155" i="2"/>
  <c r="F142" i="2"/>
  <c r="F70" i="2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<sst xmlns="http://schemas.openxmlformats.org/spreadsheetml/2006/main" count="3923" uniqueCount="670">
  <si>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</si>
  <si>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</si>
  <si>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</si>
  <si>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</si>
  <si>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</si>
  <si>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</si>
  <si>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</si>
  <si>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</si>
  <si>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</si>
  <si>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</si>
  <si>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</si>
  <si>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</si>
  <si>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</si>
  <si>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</si>
  <si>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</si>
  <si>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</si>
  <si>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</si>
  <si>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</si>
  <si>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</si>
  <si>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</si>
  <si>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</si>
  <si>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</si>
  <si>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</si>
  <si>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</si>
  <si>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</si>
  <si>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</si>
  <si>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</si>
  <si>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</si>
  <si>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</si>
  <si>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</si>
  <si>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</si>
  <si>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</si>
  <si>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</si>
  <si>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</si>
  <si>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</si>
  <si>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</si>
  <si>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</si>
  <si>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</si>
  <si>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</si>
  <si>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</si>
  <si>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</si>
  <si>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</si>
  <si>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</si>
  <si>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</si>
  <si>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</si>
  <si>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</si>
  <si>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</si>
  <si>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</si>
  <si>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</si>
  <si>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</si>
  <si>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</si>
  <si>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</si>
  <si>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</si>
  <si>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</si>
  <si>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</si>
  <si>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</si>
  <si>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</si>
  <si>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</si>
  <si>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</si>
  <si>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</si>
  <si>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</si>
  <si>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</si>
  <si>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</si>
  <si>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</si>
  <si>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</si>
  <si>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</si>
  <si>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</si>
  <si>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</si>
  <si>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</si>
  <si>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</si>
  <si>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</si>
  <si>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</si>
  <si>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</si>
  <si>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</si>
  <si>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</si>
  <si>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</si>
  <si>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</si>
  <si>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</si>
  <si>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</si>
  <si>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</si>
  <si>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</si>
  <si>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</si>
  <si>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</si>
  <si>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</si>
  <si>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</si>
  <si>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</si>
  <si>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</si>
  <si>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</si>
  <si>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</si>
  <si>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</si>
  <si>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</si>
  <si>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</si>
  <si>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</si>
  <si>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</si>
  <si>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</si>
  <si>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</si>
  <si>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</si>
  <si>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</si>
  <si>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</si>
  <si>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</si>
  <si>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</si>
  <si>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</si>
  <si>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</si>
  <si>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</si>
  <si>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</si>
  <si>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</si>
  <si>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</si>
  <si>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</si>
  <si>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</si>
  <si>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</si>
  <si>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</si>
  <si>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</si>
  <si>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</si>
  <si>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</si>
  <si>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</si>
  <si>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</si>
  <si>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</si>
  <si>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</si>
  <si>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</si>
  <si>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</si>
  <si>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</si>
  <si>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</si>
  <si>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</si>
  <si>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</si>
  <si>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</si>
  <si>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</si>
  <si>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</si>
  <si>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</si>
  <si>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</si>
  <si>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</si>
  <si>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</si>
  <si>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</si>
  <si>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</si>
  <si>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</si>
  <si>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</si>
  <si>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</si>
  <si>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</si>
  <si>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</si>
  <si>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</si>
  <si>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</si>
  <si>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</si>
  <si>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</si>
  <si>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</si>
  <si>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</si>
  <si>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</si>
  <si>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</si>
  <si>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</si>
  <si>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</si>
  <si>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</si>
  <si>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</si>
  <si>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</si>
  <si>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</si>
  <si>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</si>
  <si>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</si>
  <si>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</si>
  <si>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</si>
  <si>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</si>
  <si>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</si>
  <si>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</si>
  <si>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</si>
  <si>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</si>
  <si>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</si>
  <si>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</si>
  <si>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</si>
  <si>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</si>
  <si>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</si>
  <si>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</si>
  <si>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</si>
  <si>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</si>
  <si>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</si>
  <si>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</si>
  <si>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</si>
  <si>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</si>
  <si>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</si>
  <si>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</si>
  <si>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</si>
  <si>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</si>
  <si>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</si>
  <si>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</si>
  <si>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</si>
  <si>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</si>
  <si>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</si>
  <si>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</si>
  <si>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</si>
  <si>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</si>
  <si>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</si>
  <si>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</si>
  <si>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</si>
  <si>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</si>
  <si>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</si>
  <si>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</si>
  <si>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</si>
  <si>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</si>
  <si>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</si>
  <si>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</si>
  <si>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</si>
  <si>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</si>
  <si>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</si>
  <si>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</si>
  <si>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</si>
  <si>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</si>
  <si>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</si>
  <si>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</si>
  <si>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</si>
  <si>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</si>
  <si>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</si>
  <si>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</si>
  <si>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</si>
  <si>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</si>
  <si>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</si>
  <si>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</si>
  <si>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</si>
  <si>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</si>
  <si>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</si>
  <si>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</si>
  <si>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</si>
  <si>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</si>
  <si>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</si>
  <si>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</si>
  <si>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</si>
  <si>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</si>
  <si>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</si>
  <si>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</si>
  <si>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</si>
  <si>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</si>
  <si>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</si>
  <si>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</si>
  <si>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</si>
  <si>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</si>
  <si>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</si>
  <si>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</si>
  <si>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</si>
  <si>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</si>
  <si>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</si>
  <si>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</si>
  <si>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</si>
  <si>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</si>
  <si>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</si>
  <si>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</si>
  <si>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</si>
  <si>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</si>
  <si>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</si>
  <si>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</si>
  <si>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</si>
  <si>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</si>
  <si>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</si>
  <si>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</si>
  <si>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</si>
  <si>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</si>
  <si>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</si>
  <si>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</si>
  <si>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</si>
  <si>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</si>
  <si>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</si>
  <si>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</si>
  <si>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</si>
  <si>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</si>
  <si>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</si>
  <si>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</si>
  <si>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</si>
  <si>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</si>
  <si>
    <t>Leader</t>
  </si>
  <si>
    <t>active_leader</t>
  </si>
  <si>
    <t>%a.leader</t>
  </si>
  <si>
    <t>recruit/a.leader</t>
  </si>
  <si>
    <t>Sort by APE Feb '17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</si>
  <si>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</si>
  <si>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</si>
  <si>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</si>
  <si>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</si>
  <si>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</si>
  <si>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</si>
  <si>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</si>
  <si>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</si>
  <si>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</si>
  <si>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</si>
  <si>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</si>
  <si>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</si>
  <si>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</si>
  <si>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</si>
  <si>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</si>
  <si>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</si>
  <si>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JanAPE</t>
  </si>
  <si>
    <t>Feb APE</t>
  </si>
  <si>
    <t xml:space="preserve">Feb Case </t>
  </si>
  <si>
    <t>YTD APE</t>
  </si>
  <si>
    <t>TT APE</t>
  </si>
  <si>
    <t>K2</t>
  </si>
  <si>
    <t>2K</t>
  </si>
  <si>
    <t>SOUTH 1</t>
  </si>
  <si>
    <t>010 GA TIỀN GIANG 1</t>
  </si>
  <si>
    <t>CÔNG TY TNHH MỘT THÀNH VIÊN VIỆT Ý TIỀN GIANG</t>
  </si>
  <si>
    <t>AG015629</t>
  </si>
  <si>
    <t>ĐẶNG PHONG LƯU</t>
  </si>
  <si>
    <t>003 GA HCM 2</t>
  </si>
  <si>
    <t>CÔNG TY TNHH TỔNG ĐẠI LÝ KHANG LỘC</t>
  </si>
  <si>
    <t>AG004412</t>
  </si>
  <si>
    <t>PHAN THỊ TIỀN TUYẾN</t>
  </si>
  <si>
    <t>NORTH 1</t>
  </si>
  <si>
    <t>002 GA BẮC NINH 1</t>
  </si>
  <si>
    <t>CÔNG TY TNHH CƯỜNG MINH BẮC NINH</t>
  </si>
  <si>
    <t>AG007815</t>
  </si>
  <si>
    <t>PHẠM VĂN CƯỜNG</t>
  </si>
  <si>
    <t>015 GA THANH HÓA 1</t>
  </si>
  <si>
    <t>CÔNG TY TNHH MTV GIA ĐẠI HƯNG</t>
  </si>
  <si>
    <t>AG015967</t>
  </si>
  <si>
    <t>HÀ THỊ ĐÀO</t>
  </si>
  <si>
    <t>NORTH 2</t>
  </si>
  <si>
    <t>011 GA NGHỆ AN 2</t>
  </si>
  <si>
    <t>CÔNG TY TNHH GENCASA NGHỆ AN</t>
  </si>
  <si>
    <t>AG017309</t>
  </si>
  <si>
    <t>BẠCH THỊ HẢI YẾN</t>
  </si>
  <si>
    <t>CENTRAL 1</t>
  </si>
  <si>
    <t>018 GA HUẾ 1</t>
  </si>
  <si>
    <t>CÔNG TY TNHH MTV ĐẠI LÝ BHNT THIÊN HƯNG</t>
  </si>
  <si>
    <t>AG011599</t>
  </si>
  <si>
    <t>ĐỖ VĂN BIÊN</t>
  </si>
  <si>
    <t>014 GA ĐÀ NẴNG 1</t>
  </si>
  <si>
    <t>CÔNG TY TNHH MTV BẢO MINH KHOA</t>
  </si>
  <si>
    <t>AG007574</t>
  </si>
  <si>
    <t>NGUYỄN ĐĂNG HUY</t>
  </si>
  <si>
    <t>004 GA NGHỆ AN 1</t>
  </si>
  <si>
    <t>CÔNG TY TNHH MỘT THÀNH VIÊN BẢO AN GIA VIỆT</t>
  </si>
  <si>
    <t>AG012344</t>
  </si>
  <si>
    <t>NGUYỄN HẢI HOÀNG</t>
  </si>
  <si>
    <t>013 GA YÊN BÁI 1</t>
  </si>
  <si>
    <t>CÔNG TY TNHH BẢO AN PHÁT YÊN BÁI</t>
  </si>
  <si>
    <t>AG018066</t>
  </si>
  <si>
    <t>PHAN THU HIÊN</t>
  </si>
  <si>
    <t>012 GA NAM ĐỊNH 1</t>
  </si>
  <si>
    <t>CÔNG TY TNHH MỘT THÀNH VIÊN GENCASA NAM ĐỊNH</t>
  </si>
  <si>
    <t>AG012233</t>
  </si>
  <si>
    <t>HOÀNG THỊ ĐÀO</t>
  </si>
  <si>
    <t>005 GA THÁI BÌNH 1</t>
  </si>
  <si>
    <t>CÔNG TY TNHH MTV ĐẠI LÝ BẢO HIỂM THÁI BÌNH</t>
  </si>
  <si>
    <t>AG015537</t>
  </si>
  <si>
    <t>VŨ VĂN VĨNH</t>
  </si>
  <si>
    <t>016 GA THANH HÓA 2</t>
  </si>
  <si>
    <t>CÔNG TY TNHH MTV HOÀNG GIA BẢO TH</t>
  </si>
  <si>
    <t>AG017662</t>
  </si>
  <si>
    <t>HOÀNG HỮU HẢI</t>
  </si>
  <si>
    <t>007 GA HÀ NỘI 1</t>
  </si>
  <si>
    <t>CÔNG TY TNHH MTV NGOAN ĐOÀN LONG BIÊN</t>
  </si>
  <si>
    <t>AG010997</t>
  </si>
  <si>
    <t>ĐOÀN THỊ NGOAN</t>
  </si>
  <si>
    <t>017 GA HÀ NỘI 3</t>
  </si>
  <si>
    <t>CÔNG TY TNHH MDRT TRÀNG AN</t>
  </si>
  <si>
    <t>AG004172</t>
  </si>
  <si>
    <t>TRẦN THỊ KIỀU HOA</t>
  </si>
  <si>
    <t>006 GA HƯNG YÊN 1</t>
  </si>
  <si>
    <t>CÔNG TY TNHH BẢO HIỂM BẢO HƯNG</t>
  </si>
  <si>
    <t>AG011259</t>
  </si>
  <si>
    <t>HOÀNG VĂN MINH</t>
  </si>
  <si>
    <t>SOUTH 3</t>
  </si>
  <si>
    <t>008 GA BÀ RỊA-VŨNG TÀU 1</t>
  </si>
  <si>
    <t>CÔNG TY TNHH KIM LONG NGƯ</t>
  </si>
  <si>
    <t>AG015618</t>
  </si>
  <si>
    <t>NGUYỄN THỊ THANH THÚY</t>
  </si>
  <si>
    <t>019 GA HCM 3</t>
  </si>
  <si>
    <t>CÔNG TY TNHH TỔNG ĐẠI LÝ KIM NHẬT</t>
  </si>
  <si>
    <t>AG002921</t>
  </si>
  <si>
    <t>TRƯƠNG THỊ THU TRANG</t>
  </si>
  <si>
    <t>001 GA HCM 1</t>
  </si>
  <si>
    <t>CTY TNHH MTV PHẠM PHƯƠNG THANH BẢO</t>
  </si>
  <si>
    <t>AG002040</t>
  </si>
  <si>
    <t>PHẠM THỊ KIM HƯƠNG</t>
  </si>
  <si>
    <t>020 GA BẾN TRE 1</t>
  </si>
  <si>
    <t>CÔNG TY TNHH MTV ĐẠI LÝ BẢO HIỂM THUẬN PHÁT</t>
  </si>
  <si>
    <t>AG005391</t>
  </si>
  <si>
    <t>TRƯƠNG LỆ HẰNG</t>
  </si>
  <si>
    <t>009 GA HÀ NỘI 2</t>
  </si>
  <si>
    <t>CÔNG TY TNHH MTV TÂM PHÚC HÀ ĐÔNG</t>
  </si>
  <si>
    <t>AG015409</t>
  </si>
  <si>
    <t>NGUYỄN THỊ HỘI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</si>
  <si>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</si>
  <si>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</si>
  <si>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</si>
  <si>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</si>
  <si>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</si>
  <si>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</si>
  <si>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rider_attach</t>
  </si>
  <si>
    <t>ratio_case4riders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</si>
  <si>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</si>
  <si>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</si>
  <si>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</si>
  <si>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</si>
  <si>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</si>
  <si>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</si>
  <si>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</si>
  <si>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</si>
  <si>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</si>
  <si>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</si>
  <si>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</si>
  <si>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</si>
  <si>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</si>
  <si>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</si>
  <si>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</si>
  <si>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</si>
  <si>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</si>
  <si>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</si>
  <si>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</si>
  <si>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</si>
  <si>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</si>
  <si>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</si>
  <si>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</si>
  <si>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</si>
  <si>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</si>
  <si>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</si>
  <si>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</si>
  <si>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</si>
  <si>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</si>
  <si>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</si>
  <si>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</si>
  <si>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</si>
  <si>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</si>
  <si>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</si>
  <si>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</si>
  <si>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</si>
  <si>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</si>
  <si>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</si>
  <si>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</si>
  <si>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</si>
  <si>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</si>
  <si>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</si>
  <si>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</si>
  <si>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</si>
  <si>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</si>
  <si>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 xml:space="preserve">  DAKLAK</t>
  </si>
  <si>
    <t xml:space="preserve">  PHAN ĐÌNH LONG </t>
  </si>
  <si>
    <t xml:space="preserve">  PHAN THỊ THANH LAN </t>
  </si>
  <si>
    <t xml:space="preserve">  GENCASA ĐÀ NẴNG 1</t>
  </si>
  <si>
    <t xml:space="preserve">  GENCASA HUẾ 1</t>
  </si>
  <si>
    <t xml:space="preserve">  GIALAI</t>
  </si>
  <si>
    <t xml:space="preserve">  HUẾ 2</t>
  </si>
  <si>
    <t xml:space="preserve">  NGUYỄN THỊ KIM HOÀNG </t>
  </si>
  <si>
    <t xml:space="preserve">  PHÚ YÊN</t>
  </si>
  <si>
    <t xml:space="preserve">  QUẢNG TRỊ</t>
  </si>
  <si>
    <t xml:space="preserve">  LÊ THANH HUYỀN </t>
  </si>
  <si>
    <t xml:space="preserve">  ELITE</t>
  </si>
  <si>
    <t xml:space="preserve">  TRẦN THỊ HẢI YẾN </t>
  </si>
  <si>
    <t xml:space="preserve">  F.B.I</t>
  </si>
  <si>
    <t xml:space="preserve">  TRẦN THỊ THU GIANG </t>
  </si>
  <si>
    <t xml:space="preserve">  GENCASA HÀ TĨNH</t>
  </si>
  <si>
    <t xml:space="preserve">  TRẦN ĐẮC THẾ </t>
  </si>
  <si>
    <t xml:space="preserve">  GENCASA LAM SƠN</t>
  </si>
  <si>
    <t xml:space="preserve">  HOÀNG NGỌC PHƯƠNG </t>
  </si>
  <si>
    <t xml:space="preserve">  GENCASA THÁI NGUYÊN</t>
  </si>
  <si>
    <t xml:space="preserve">  NGUYỄN THÀNH LONG </t>
  </si>
  <si>
    <t xml:space="preserve">  LION 1</t>
  </si>
  <si>
    <t xml:space="preserve">  NGUYỄN THỊ BÌNH </t>
  </si>
  <si>
    <t xml:space="preserve">  LION 2</t>
  </si>
  <si>
    <t xml:space="preserve">  REDBULL</t>
  </si>
  <si>
    <t xml:space="preserve">  SPRING</t>
  </si>
  <si>
    <t xml:space="preserve">  N_ZONE 2</t>
  </si>
  <si>
    <t xml:space="preserve">  GENCASA HÀ ĐÔNG</t>
  </si>
  <si>
    <t xml:space="preserve">  LÊ VIỆT DŨNG </t>
  </si>
  <si>
    <t xml:space="preserve">  THE CAPITAL</t>
  </si>
  <si>
    <t xml:space="preserve">  NGUYỄN THỊ HOÀNG YẾN </t>
  </si>
  <si>
    <t xml:space="preserve">  THE POWER</t>
  </si>
  <si>
    <t xml:space="preserve">  N_ZONE 3</t>
  </si>
  <si>
    <t xml:space="preserve">  GENCASA LẠNG SƠN</t>
  </si>
  <si>
    <t xml:space="preserve">  NGUYỄN VĂN HUỆ </t>
  </si>
  <si>
    <t xml:space="preserve">  THE KEY</t>
  </si>
  <si>
    <t xml:space="preserve">  NGUYỄN THÚY HÒA </t>
  </si>
  <si>
    <t xml:space="preserve">  THE ROME</t>
  </si>
  <si>
    <t xml:space="preserve">  THE SKY</t>
  </si>
  <si>
    <t xml:space="preserve">  N_ZONE 7</t>
  </si>
  <si>
    <t xml:space="preserve">  GENCASA HƯNG YÊN</t>
  </si>
  <si>
    <t xml:space="preserve">  MẠC NGUYỄN DƯƠNG </t>
  </si>
  <si>
    <t xml:space="preserve">  GENCASA TUYÊN QUANG</t>
  </si>
  <si>
    <t xml:space="preserve">  NGUYỄN VĂN CÔNG </t>
  </si>
  <si>
    <t xml:space="preserve">  THE LIGHT</t>
  </si>
  <si>
    <t xml:space="preserve">  VŨ MẠNH CƯỜNG </t>
  </si>
  <si>
    <t xml:space="preserve">  THE STARS 1</t>
  </si>
  <si>
    <t xml:space="preserve">  THE STARS 2</t>
  </si>
  <si>
    <t xml:space="preserve">  NORTH 2</t>
  </si>
  <si>
    <t xml:space="preserve">  N_ZONE 10</t>
  </si>
  <si>
    <t xml:space="preserve">  BÌNH MINH</t>
  </si>
  <si>
    <t xml:space="preserve">  TÔ MI SA </t>
  </si>
  <si>
    <t xml:space="preserve">  SUNFLOWER</t>
  </si>
  <si>
    <t xml:space="preserve">  NGUYỄN THỊ KIM CHUNG </t>
  </si>
  <si>
    <t xml:space="preserve">  N_ZONE 4</t>
  </si>
  <si>
    <t xml:space="preserve">  GENCASA NGHỆ AN</t>
  </si>
  <si>
    <t xml:space="preserve">  NGUYỄN THỊ NGỌC LAN </t>
  </si>
  <si>
    <t xml:space="preserve">  GENCASA THANH HÓA</t>
  </si>
  <si>
    <t xml:space="preserve">  LÊ VĂN TÙNG </t>
  </si>
  <si>
    <t xml:space="preserve">  THANH HÓA</t>
  </si>
  <si>
    <t xml:space="preserve">  N_ZONE 5</t>
  </si>
  <si>
    <t xml:space="preserve">  BLUE OCEAN</t>
  </si>
  <si>
    <t xml:space="preserve">  ĐỖ THỊ MƠ </t>
  </si>
  <si>
    <t xml:space="preserve">  BLUE WAVES</t>
  </si>
  <si>
    <t xml:space="preserve">  NGUYỄN THỊ HỒNG </t>
  </si>
  <si>
    <t xml:space="preserve">  GREEN DRAGON</t>
  </si>
  <si>
    <t xml:space="preserve">  HOÀNG TRỌNG NGHĨA </t>
  </si>
  <si>
    <t xml:space="preserve">  VICTORY</t>
  </si>
  <si>
    <t xml:space="preserve">  LÊ THỊ THƠI </t>
  </si>
  <si>
    <t xml:space="preserve">  N_ZONE 6</t>
  </si>
  <si>
    <t xml:space="preserve">  GENCASA LONG BIÊN</t>
  </si>
  <si>
    <t xml:space="preserve">  NGUYỄN VĂN NINH </t>
  </si>
  <si>
    <t xml:space="preserve">  GENCASA YÊN BÁI</t>
  </si>
  <si>
    <t xml:space="preserve">  N_ZONE 9</t>
  </si>
  <si>
    <t xml:space="preserve">  GENCASA NAM ĐỊNH</t>
  </si>
  <si>
    <t xml:space="preserve">  NGUYỄN CAO MINH </t>
  </si>
  <si>
    <t xml:space="preserve">  GENCASA THÁI BÌNH</t>
  </si>
  <si>
    <t xml:space="preserve">  TRẦN NGỌC ANH </t>
  </si>
  <si>
    <t xml:space="preserve">  G-G</t>
  </si>
  <si>
    <t xml:space="preserve">  LƯƠNG THU HƯƠNG </t>
  </si>
  <si>
    <t xml:space="preserve">  THIÊN SƠN</t>
  </si>
  <si>
    <t xml:space="preserve">  ĐINH THỊ KIM LIÊN </t>
  </si>
  <si>
    <t xml:space="preserve">  SOUTH 1</t>
  </si>
  <si>
    <t xml:space="preserve">  S_ZONE 1</t>
  </si>
  <si>
    <t xml:space="preserve">  ALLEGRO</t>
  </si>
  <si>
    <t xml:space="preserve">  NGUYỄN THANH MỸ </t>
  </si>
  <si>
    <t xml:space="preserve">  CUPID</t>
  </si>
  <si>
    <t xml:space="preserve">  PHẠM THÀNH TRÍ </t>
  </si>
  <si>
    <t xml:space="preserve">  GENCASA TÂN PHÚ</t>
  </si>
  <si>
    <t xml:space="preserve">  TRƯƠNG THỊ THU TRÂM </t>
  </si>
  <si>
    <t xml:space="preserve">  LIB</t>
  </si>
  <si>
    <t xml:space="preserve">  LUCKY CAT</t>
  </si>
  <si>
    <t xml:space="preserve">  LÊ THỊ HỒNG LĨNH </t>
  </si>
  <si>
    <t xml:space="preserve">  MDRT HCM</t>
  </si>
  <si>
    <t xml:space="preserve">  NGUYỄN NHẪN CHÍ </t>
  </si>
  <si>
    <t xml:space="preserve">  S_ZONE 3</t>
  </si>
  <si>
    <t xml:space="preserve">  BELIEVE IN FUTURE</t>
  </si>
  <si>
    <t xml:space="preserve">  ĐẶNG THỊ THU THỦY </t>
  </si>
  <si>
    <t xml:space="preserve">  COT GENCASA</t>
  </si>
  <si>
    <t xml:space="preserve">  NGUYỄN THU HẰNG </t>
  </si>
  <si>
    <t xml:space="preserve">  MEGA</t>
  </si>
  <si>
    <t xml:space="preserve">  TRẦN THỊ THÚY HẰNG </t>
  </si>
  <si>
    <t xml:space="preserve">  PHOENIX</t>
  </si>
  <si>
    <t xml:space="preserve">  S_ZONE 4</t>
  </si>
  <si>
    <t xml:space="preserve">  BIG HERO</t>
  </si>
  <si>
    <t xml:space="preserve">  LƯƠNG HỮU PHÚC </t>
  </si>
  <si>
    <t xml:space="preserve">  BORN TO WIN</t>
  </si>
  <si>
    <t xml:space="preserve">  HOÀNG NGUYỆT HẰNG </t>
  </si>
  <si>
    <t xml:space="preserve">  BORN TO WIN GENCASA PHÚ NHUẬN</t>
  </si>
  <si>
    <t xml:space="preserve">  WHITE HORSE</t>
  </si>
  <si>
    <t xml:space="preserve">  NGUYỄN QUÝ NHÂN </t>
  </si>
  <si>
    <t xml:space="preserve">  WHITE HORSE-GENCASA MỸ THO</t>
  </si>
  <si>
    <t xml:space="preserve">  S_ZONE 5</t>
  </si>
  <si>
    <t xml:space="preserve">  LUCKY STAR</t>
  </si>
  <si>
    <t xml:space="preserve">  NGUYỄN HỮU NGHIỆM </t>
  </si>
  <si>
    <t xml:space="preserve">  PATHFINDER</t>
  </si>
  <si>
    <t xml:space="preserve">  PHẠM TẤN PHÁT </t>
  </si>
  <si>
    <t xml:space="preserve">  PHI MÃ</t>
  </si>
  <si>
    <t xml:space="preserve">  NGUYỄN PHƯỚC LẬP </t>
  </si>
  <si>
    <t xml:space="preserve">  THE QUEEN</t>
  </si>
  <si>
    <t xml:space="preserve">  TRẦN HOÀNG NGÂN KHÁNH </t>
  </si>
  <si>
    <t xml:space="preserve">  SOUTH 2</t>
  </si>
  <si>
    <t xml:space="preserve">  S_ZONE 6</t>
  </si>
  <si>
    <t xml:space="preserve">  ĐẮK NÔNG</t>
  </si>
  <si>
    <t xml:space="preserve">  TRÀ HỮU VINH </t>
  </si>
  <si>
    <t xml:space="preserve">  GENCASA BÀ RỊA</t>
  </si>
  <si>
    <t xml:space="preserve">  NGUYỄN TRÍ TÀI </t>
  </si>
  <si>
    <t xml:space="preserve">  MDRT BH</t>
  </si>
  <si>
    <t xml:space="preserve">  MDRT VT</t>
  </si>
  <si>
    <t xml:space="preserve">  TÂY NINH</t>
  </si>
  <si>
    <t xml:space="preserve">  SOUTH 3</t>
  </si>
  <si>
    <t xml:space="preserve">  S_ZONE 10</t>
  </si>
  <si>
    <t xml:space="preserve">  CÀ MAU</t>
  </si>
  <si>
    <t xml:space="preserve">  TRẦN THẾ HUY </t>
  </si>
  <si>
    <t xml:space="preserve">  ĐỒNG THÁP</t>
  </si>
  <si>
    <t xml:space="preserve">  NGUYỄN VĂN HUYỆN </t>
  </si>
  <si>
    <t xml:space="preserve">  LONG XUYÊN</t>
  </si>
  <si>
    <t xml:space="preserve">  PHẠM THỊ THU CÚC </t>
  </si>
  <si>
    <t xml:space="preserve">  S_ZONE 8</t>
  </si>
  <si>
    <t xml:space="preserve">  CẦN THƠ</t>
  </si>
  <si>
    <t xml:space="preserve">  NGUYỄN MINH HIẾU </t>
  </si>
  <si>
    <t xml:space="preserve">  GENCASA BẾN TRE</t>
  </si>
  <si>
    <t xml:space="preserve">  LONG XUYÊN 1</t>
  </si>
  <si>
    <t xml:space="preserve">  NGUYỄN HỮU HIỀN </t>
  </si>
  <si>
    <t xml:space="preserve">  VĨNH LONG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</si>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</sst>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0" fontId="6" fillId="4" borderId="0" xfId="18" applyBorder="1" applyAlignment="1">
      <alignment horizontal="left" wrapText="1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0" fillId="0" borderId="0" xfId="2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0" fillId="14" borderId="0" xfId="21" applyFont="1" applyFill="1" applyAlignment="1">
      <alignment horizontal="centerContinuous"/>
    </xf>
    <xf numFmtId="171" fontId="43" fillId="15" borderId="0" xfId="21" applyFont="1" applyFill="1" applyAlignment="1">
      <alignment horizontal="centerContinuous"/>
    </xf>
    <xf numFmtId="171" fontId="40" fillId="16" borderId="0" xfId="21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/>
    </xf>
    <xf numFmtId="171" fontId="44" fillId="0" borderId="5" xfId="23" applyBorder="1" applyAlignment="1">
      <alignment horizontal="center" vertical="center"/>
    </xf>
    <xf numFmtId="171" fontId="44" fillId="11" borderId="6" xfId="23" applyFill="1" applyBorder="1" applyAlignment="1">
      <alignment horizontal="center" vertical="center"/>
    </xf>
    <xf numFmtId="171" fontId="44" fillId="10" borderId="6" xfId="23" applyFill="1" applyBorder="1" applyAlignment="1">
      <alignment horizontal="center" vertical="center"/>
    </xf>
    <xf numFmtId="171" fontId="44" fillId="15" borderId="6" xfId="23" applyFill="1" applyBorder="1" applyAlignment="1">
      <alignment horizontal="center" vertical="center"/>
    </xf>
    <xf numFmtId="171" fontId="44" fillId="17" borderId="7" xfId="23" applyFill="1" applyBorder="1" applyAlignment="1">
      <alignment horizontal="center" vertical="center"/>
    </xf>
    <xf numFmtId="171" fontId="44" fillId="17" borderId="8" xfId="23" applyFill="1" applyBorder="1" applyAlignment="1">
      <alignment horizontal="center" vertical="center"/>
    </xf>
    <xf numFmtId="171" fontId="40" fillId="10" borderId="7" xfId="21" applyFont="1" applyFill="1" applyBorder="1" applyAlignment="1">
      <alignment horizontal="center"/>
    </xf>
    <xf numFmtId="171" fontId="40" fillId="10" borderId="9" xfId="21" applyFont="1" applyFill="1" applyBorder="1" applyAlignment="1">
      <alignment horizontal="center"/>
    </xf>
    <xf numFmtId="171" fontId="17" fillId="0" borderId="10" xfId="21" applyBorder="1"/>
    <xf numFmtId="171" fontId="17" fillId="0" borderId="11" xfId="21" applyBorder="1"/>
    <xf numFmtId="15" fontId="17" fillId="0" borderId="11" xfId="21" applyNumberFormat="1" applyBorder="1"/>
    <xf numFmtId="14" fontId="45" fillId="0" borderId="11" xfId="21" applyNumberFormat="1" applyFont="1" applyBorder="1"/>
    <xf numFmtId="14" fontId="45" fillId="0" borderId="12" xfId="21" applyNumberFormat="1" applyFont="1" applyBorder="1"/>
    <xf numFmtId="0" fontId="17" fillId="11" borderId="13" xfId="21" applyNumberFormat="1" applyFill="1" applyBorder="1"/>
    <xf numFmtId="0" fontId="17" fillId="11" borderId="11" xfId="21" applyNumberFormat="1" applyFill="1" applyBorder="1"/>
    <xf numFmtId="9" fontId="0" fillId="11" borderId="12" xfId="24" applyNumberFormat="1" applyFont="1" applyFill="1" applyBorder="1"/>
    <xf numFmtId="166" fontId="0" fillId="10" borderId="14" xfId="25" applyNumberFormat="1" applyFont="1" applyFill="1" applyBorder="1"/>
    <xf numFmtId="166" fontId="40" fillId="15" borderId="13" xfId="25" applyNumberFormat="1" applyFont="1" applyFill="1" applyBorder="1"/>
    <xf numFmtId="0" fontId="17" fillId="15" borderId="12" xfId="21" applyNumberFormat="1" applyFill="1" applyBorder="1"/>
    <xf numFmtId="166" fontId="0" fillId="17" borderId="13" xfId="25" applyNumberFormat="1" applyFont="1" applyFill="1" applyBorder="1"/>
    <xf numFmtId="166" fontId="0" fillId="17" borderId="12" xfId="25" applyNumberFormat="1" applyFont="1" applyFill="1" applyBorder="1"/>
    <xf numFmtId="9" fontId="17" fillId="0" borderId="13" xfId="21" applyNumberFormat="1" applyBorder="1"/>
    <xf numFmtId="9" fontId="17" fillId="0" borderId="15" xfId="21" applyNumberFormat="1" applyBorder="1"/>
    <xf numFmtId="171" fontId="17" fillId="0" borderId="16" xfId="21" applyBorder="1"/>
    <xf numFmtId="171" fontId="17" fillId="0" borderId="17" xfId="21" applyBorder="1"/>
    <xf numFmtId="15" fontId="17" fillId="0" borderId="17" xfId="21" applyNumberFormat="1" applyBorder="1"/>
    <xf numFmtId="14" fontId="17" fillId="0" borderId="17" xfId="21" applyNumberFormat="1" applyBorder="1"/>
    <xf numFmtId="14" fontId="17" fillId="0" borderId="18" xfId="21" applyNumberFormat="1" applyBorder="1"/>
    <xf numFmtId="0" fontId="17" fillId="11" borderId="19" xfId="21" applyNumberFormat="1" applyFill="1" applyBorder="1"/>
    <xf numFmtId="0" fontId="17" fillId="11" borderId="17" xfId="21" applyNumberFormat="1" applyFill="1" applyBorder="1"/>
    <xf numFmtId="9" fontId="0" fillId="11" borderId="18" xfId="24" applyNumberFormat="1" applyFont="1" applyFill="1" applyBorder="1"/>
    <xf numFmtId="166" fontId="0" fillId="10" borderId="20" xfId="25" applyNumberFormat="1" applyFont="1" applyFill="1" applyBorder="1"/>
    <xf numFmtId="166" fontId="40" fillId="15" borderId="19" xfId="25" applyNumberFormat="1" applyFont="1" applyFill="1" applyBorder="1"/>
    <xf numFmtId="0" fontId="17" fillId="15" borderId="18" xfId="21" applyNumberFormat="1" applyFill="1" applyBorder="1"/>
    <xf numFmtId="166" fontId="0" fillId="17" borderId="19" xfId="25" applyNumberFormat="1" applyFont="1" applyFill="1" applyBorder="1"/>
    <xf numFmtId="166" fontId="0" fillId="17" borderId="18" xfId="25" applyNumberFormat="1" applyFont="1" applyFill="1" applyBorder="1"/>
    <xf numFmtId="9" fontId="17" fillId="0" borderId="19" xfId="21" applyNumberFormat="1" applyBorder="1"/>
    <xf numFmtId="9" fontId="17" fillId="0" borderId="21" xfId="21" applyNumberFormat="1" applyBorder="1"/>
    <xf numFmtId="14" fontId="45" fillId="0" borderId="17" xfId="21" applyNumberFormat="1" applyFont="1" applyBorder="1"/>
    <xf numFmtId="14" fontId="45" fillId="0" borderId="18" xfId="21" applyNumberFormat="1" applyFont="1" applyBorder="1"/>
    <xf numFmtId="171" fontId="17" fillId="0" borderId="22" xfId="21" applyBorder="1"/>
    <xf numFmtId="171" fontId="17" fillId="0" borderId="23" xfId="21" applyBorder="1"/>
    <xf numFmtId="15" fontId="17" fillId="0" borderId="23" xfId="21" applyNumberFormat="1" applyBorder="1"/>
    <xf numFmtId="14" fontId="17" fillId="0" borderId="23" xfId="21" applyNumberFormat="1" applyBorder="1"/>
    <xf numFmtId="14" fontId="17" fillId="0" borderId="24" xfId="21" applyNumberFormat="1" applyBorder="1"/>
    <xf numFmtId="0" fontId="17" fillId="11" borderId="25" xfId="21" applyNumberFormat="1" applyFill="1" applyBorder="1"/>
    <xf numFmtId="0" fontId="17" fillId="11" borderId="23" xfId="21" applyNumberFormat="1" applyFill="1" applyBorder="1"/>
    <xf numFmtId="9" fontId="0" fillId="11" borderId="24" xfId="24" applyNumberFormat="1" applyFont="1" applyFill="1" applyBorder="1"/>
    <xf numFmtId="166" fontId="0" fillId="10" borderId="26" xfId="25" applyNumberFormat="1" applyFont="1" applyFill="1" applyBorder="1"/>
    <xf numFmtId="166" fontId="40" fillId="15" borderId="25" xfId="25" applyNumberFormat="1" applyFont="1" applyFill="1" applyBorder="1"/>
    <xf numFmtId="0" fontId="17" fillId="15" borderId="24" xfId="21" applyNumberFormat="1" applyFill="1" applyBorder="1"/>
    <xf numFmtId="166" fontId="0" fillId="17" borderId="25" xfId="25" applyNumberFormat="1" applyFont="1" applyFill="1" applyBorder="1"/>
    <xf numFmtId="166" fontId="0" fillId="17" borderId="24" xfId="25" applyNumberFormat="1" applyFont="1" applyFill="1" applyBorder="1"/>
    <xf numFmtId="9" fontId="17" fillId="0" borderId="25" xfId="21" applyNumberFormat="1" applyBorder="1"/>
    <xf numFmtId="9" fontId="17" fillId="0" borderId="27" xfId="21" applyNumberFormat="1" applyBorder="1"/>
    <xf numFmtId="171" fontId="17" fillId="0" borderId="28" xfId="21" applyBorder="1"/>
    <xf numFmtId="171" fontId="17" fillId="0" borderId="29" xfId="21" applyBorder="1"/>
    <xf numFmtId="15" fontId="17" fillId="0" borderId="29" xfId="21" applyNumberFormat="1" applyBorder="1"/>
    <xf numFmtId="14" fontId="45" fillId="0" borderId="29" xfId="21" applyNumberFormat="1" applyFont="1" applyBorder="1"/>
    <xf numFmtId="14" fontId="45" fillId="0" borderId="30" xfId="21" applyNumberFormat="1" applyFont="1" applyBorder="1"/>
    <xf numFmtId="0" fontId="17" fillId="11" borderId="31" xfId="21" applyNumberFormat="1" applyFill="1" applyBorder="1"/>
    <xf numFmtId="0" fontId="17" fillId="11" borderId="29" xfId="21" applyNumberFormat="1" applyFill="1" applyBorder="1"/>
    <xf numFmtId="9" fontId="0" fillId="11" borderId="30" xfId="24" applyNumberFormat="1" applyFont="1" applyFill="1" applyBorder="1"/>
    <xf numFmtId="166" fontId="0" fillId="10" borderId="32" xfId="25" applyNumberFormat="1" applyFont="1" applyFill="1" applyBorder="1"/>
    <xf numFmtId="166" fontId="17" fillId="15" borderId="31" xfId="25" applyNumberFormat="1" applyFont="1" applyFill="1" applyBorder="1"/>
    <xf numFmtId="0" fontId="17" fillId="15" borderId="30" xfId="21" applyNumberFormat="1" applyFill="1" applyBorder="1"/>
    <xf numFmtId="166" fontId="0" fillId="17" borderId="31" xfId="25" applyNumberFormat="1" applyFont="1" applyFill="1" applyBorder="1"/>
    <xf numFmtId="166" fontId="0" fillId="17" borderId="30" xfId="25" applyNumberFormat="1" applyFont="1" applyFill="1" applyBorder="1"/>
    <xf numFmtId="9" fontId="17" fillId="0" borderId="31" xfId="21" applyNumberFormat="1" applyBorder="1"/>
    <xf numFmtId="9" fontId="17" fillId="0" borderId="33" xfId="21" applyNumberFormat="1" applyBorder="1"/>
    <xf numFmtId="166" fontId="17" fillId="15" borderId="19" xfId="25" applyNumberFormat="1" applyFont="1" applyFill="1" applyBorder="1"/>
    <xf numFmtId="14" fontId="45" fillId="0" borderId="23" xfId="21" applyNumberFormat="1" applyFont="1" applyBorder="1"/>
    <xf numFmtId="14" fontId="45" fillId="0" borderId="24" xfId="21" applyNumberFormat="1" applyFont="1" applyBorder="1"/>
    <xf numFmtId="166" fontId="17" fillId="15" borderId="25" xfId="25" applyNumberFormat="1" applyFont="1" applyFill="1" applyBorder="1"/>
    <xf numFmtId="14" fontId="17" fillId="0" borderId="29" xfId="21" applyNumberFormat="1" applyBorder="1"/>
    <xf numFmtId="14" fontId="17" fillId="0" borderId="30" xfId="21" applyNumberFormat="1" applyBorder="1"/>
    <xf numFmtId="171" fontId="17" fillId="0" borderId="34" xfId="21" applyBorder="1"/>
    <xf numFmtId="171" fontId="17" fillId="0" borderId="35" xfId="21" applyBorder="1"/>
    <xf numFmtId="15" fontId="17" fillId="0" borderId="35" xfId="21" applyNumberFormat="1" applyBorder="1"/>
    <xf numFmtId="14" fontId="17" fillId="0" borderId="35" xfId="21" applyNumberFormat="1" applyBorder="1"/>
    <xf numFmtId="14" fontId="17" fillId="0" borderId="36" xfId="21" applyNumberFormat="1" applyBorder="1"/>
    <xf numFmtId="0" fontId="17" fillId="11" borderId="37" xfId="21" applyNumberFormat="1" applyFill="1" applyBorder="1"/>
    <xf numFmtId="0" fontId="17" fillId="11" borderId="35" xfId="21" applyNumberFormat="1" applyFill="1" applyBorder="1"/>
    <xf numFmtId="9" fontId="0" fillId="11" borderId="36" xfId="24" applyNumberFormat="1" applyFont="1" applyFill="1" applyBorder="1"/>
    <xf numFmtId="166" fontId="0" fillId="10" borderId="38" xfId="25" applyNumberFormat="1" applyFont="1" applyFill="1" applyBorder="1"/>
    <xf numFmtId="166" fontId="17" fillId="15" borderId="37" xfId="25" applyNumberFormat="1" applyFont="1" applyFill="1" applyBorder="1"/>
    <xf numFmtId="0" fontId="17" fillId="15" borderId="36" xfId="21" applyNumberFormat="1" applyFill="1" applyBorder="1"/>
    <xf numFmtId="166" fontId="0" fillId="17" borderId="37" xfId="25" applyNumberFormat="1" applyFont="1" applyFill="1" applyBorder="1"/>
    <xf numFmtId="166" fontId="0" fillId="17" borderId="36" xfId="25" applyNumberFormat="1" applyFont="1" applyFill="1" applyBorder="1"/>
    <xf numFmtId="9" fontId="17" fillId="0" borderId="37" xfId="21" applyNumberFormat="1" applyBorder="1"/>
    <xf numFmtId="9" fontId="17" fillId="0" borderId="39" xfId="21" applyNumberFormat="1" applyBorder="1"/>
    <xf numFmtId="171" fontId="17" fillId="0" borderId="40" xfId="21" applyBorder="1"/>
    <xf numFmtId="171" fontId="45" fillId="0" borderId="41" xfId="21" applyFont="1" applyBorder="1"/>
    <xf numFmtId="171" fontId="17" fillId="0" borderId="41" xfId="21" applyBorder="1"/>
    <xf numFmtId="3" fontId="40" fillId="11" borderId="42" xfId="21" applyNumberFormat="1" applyFont="1" applyFill="1" applyBorder="1"/>
    <xf numFmtId="3" fontId="40" fillId="11" borderId="43" xfId="21" applyNumberFormat="1" applyFont="1" applyFill="1" applyBorder="1"/>
    <xf numFmtId="9" fontId="40" fillId="11" borderId="44" xfId="21" applyNumberFormat="1" applyFont="1" applyFill="1" applyBorder="1"/>
    <xf numFmtId="3" fontId="40" fillId="10" borderId="45" xfId="21" applyNumberFormat="1" applyFont="1" applyFill="1" applyBorder="1"/>
    <xf numFmtId="3" fontId="40" fillId="15" borderId="42" xfId="21" applyNumberFormat="1" applyFont="1" applyFill="1" applyBorder="1"/>
    <xf numFmtId="3" fontId="40" fillId="15" borderId="44" xfId="21" applyNumberFormat="1" applyFont="1" applyFill="1" applyBorder="1"/>
    <xf numFmtId="3" fontId="40" fillId="17" borderId="42" xfId="21" applyNumberFormat="1" applyFont="1" applyFill="1" applyBorder="1"/>
    <xf numFmtId="3" fontId="40" fillId="17" borderId="44" xfId="21" applyNumberFormat="1" applyFont="1" applyFill="1" applyBorder="1"/>
    <xf numFmtId="3" fontId="40" fillId="0" borderId="42" xfId="21" applyNumberFormat="1" applyFont="1" applyFill="1" applyBorder="1"/>
    <xf numFmtId="3" fontId="40" fillId="0" borderId="46" xfId="21" applyNumberFormat="1" applyFont="1" applyFill="1" applyBorder="1"/>
    <xf numFmtId="171" fontId="17" fillId="0" borderId="0" xfId="21" quotePrefix="1"/>
    <xf numFmtId="171" fontId="17" fillId="18" borderId="0" xfId="21" applyFill="1"/>
    <xf numFmtId="171" fontId="17" fillId="13" borderId="0" xfId="21" applyFill="1"/>
    <xf numFmtId="171" fontId="46" fillId="19" borderId="0" xfId="21" applyFont="1" applyFill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47" xfId="21" applyFont="1" applyBorder="1"/>
    <xf numFmtId="172" fontId="48" fillId="0" borderId="47" xfId="21" applyNumberFormat="1" applyFont="1" applyBorder="1"/>
    <xf numFmtId="171" fontId="48" fillId="21" borderId="48" xfId="21" applyFont="1" applyFill="1" applyBorder="1"/>
    <xf numFmtId="172" fontId="48" fillId="21" borderId="48" xfId="21" applyNumberFormat="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49" xfId="26" applyBorder="1" applyProtection="1">
      <protection locked="0"/>
    </xf>
    <xf numFmtId="0" fontId="1" fillId="22" borderId="49" xfId="26" applyFill="1" applyBorder="1" applyAlignment="1" applyProtection="1">
      <alignment horizontal="center" vertical="center"/>
      <protection locked="0"/>
    </xf>
    <xf numFmtId="0" fontId="1" fillId="10" borderId="49" xfId="26" applyFill="1" applyBorder="1" applyAlignment="1" applyProtection="1">
      <alignment horizontal="center" vertical="center" wrapText="1"/>
      <protection locked="0"/>
    </xf>
    <xf numFmtId="0" fontId="56" fillId="23" borderId="49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49" xfId="26" applyNumberFormat="1" applyFill="1" applyBorder="1" applyAlignment="1" applyProtection="1">
      <alignment horizontal="center" vertical="center"/>
      <protection locked="0"/>
    </xf>
    <xf numFmtId="176" fontId="14" fillId="14" borderId="49" xfId="26" applyNumberFormat="1" applyFont="1" applyFill="1" applyBorder="1" applyAlignment="1" applyProtection="1">
      <alignment horizontal="center" vertical="center"/>
      <protection locked="0"/>
    </xf>
    <xf numFmtId="176" fontId="57" fillId="14" borderId="49" xfId="26" applyNumberFormat="1" applyFont="1" applyFill="1" applyBorder="1" applyAlignment="1" applyProtection="1">
      <alignment horizontal="center" vertical="center"/>
      <protection locked="0"/>
    </xf>
    <xf numFmtId="0" fontId="58" fillId="0" borderId="49" xfId="26" applyFont="1" applyFill="1" applyBorder="1" applyAlignment="1" applyProtection="1">
      <alignment horizontal="right"/>
      <protection locked="0"/>
    </xf>
    <xf numFmtId="3" fontId="0" fillId="24" borderId="49" xfId="27" applyNumberFormat="1" applyFont="1" applyFill="1" applyBorder="1" applyProtection="1">
      <protection locked="0"/>
    </xf>
    <xf numFmtId="9" fontId="59" fillId="25" borderId="49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49" xfId="26" applyNumberFormat="1" applyFont="1" applyFill="1" applyBorder="1" applyAlignment="1" applyProtection="1">
      <alignment horizontal="center" vertical="center"/>
      <protection locked="0"/>
    </xf>
    <xf numFmtId="3" fontId="58" fillId="24" borderId="49" xfId="26" applyNumberFormat="1" applyFont="1" applyFill="1" applyBorder="1" applyAlignment="1" applyProtection="1">
      <alignment horizontal="center" vertical="center"/>
      <protection locked="0"/>
    </xf>
    <xf numFmtId="9" fontId="58" fillId="25" borderId="49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50" xfId="26" applyNumberFormat="1" applyBorder="1" applyAlignment="1" applyProtection="1">
      <alignment horizontal="right" indent="1"/>
      <protection locked="0"/>
    </xf>
    <xf numFmtId="0" fontId="1" fillId="22" borderId="50" xfId="26" applyFill="1" applyBorder="1" applyAlignment="1" applyProtection="1">
      <alignment horizontal="right" indent="1"/>
      <protection locked="0"/>
    </xf>
    <xf numFmtId="177" fontId="1" fillId="10" borderId="50" xfId="26" applyNumberFormat="1" applyFill="1" applyBorder="1" applyAlignment="1" applyProtection="1">
      <alignment horizontal="right" indent="1"/>
      <protection locked="0"/>
    </xf>
    <xf numFmtId="178" fontId="0" fillId="0" borderId="50" xfId="27" applyNumberFormat="1" applyFont="1" applyBorder="1" applyAlignment="1" applyProtection="1">
      <alignment horizontal="right" indent="1"/>
      <protection locked="0"/>
    </xf>
    <xf numFmtId="0" fontId="1" fillId="0" borderId="52" xfId="26" applyBorder="1" applyAlignment="1" applyProtection="1">
      <alignment horizontal="right" vertical="center" indent="1"/>
      <protection locked="0"/>
    </xf>
    <xf numFmtId="0" fontId="1" fillId="24" borderId="52" xfId="26" applyFill="1" applyBorder="1" applyAlignment="1" applyProtection="1">
      <alignment horizontal="right" vertical="center" indent="1"/>
      <protection locked="0"/>
    </xf>
    <xf numFmtId="0" fontId="62" fillId="24" borderId="52" xfId="28" applyFont="1" applyFill="1" applyBorder="1" applyAlignment="1">
      <alignment horizontal="right" vertical="center" wrapText="1" indent="1"/>
    </xf>
    <xf numFmtId="3" fontId="1" fillId="24" borderId="52" xfId="26" applyNumberFormat="1" applyFill="1" applyBorder="1" applyAlignment="1" applyProtection="1">
      <alignment horizontal="right" vertical="center" indent="1"/>
      <protection locked="0"/>
    </xf>
    <xf numFmtId="9" fontId="0" fillId="0" borderId="49" xfId="27" applyFont="1" applyBorder="1" applyProtection="1">
      <protection locked="0"/>
    </xf>
    <xf numFmtId="0" fontId="1" fillId="0" borderId="53" xfId="26" applyBorder="1" applyAlignment="1" applyProtection="1">
      <alignment horizontal="right" vertical="center" indent="1"/>
      <protection locked="0"/>
    </xf>
    <xf numFmtId="0" fontId="1" fillId="24" borderId="50" xfId="26" applyFill="1" applyBorder="1" applyAlignment="1" applyProtection="1">
      <alignment horizontal="right" vertical="center" indent="1"/>
      <protection locked="0"/>
    </xf>
    <xf numFmtId="0" fontId="61" fillId="24" borderId="50" xfId="28" applyFill="1" applyBorder="1" applyAlignment="1">
      <alignment horizontal="right" vertical="center" indent="1"/>
    </xf>
    <xf numFmtId="3" fontId="1" fillId="24" borderId="50" xfId="26" applyNumberFormat="1" applyFill="1" applyBorder="1" applyAlignment="1" applyProtection="1">
      <alignment horizontal="right" vertical="center" indent="1"/>
      <protection locked="0"/>
    </xf>
    <xf numFmtId="0" fontId="62" fillId="24" borderId="50" xfId="28" applyFont="1" applyFill="1" applyBorder="1" applyAlignment="1">
      <alignment horizontal="right" vertical="center" wrapText="1" indent="1"/>
    </xf>
    <xf numFmtId="0" fontId="1" fillId="0" borderId="50" xfId="26" applyBorder="1" applyAlignment="1" applyProtection="1">
      <alignment horizontal="right" vertical="center" indent="1"/>
      <protection locked="0"/>
    </xf>
    <xf numFmtId="0" fontId="55" fillId="24" borderId="50" xfId="26" applyFont="1" applyFill="1" applyBorder="1" applyAlignment="1" applyProtection="1">
      <alignment horizontal="right" vertical="center" indent="1"/>
      <protection locked="0"/>
    </xf>
    <xf numFmtId="9" fontId="0" fillId="24" borderId="49" xfId="27" applyFont="1" applyFill="1" applyBorder="1" applyProtection="1">
      <protection locked="0"/>
    </xf>
    <xf numFmtId="3" fontId="1" fillId="22" borderId="50" xfId="26" applyNumberFormat="1" applyFill="1" applyBorder="1" applyAlignment="1" applyProtection="1">
      <alignment horizontal="right" indent="1"/>
      <protection locked="0"/>
    </xf>
    <xf numFmtId="176" fontId="1" fillId="0" borderId="54" xfId="26" applyNumberFormat="1" applyBorder="1" applyAlignment="1" applyProtection="1">
      <alignment horizontal="right" indent="1"/>
      <protection locked="0"/>
    </xf>
    <xf numFmtId="0" fontId="1" fillId="22" borderId="54" xfId="26" applyFill="1" applyBorder="1" applyAlignment="1" applyProtection="1">
      <alignment horizontal="right" indent="1"/>
      <protection locked="0"/>
    </xf>
    <xf numFmtId="177" fontId="1" fillId="10" borderId="54" xfId="26" applyNumberFormat="1" applyFill="1" applyBorder="1" applyAlignment="1" applyProtection="1">
      <alignment horizontal="right" indent="1"/>
      <protection locked="0"/>
    </xf>
    <xf numFmtId="178" fontId="0" fillId="0" borderId="54" xfId="27" applyNumberFormat="1" applyFont="1" applyBorder="1" applyAlignment="1" applyProtection="1">
      <alignment horizontal="right" indent="1"/>
      <protection locked="0"/>
    </xf>
    <xf numFmtId="0" fontId="1" fillId="0" borderId="54" xfId="26" applyBorder="1" applyAlignment="1" applyProtection="1">
      <alignment horizontal="right" vertical="center" indent="1"/>
      <protection locked="0"/>
    </xf>
    <xf numFmtId="0" fontId="1" fillId="24" borderId="54" xfId="26" applyFill="1" applyBorder="1" applyAlignment="1" applyProtection="1">
      <alignment horizontal="right" vertical="center" indent="1"/>
      <protection locked="0"/>
    </xf>
    <xf numFmtId="3" fontId="1" fillId="24" borderId="54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55" xfId="30" applyBorder="1" applyAlignment="1">
      <alignment horizontal="center"/>
    </xf>
    <xf numFmtId="0" fontId="50" fillId="0" borderId="51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55" xfId="30" applyNumberFormat="1" applyBorder="1"/>
    <xf numFmtId="179" fontId="50" fillId="0" borderId="51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51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55" xfId="21" applyNumberFormat="1" applyFont="1" applyFill="1" applyBorder="1" applyAlignment="1" applyProtection="1"/>
    <xf numFmtId="3" fontId="50" fillId="0" borderId="51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52" xfId="27" applyNumberFormat="1" applyFont="1" applyBorder="1" applyAlignment="1" applyProtection="1">
      <alignment horizontal="right" indent="1"/>
      <protection locked="0"/>
    </xf>
    <xf numFmtId="181" fontId="0" fillId="0" borderId="51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47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externalLink" Target="externalLinks/externalLink9.xml"/>
  <Relationship Id="rId23" Type="http://schemas.openxmlformats.org/officeDocument/2006/relationships/theme" Target="theme/theme1.xml"/>
  <Relationship Id="rId24" Type="http://schemas.openxmlformats.org/officeDocument/2006/relationships/styles" Target="styles.xml"/>
  <Relationship Id="rId25" Type="http://schemas.openxmlformats.org/officeDocument/2006/relationships/sharedStrings" Target="sharedStrings.xml"/>
  <Relationship Id="rId26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workspace_r/gvl_data_utilities/KPI_PRODUCTION/output/Agency%20Performance%20by%20Segmentation/201707_GVL_Agency%20reports_v1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46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45"/>
    <tableColumn id="2" name="Zone" totalsRowDxfId="44"/>
    <tableColumn id="3" name="Team" totalsRowDxfId="43"/>
    <tableColumn id="4" name="Team Head " totalsRowDxfId="42"/>
    <tableColumn id="5" name="Start" totalsRowFunction="sum" dataDxfId="41" totalsRowDxfId="40"/>
    <tableColumn id="6" name="End" totalsRowFunction="sum" dataDxfId="39" totalsRowDxfId="38"/>
    <tableColumn id="7" name="SA" totalsRowFunction="sum" dataDxfId="37" totalsRowDxfId="36"/>
    <tableColumn id="8" name="AG" totalsRowFunction="sum" dataDxfId="35" totalsRowDxfId="34"/>
    <tableColumn id="9" name="US" totalsRowFunction="sum" dataDxfId="33" totalsRowDxfId="32"/>
    <tableColumn id="10" name="AL" totalsRowFunction="sum" dataDxfId="31" totalsRowDxfId="30"/>
    <tableColumn id="11" name="Ter" totalsRowFunction="sum" dataDxfId="29" totalsRowDxfId="28"/>
    <tableColumn id="12" name="Recruit" totalsRowFunction="sum" dataDxfId="27" totalsRowDxfId="26"/>
    <tableColumn id="13" name="New AG,US" totalsRowFunction="sum" dataDxfId="25" totalsRowDxfId="24"/>
    <tableColumn id="14" name="New AL" totalsRowFunction="sum" dataDxfId="23" totalsRowDxfId="22"/>
    <tableColumn id="15" name="Actv AL" totalsRowFunction="sum" dataDxfId="21" totalsRowDxfId="20"/>
    <tableColumn id="16" name="% Actv AL" dataDxfId="19" totalsRowDxfId="18"/>
    <tableColumn id="17" name="Actv US" totalsRowFunction="sum" dataDxfId="17" totalsRowDxfId="16"/>
    <tableColumn id="18" name="%Actv US" dataDxfId="15" totalsRowDxfId="14"/>
    <tableColumn id="19" name="Actv AG" totalsRowFunction="sum" dataDxfId="13" totalsRowDxfId="12"/>
    <tableColumn id="20" name="Actv Ratio" dataDxfId="11" totalsRowDxfId="10"/>
    <tableColumn id="21" name="Jan APE" totalsRowFunction="sum" dataDxfId="9" totalsRowDxfId="8"/>
    <tableColumn id="22" name="Feb APE" totalsRowFunction="sum" dataDxfId="7" totalsRowDxfId="6"/>
    <tableColumn id="23" name="Feb Case" totalsRowFunction="sum" dataDxfId="5" totalsRowDxfId="4"/>
    <tableColumn id="24" name="CSize" totalsRowFunction="custom" dataDxfId="3" totalsRowDxfId="2">
      <totalsRowFormula>Table2[[#Totals],[Feb APE]]/Table2[[#Totals],[Feb Case]]</totalsRowFormula>
    </tableColumn>
    <tableColumn id="25" name="YTD APE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topLeftCell="A10" zoomScale="85" zoomScaleNormal="85" workbookViewId="0">
      <selection activeCell="E18" sqref="E18:I18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343" t="s">
        <v>224</v>
      </c>
      <c r="C3" s="343"/>
      <c r="D3" s="343"/>
      <c r="E3" s="343"/>
      <c r="F3" s="343"/>
      <c r="G3" s="343"/>
      <c r="H3" s="343"/>
      <c r="I3" s="343"/>
    </row>
    <row r="4" spans="2:10" s="52" customFormat="1" ht="20.25" x14ac:dyDescent="0.3">
      <c r="B4" s="343" t="s">
        <v>225</v>
      </c>
      <c r="C4" s="343"/>
      <c r="D4" s="343"/>
      <c r="E4" s="343"/>
      <c r="F4" s="343"/>
      <c r="G4" s="343"/>
      <c r="H4" s="343"/>
      <c r="I4" s="343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327">
        <v>1</v>
      </c>
      <c r="E8" s="342" t="s">
        <v>572</v>
      </c>
      <c r="F8" s="342"/>
      <c r="G8" s="342"/>
      <c r="H8" s="342"/>
      <c r="I8" s="342"/>
    </row>
    <row r="9" spans="2:10" s="52" customFormat="1" ht="24.75" customHeight="1" x14ac:dyDescent="0.3">
      <c r="B9" s="57"/>
      <c r="C9" s="57"/>
      <c r="D9" s="327">
        <v>2</v>
      </c>
      <c r="E9" s="342" t="s">
        <v>573</v>
      </c>
      <c r="F9" s="342"/>
      <c r="G9" s="342"/>
      <c r="H9" s="342"/>
      <c r="I9" s="342"/>
    </row>
    <row r="10" spans="2:10" s="52" customFormat="1" ht="24.75" customHeight="1" x14ac:dyDescent="0.3">
      <c r="B10" s="57"/>
      <c r="C10" s="57"/>
      <c r="D10" s="327">
        <v>3</v>
      </c>
      <c r="E10" s="342" t="s">
        <v>574</v>
      </c>
      <c r="F10" s="342"/>
      <c r="G10" s="342"/>
      <c r="H10" s="342"/>
      <c r="I10" s="342"/>
    </row>
    <row r="11" spans="2:10" s="52" customFormat="1" ht="24.75" customHeight="1" x14ac:dyDescent="0.3">
      <c r="B11" s="57"/>
      <c r="C11" s="57"/>
      <c r="D11" s="327">
        <v>4</v>
      </c>
      <c r="E11" s="342" t="s">
        <v>575</v>
      </c>
      <c r="F11" s="342"/>
      <c r="G11" s="342"/>
      <c r="H11" s="342"/>
      <c r="I11" s="342"/>
    </row>
    <row r="12" spans="2:10" s="52" customFormat="1" ht="24.75" customHeight="1" x14ac:dyDescent="0.3">
      <c r="B12" s="57"/>
      <c r="C12" s="57"/>
      <c r="D12" s="327">
        <v>5</v>
      </c>
      <c r="E12" s="342" t="s">
        <v>576</v>
      </c>
      <c r="F12" s="342"/>
      <c r="G12" s="342"/>
      <c r="H12" s="342"/>
      <c r="I12" s="342"/>
    </row>
    <row r="13" spans="2:10" s="52" customFormat="1" ht="24.75" customHeight="1" x14ac:dyDescent="0.3">
      <c r="B13" s="57"/>
      <c r="C13" s="57"/>
      <c r="D13" s="327">
        <v>6</v>
      </c>
      <c r="E13" s="342" t="s">
        <v>647</v>
      </c>
      <c r="F13" s="342"/>
      <c r="G13" s="342"/>
      <c r="H13" s="342"/>
      <c r="I13" s="342"/>
    </row>
    <row r="14" spans="2:10" s="52" customFormat="1" ht="24.75" customHeight="1" x14ac:dyDescent="0.3">
      <c r="B14" s="57"/>
      <c r="C14" s="57"/>
      <c r="D14" s="327">
        <v>7</v>
      </c>
      <c r="E14" s="342" t="s">
        <v>228</v>
      </c>
      <c r="F14" s="342"/>
      <c r="G14" s="342"/>
      <c r="H14" s="342"/>
      <c r="I14" s="342"/>
    </row>
    <row r="15" spans="2:10" s="52" customFormat="1" ht="24.75" customHeight="1" x14ac:dyDescent="0.3">
      <c r="B15" s="57"/>
      <c r="C15" s="57"/>
      <c r="D15" s="327">
        <v>8</v>
      </c>
      <c r="E15" s="342" t="s">
        <v>648</v>
      </c>
      <c r="F15" s="342"/>
      <c r="G15" s="342"/>
      <c r="H15" s="342"/>
      <c r="I15" s="342"/>
    </row>
    <row r="16" spans="2:10" s="52" customFormat="1" ht="24.75" customHeight="1" x14ac:dyDescent="0.3">
      <c r="B16" s="57"/>
      <c r="C16" s="57"/>
      <c r="D16" s="327">
        <v>9</v>
      </c>
      <c r="E16" s="342" t="s">
        <v>229</v>
      </c>
      <c r="F16" s="342"/>
      <c r="G16" s="342"/>
      <c r="H16" s="342"/>
      <c r="I16" s="342"/>
    </row>
    <row r="17" spans="2:9" s="52" customFormat="1" ht="24.75" customHeight="1" x14ac:dyDescent="0.3">
      <c r="B17" s="57"/>
      <c r="C17" s="57"/>
      <c r="D17" s="327">
        <v>10</v>
      </c>
      <c r="E17" s="342" t="s">
        <v>397</v>
      </c>
      <c r="F17" s="342"/>
      <c r="G17" s="342"/>
      <c r="H17" s="342"/>
      <c r="I17" s="342"/>
    </row>
    <row r="18" spans="2:9" s="52" customFormat="1" ht="24.75" customHeight="1" x14ac:dyDescent="0.3">
      <c r="B18" s="57"/>
      <c r="C18" s="57"/>
      <c r="D18" s="327">
        <v>11</v>
      </c>
      <c r="E18" s="342" t="s">
        <v>649</v>
      </c>
      <c r="F18" s="342"/>
      <c r="G18" s="342"/>
      <c r="H18" s="342"/>
      <c r="I18" s="342"/>
    </row>
    <row r="19" spans="2:9" s="52" customFormat="1" ht="24.75" customHeight="1" x14ac:dyDescent="0.3">
      <c r="B19" s="57"/>
      <c r="C19" s="57"/>
      <c r="D19" s="327">
        <v>12</v>
      </c>
      <c r="E19" s="342" t="s">
        <v>650</v>
      </c>
      <c r="F19" s="342"/>
      <c r="G19" s="342"/>
      <c r="H19" s="342"/>
      <c r="I19" s="342"/>
    </row>
    <row r="20" spans="2:9" s="52" customFormat="1" ht="24.75" customHeight="1" x14ac:dyDescent="0.3">
      <c r="B20" s="57"/>
      <c r="C20" s="57"/>
      <c r="D20" s="327">
        <v>13</v>
      </c>
      <c r="E20" s="342" t="s">
        <v>651</v>
      </c>
      <c r="F20" s="342"/>
      <c r="G20" s="342"/>
      <c r="H20" s="342"/>
      <c r="I20" s="342"/>
    </row>
    <row r="21" spans="2:9" s="52" customFormat="1" ht="24.75" customHeight="1" x14ac:dyDescent="0.3">
      <c r="B21" s="57"/>
      <c r="C21" s="57"/>
      <c r="D21" s="327"/>
      <c r="E21" s="342"/>
      <c r="F21" s="342"/>
      <c r="G21" s="342"/>
      <c r="H21" s="342"/>
      <c r="I21" s="342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topLeftCell="B1" workbookViewId="0">
      <selection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1" width="9.0" collapsed="true"/>
    <col min="50" max="16384" style="60" width="9.0" collapsed="true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380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381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253</v>
      </c>
      <c r="C5" s="93" t="s">
        <v>254</v>
      </c>
      <c r="D5" s="93" t="s">
        <v>255</v>
      </c>
      <c r="E5" s="93" t="s">
        <v>256</v>
      </c>
      <c r="G5" s="93" t="s">
        <v>380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253</v>
      </c>
      <c r="C6" s="93" t="s">
        <v>254</v>
      </c>
      <c r="D6" s="93" t="s">
        <v>255</v>
      </c>
      <c r="E6" s="93" t="s">
        <v>256</v>
      </c>
      <c r="G6" s="93" t="s">
        <v>381</v>
      </c>
      <c r="AS6" s="94"/>
      <c r="AT6" s="94"/>
      <c r="AU6" s="94"/>
      <c r="AV6" s="94"/>
      <c r="AW6" s="94"/>
    </row>
    <row r="7" spans="1:49" s="95" customFormat="1" x14ac:dyDescent="0.2">
      <c r="A7" s="95" t="s">
        <v>257</v>
      </c>
      <c r="B7" s="95" t="s">
        <v>254</v>
      </c>
      <c r="C7" s="95" t="s">
        <v>254</v>
      </c>
      <c r="D7" s="95" t="s">
        <v>255</v>
      </c>
      <c r="E7" s="95" t="s">
        <v>256</v>
      </c>
      <c r="G7" s="95" t="s">
        <v>380</v>
      </c>
      <c r="AS7" s="96"/>
      <c r="AT7" s="96"/>
      <c r="AU7" s="96"/>
      <c r="AV7" s="96"/>
      <c r="AW7" s="96"/>
    </row>
    <row r="8" spans="1:49" s="95" customFormat="1" x14ac:dyDescent="0.2">
      <c r="A8" s="95" t="s">
        <v>257</v>
      </c>
      <c r="B8" s="95" t="s">
        <v>254</v>
      </c>
      <c r="C8" s="95" t="s">
        <v>254</v>
      </c>
      <c r="D8" s="95" t="s">
        <v>255</v>
      </c>
      <c r="E8" s="95" t="s">
        <v>256</v>
      </c>
      <c r="G8" s="95" t="s">
        <v>381</v>
      </c>
      <c r="AS8" s="96"/>
      <c r="AT8" s="96"/>
      <c r="AU8" s="96"/>
      <c r="AV8" s="96"/>
      <c r="AW8" s="96"/>
    </row>
    <row r="9" spans="1:49" s="95" customFormat="1" x14ac:dyDescent="0.2">
      <c r="A9" s="95" t="s">
        <v>257</v>
      </c>
      <c r="B9" s="95" t="s">
        <v>245</v>
      </c>
      <c r="C9" s="95" t="s">
        <v>245</v>
      </c>
      <c r="D9" s="95" t="s">
        <v>246</v>
      </c>
      <c r="E9" s="95" t="s">
        <v>247</v>
      </c>
      <c r="G9" s="95" t="s">
        <v>380</v>
      </c>
      <c r="AS9" s="96"/>
      <c r="AT9" s="96"/>
      <c r="AU9" s="96"/>
      <c r="AV9" s="96"/>
      <c r="AW9" s="96"/>
    </row>
    <row r="10" spans="1:49" s="95" customFormat="1" x14ac:dyDescent="0.2">
      <c r="A10" s="95" t="s">
        <v>257</v>
      </c>
      <c r="B10" s="95" t="s">
        <v>245</v>
      </c>
      <c r="C10" s="95" t="s">
        <v>245</v>
      </c>
      <c r="D10" s="95" t="s">
        <v>246</v>
      </c>
      <c r="E10" s="95" t="s">
        <v>247</v>
      </c>
      <c r="G10" s="95" t="s">
        <v>381</v>
      </c>
      <c r="AS10" s="96"/>
      <c r="AT10" s="96"/>
      <c r="AU10" s="96"/>
      <c r="AV10" s="96"/>
      <c r="AW10" s="96"/>
    </row>
    <row r="11" spans="1:49" s="93" customFormat="1" x14ac:dyDescent="0.2">
      <c r="A11" s="93" t="s">
        <v>258</v>
      </c>
      <c r="B11" s="93" t="s">
        <v>255</v>
      </c>
      <c r="D11" s="93" t="s">
        <v>255</v>
      </c>
      <c r="E11" s="93" t="s">
        <v>256</v>
      </c>
      <c r="G11" s="93" t="s">
        <v>380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258</v>
      </c>
      <c r="B12" s="93" t="s">
        <v>255</v>
      </c>
      <c r="D12" s="93" t="s">
        <v>255</v>
      </c>
      <c r="E12" s="93" t="s">
        <v>256</v>
      </c>
      <c r="G12" s="93" t="s">
        <v>381</v>
      </c>
      <c r="AS12" s="94"/>
      <c r="AT12" s="94"/>
      <c r="AU12" s="94"/>
      <c r="AV12" s="94"/>
      <c r="AW12" s="94"/>
    </row>
    <row r="13" spans="1:49" s="97" customFormat="1" x14ac:dyDescent="0.2">
      <c r="A13" s="97" t="s">
        <v>259</v>
      </c>
      <c r="B13" s="97" t="s">
        <v>256</v>
      </c>
      <c r="E13" s="97" t="s">
        <v>256</v>
      </c>
      <c r="G13" s="97" t="s">
        <v>380</v>
      </c>
      <c r="AS13" s="98"/>
      <c r="AT13" s="98"/>
      <c r="AU13" s="98"/>
      <c r="AV13" s="98"/>
      <c r="AW13" s="98"/>
    </row>
    <row r="14" spans="1:49" s="97" customFormat="1" x14ac:dyDescent="0.2">
      <c r="A14" s="97" t="s">
        <v>259</v>
      </c>
      <c r="B14" s="97" t="s">
        <v>256</v>
      </c>
      <c r="E14" s="97" t="s">
        <v>256</v>
      </c>
      <c r="G14" s="97" t="s">
        <v>381</v>
      </c>
      <c r="AS14" s="98"/>
      <c r="AT14" s="98"/>
      <c r="AU14" s="98"/>
      <c r="AV14" s="98"/>
      <c r="AW14" s="98"/>
    </row>
    <row r="15" spans="1:49" s="97" customFormat="1" x14ac:dyDescent="0.2">
      <c r="A15" s="97" t="s">
        <v>259</v>
      </c>
      <c r="B15" s="97" t="s">
        <v>247</v>
      </c>
      <c r="E15" s="97" t="s">
        <v>247</v>
      </c>
      <c r="G15" s="97" t="s">
        <v>380</v>
      </c>
      <c r="AS15" s="98"/>
      <c r="AT15" s="98"/>
      <c r="AU15" s="98"/>
      <c r="AV15" s="98"/>
      <c r="AW15" s="98"/>
    </row>
    <row r="16" spans="1:49" s="97" customFormat="1" x14ac:dyDescent="0.2">
      <c r="A16" s="97" t="s">
        <v>259</v>
      </c>
      <c r="B16" s="97" t="s">
        <v>247</v>
      </c>
      <c r="E16" s="97" t="s">
        <v>247</v>
      </c>
      <c r="G16" s="97" t="s">
        <v>381</v>
      </c>
      <c r="AS16" s="98"/>
      <c r="AT16" s="98"/>
      <c r="AU16" s="98"/>
      <c r="AV16" s="98"/>
      <c r="AW16" s="98"/>
    </row>
    <row r="17" spans="1:49" s="99" customFormat="1" x14ac:dyDescent="0.2">
      <c r="A17" s="99" t="s">
        <v>260</v>
      </c>
      <c r="G17" s="99" t="s">
        <v>380</v>
      </c>
      <c r="AS17" s="100"/>
      <c r="AT17" s="100"/>
      <c r="AU17" s="100"/>
      <c r="AV17" s="100"/>
      <c r="AW17" s="100"/>
    </row>
    <row r="18" spans="1:49" s="99" customFormat="1" x14ac:dyDescent="0.2">
      <c r="A18" s="99" t="s">
        <v>260</v>
      </c>
      <c r="G18" s="99" t="s">
        <v>381</v>
      </c>
      <c r="AS18" s="100"/>
      <c r="AT18" s="100"/>
      <c r="AU18" s="100"/>
      <c r="AV18" s="100"/>
      <c r="AW18" s="100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abSelected="1" zoomScale="80" zoomScaleNormal="80" workbookViewId="0">
      <selection activeCell="L14" sqref="L14"/>
    </sheetView>
  </sheetViews>
  <sheetFormatPr defaultRowHeight="12.75" outlineLevelCol="1" x14ac:dyDescent="0.2"/>
  <cols>
    <col min="1" max="1" customWidth="true" style="339" width="4.125" collapsed="true"/>
    <col min="2" max="2" style="60" width="9.0" collapsed="true"/>
    <col min="3" max="3" bestFit="true" customWidth="true" style="60" width="30.875" collapsed="true"/>
    <col min="4" max="4" bestFit="true" customWidth="true" style="60" width="10.75" collapsed="true"/>
    <col min="5" max="5" customWidth="true" style="60" width="8.0" collapsed="true"/>
    <col min="6" max="15" customWidth="true" style="60" width="8.0" collapsed="true" outlineLevel="1"/>
    <col min="16" max="16" style="60" width="9.0" collapsed="true"/>
    <col min="17" max="23" style="60" width="9.0" collapsed="true"/>
    <col min="24" max="24" bestFit="true" customWidth="true" style="60" width="9.875" collapsed="true"/>
    <col min="25" max="16384" style="60" width="9.0" collapsed="true"/>
  </cols>
  <sheetData>
    <row r="1" spans="1:28" ht="15" x14ac:dyDescent="0.25">
      <c r="B1" s="338" t="s">
        <v>657</v>
      </c>
      <c r="C1" s="338" t="s">
        <v>656</v>
      </c>
      <c r="D1" s="336">
        <v>201601</v>
      </c>
      <c r="E1" s="336">
        <v>201602</v>
      </c>
      <c r="F1" s="336">
        <v>201603</v>
      </c>
      <c r="G1" s="336">
        <v>201604</v>
      </c>
      <c r="H1" s="336">
        <v>201605</v>
      </c>
      <c r="I1" s="336">
        <v>201606</v>
      </c>
      <c r="J1" s="336">
        <v>201607</v>
      </c>
      <c r="K1" s="336">
        <v>201608</v>
      </c>
      <c r="L1" s="336">
        <v>201609</v>
      </c>
      <c r="M1" s="336">
        <v>201610</v>
      </c>
      <c r="N1" s="336">
        <v>201611</v>
      </c>
      <c r="O1" s="336">
        <v>201612</v>
      </c>
      <c r="P1" s="337">
        <v>201701</v>
      </c>
      <c r="Q1" s="337">
        <v>201702</v>
      </c>
      <c r="R1" s="337">
        <v>201703</v>
      </c>
      <c r="S1" s="337">
        <v>201704</v>
      </c>
      <c r="T1" s="337">
        <v>201705</v>
      </c>
      <c r="U1" s="337">
        <v>201706</v>
      </c>
      <c r="V1" s="337">
        <v>201707</v>
      </c>
      <c r="W1" s="337">
        <v>201708</v>
      </c>
      <c r="X1" s="337">
        <v>201709</v>
      </c>
      <c r="Y1" s="337">
        <v>201710</v>
      </c>
      <c r="Z1" s="337">
        <v>201711</v>
      </c>
      <c r="AA1" s="337">
        <v>201712</v>
      </c>
      <c r="AB1" s="338" t="s">
        <v>61</v>
      </c>
    </row>
    <row r="2" spans="1:28" x14ac:dyDescent="0.2">
      <c r="C2" s="236" t="s">
        <v>401</v>
      </c>
    </row>
    <row r="3" spans="1:28" ht="15.75" x14ac:dyDescent="0.25">
      <c r="B3" s="220" t="s">
        <v>230</v>
      </c>
    </row>
    <row r="5" spans="1:28" x14ac:dyDescent="0.2">
      <c r="B5" s="107" t="s">
        <v>382</v>
      </c>
    </row>
    <row r="6" spans="1:28" ht="15" x14ac:dyDescent="0.25">
      <c r="B6" s="221" t="s">
        <v>652</v>
      </c>
      <c r="C6" s="221" t="s">
        <v>383</v>
      </c>
      <c r="D6" s="222">
        <v>42400</v>
      </c>
      <c r="E6" s="222">
        <v>42429</v>
      </c>
      <c r="F6" s="222">
        <v>42460</v>
      </c>
      <c r="G6" s="222">
        <v>42490</v>
      </c>
      <c r="H6" s="222">
        <v>42521</v>
      </c>
      <c r="I6" s="222">
        <v>42551</v>
      </c>
      <c r="J6" s="222">
        <v>42582</v>
      </c>
      <c r="K6" s="222">
        <v>42613</v>
      </c>
      <c r="L6" s="222">
        <v>42643</v>
      </c>
      <c r="M6" s="222">
        <v>42674</v>
      </c>
      <c r="N6" s="222">
        <v>42704</v>
      </c>
      <c r="O6" s="222">
        <v>42735</v>
      </c>
      <c r="P6" s="222">
        <v>42766</v>
      </c>
      <c r="Q6" s="222">
        <v>42794</v>
      </c>
      <c r="R6" s="334">
        <v>42825</v>
      </c>
      <c r="S6" s="334">
        <v>42855</v>
      </c>
      <c r="T6" s="334">
        <v>42886</v>
      </c>
      <c r="U6" s="334">
        <v>42916</v>
      </c>
      <c r="V6" s="334">
        <v>42917</v>
      </c>
      <c r="W6" s="334">
        <v>42964</v>
      </c>
      <c r="X6" s="334">
        <v>42995</v>
      </c>
      <c r="Y6" s="334">
        <v>43025</v>
      </c>
      <c r="Z6" s="334">
        <v>43056</v>
      </c>
      <c r="AA6" s="334">
        <v>43086</v>
      </c>
      <c r="AB6" s="334" t="s">
        <v>61</v>
      </c>
    </row>
    <row r="7" spans="1:28" ht="15" x14ac:dyDescent="0.25">
      <c r="B7" s="223" t="s">
        <v>384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</row>
    <row r="8" spans="1:28" ht="14.25" x14ac:dyDescent="0.2">
      <c r="A8" s="341" t="s">
        <v>655</v>
      </c>
      <c r="B8" s="225" t="s">
        <v>655</v>
      </c>
      <c r="C8" s="226" t="s">
        <v>658</v>
      </c>
      <c r="D8" s="227" t="n">
        <v>0.0</v>
      </c>
      <c r="E8" s="227" t="n">
        <v>0.0</v>
      </c>
      <c r="F8" s="227" t="n">
        <v>0.0</v>
      </c>
      <c r="G8" s="227" t="n">
        <v>0.0</v>
      </c>
      <c r="H8" s="227" t="n">
        <v>0.0</v>
      </c>
      <c r="I8" s="227" t="n">
        <v>0.0</v>
      </c>
      <c r="J8" s="227" t="n">
        <v>0.0</v>
      </c>
      <c r="K8" s="227" t="n">
        <v>0.0</v>
      </c>
      <c r="L8" s="227" t="n">
        <v>0.0</v>
      </c>
      <c r="M8" s="227" t="n">
        <v>0.0</v>
      </c>
      <c r="N8" s="227" t="n">
        <v>0.0</v>
      </c>
      <c r="O8" s="227" t="n">
        <v>0.0</v>
      </c>
      <c r="P8" s="227" t="n">
        <v>0.0</v>
      </c>
      <c r="Q8" s="227" t="n">
        <v>0.0</v>
      </c>
      <c r="R8" s="227" t="n">
        <v>0.106412305339968</v>
      </c>
      <c r="S8" s="227" t="n">
        <v>0.410470557084979</v>
      </c>
      <c r="T8" s="227" t="n">
        <v>0.555323376476968</v>
      </c>
      <c r="U8" s="227" t="n">
        <v>0.709695054487657</v>
      </c>
      <c r="V8" s="227" t="n">
        <v>0.663004557828533</v>
      </c>
      <c r="AB8" s="227" t="n">
        <v>0.16161243685273258</v>
      </c>
    </row>
    <row r="9" spans="1:28" ht="14.25" x14ac:dyDescent="0.2">
      <c r="A9" s="341" t="s">
        <v>388</v>
      </c>
      <c r="B9" s="225" t="s">
        <v>388</v>
      </c>
      <c r="C9" s="226" t="s">
        <v>659</v>
      </c>
      <c r="D9" s="227" t="n">
        <v>0.056446246519687</v>
      </c>
      <c r="E9" s="227" t="n">
        <v>0.0452375546827404</v>
      </c>
      <c r="F9" s="227" t="n">
        <v>0.0495554693710227</v>
      </c>
      <c r="G9" s="227" t="n">
        <v>0.0910833524356444</v>
      </c>
      <c r="H9" s="227" t="n">
        <v>0.0516449387771035</v>
      </c>
      <c r="I9" s="227" t="n">
        <v>0.0417011525653312</v>
      </c>
      <c r="J9" s="227" t="n">
        <v>0.0765378333188617</v>
      </c>
      <c r="K9" s="227" t="n">
        <v>0.0682617785929925</v>
      </c>
      <c r="L9" s="227" t="n">
        <v>0.0644361511386589</v>
      </c>
      <c r="M9" s="227" t="n">
        <v>0.0672702078033774</v>
      </c>
      <c r="N9" s="227" t="n">
        <v>0.110501571406675</v>
      </c>
      <c r="O9" s="227" t="n">
        <v>0.110133766937336</v>
      </c>
      <c r="P9" s="227" t="n">
        <v>0.0626941240140879</v>
      </c>
      <c r="Q9" s="227" t="n">
        <v>0.0698193787556181</v>
      </c>
      <c r="R9" s="227" t="n">
        <v>0.0549895075996333</v>
      </c>
      <c r="S9" s="227" t="n">
        <v>0.0646915855574262</v>
      </c>
      <c r="T9" s="227" t="n">
        <v>0.209480943929358</v>
      </c>
      <c r="U9" s="227" t="n">
        <v>0.0771061514388557</v>
      </c>
      <c r="V9" s="227" t="n">
        <v>0.0906849945609871</v>
      </c>
      <c r="AB9" s="227" t="n">
        <v>0.08370199360714631</v>
      </c>
    </row>
    <row r="10" spans="1:28" ht="14.25" x14ac:dyDescent="0.2">
      <c r="A10" s="341" t="s">
        <v>387</v>
      </c>
      <c r="B10" s="225" t="s">
        <v>387</v>
      </c>
      <c r="C10" s="226" t="s">
        <v>660</v>
      </c>
      <c r="D10" s="227" t="n">
        <v>0.143464956573249</v>
      </c>
      <c r="E10" s="227" t="n">
        <v>0.108364922803976</v>
      </c>
      <c r="F10" s="227" t="n">
        <v>0.118135163544902</v>
      </c>
      <c r="G10" s="227" t="n">
        <v>0.0709104043099353</v>
      </c>
      <c r="H10" s="227" t="n">
        <v>0.112037639519009</v>
      </c>
      <c r="I10" s="227" t="n">
        <v>0.104247723646122</v>
      </c>
      <c r="J10" s="227" t="n">
        <v>0.0911295515530085</v>
      </c>
      <c r="K10" s="227" t="n">
        <v>0.0987222398066589</v>
      </c>
      <c r="L10" s="227" t="n">
        <v>0.0811799187230304</v>
      </c>
      <c r="M10" s="227" t="n">
        <v>0.0639336104417267</v>
      </c>
      <c r="N10" s="227" t="n">
        <v>0.0638553810044605</v>
      </c>
      <c r="O10" s="227" t="n">
        <v>0.056300777531305</v>
      </c>
      <c r="P10" s="227" t="n">
        <v>0.060121026752775</v>
      </c>
      <c r="Q10" s="227" t="n">
        <v>0.0583459768310199</v>
      </c>
      <c r="R10" s="227" t="n">
        <v>0.0568949069286115</v>
      </c>
      <c r="S10" s="227" t="n">
        <v>0.0518892194237533</v>
      </c>
      <c r="T10" s="227" t="n">
        <v>0.0678590238541878</v>
      </c>
      <c r="U10" s="227" t="n">
        <v>0.0466969542473942</v>
      </c>
      <c r="V10" s="227" t="n">
        <v>0.0628711971220158</v>
      </c>
      <c r="AB10" s="227" t="n">
        <v>0.07226275483802898</v>
      </c>
    </row>
    <row r="11" spans="1:28" ht="14.25" x14ac:dyDescent="0.2">
      <c r="A11" s="341" t="s">
        <v>386</v>
      </c>
      <c r="B11" s="225" t="s">
        <v>386</v>
      </c>
      <c r="C11" s="226" t="s">
        <v>661</v>
      </c>
      <c r="D11" s="227" t="n">
        <v>-6.20020508969849E-4</v>
      </c>
      <c r="E11" s="227" t="n">
        <v>0.0268521451592656</v>
      </c>
      <c r="F11" s="227" t="n">
        <v>0.0419170709906314</v>
      </c>
      <c r="G11" s="227" t="n">
        <v>0.113883682827011</v>
      </c>
      <c r="H11" s="227" t="n">
        <v>0.0306782425452432</v>
      </c>
      <c r="I11" s="227" t="n">
        <v>0.0422817392987002</v>
      </c>
      <c r="J11" s="227" t="n">
        <v>0.0440566348106797</v>
      </c>
      <c r="K11" s="227" t="n">
        <v>0.0475233710033717</v>
      </c>
      <c r="L11" s="227" t="n">
        <v>0.0654735221595924</v>
      </c>
      <c r="M11" s="227" t="n">
        <v>0.10654802433893</v>
      </c>
      <c r="N11" s="227" t="n">
        <v>0.180262056650519</v>
      </c>
      <c r="O11" s="227" t="n">
        <v>0.174377248442565</v>
      </c>
      <c r="P11" s="227" t="n">
        <v>0.15835435703372</v>
      </c>
      <c r="Q11" s="227" t="n">
        <v>0.193666970624953</v>
      </c>
      <c r="R11" s="227" t="n">
        <v>0.0642492917945828</v>
      </c>
      <c r="S11" s="227" t="n">
        <v>0.00254622467997502</v>
      </c>
      <c r="T11" s="227" t="n">
        <v>0.00897004876086818</v>
      </c>
      <c r="U11" s="227" t="n">
        <v>0.0241344276796365</v>
      </c>
      <c r="V11" s="227" t="n">
        <v>0.0184307636581585</v>
      </c>
      <c r="AB11" s="227" t="n">
        <v>0.07925961311380383</v>
      </c>
    </row>
    <row r="12" spans="1:28" ht="14.25" x14ac:dyDescent="0.2">
      <c r="A12" s="341" t="s">
        <v>392</v>
      </c>
      <c r="B12" s="225" t="s">
        <v>392</v>
      </c>
      <c r="C12" s="226" t="s">
        <v>662</v>
      </c>
      <c r="D12" s="227" t="n">
        <v>0.0111887997501224</v>
      </c>
      <c r="E12" s="227" t="n">
        <v>0.0185142093263981</v>
      </c>
      <c r="F12" s="227" t="n">
        <v>0.0123987839595126</v>
      </c>
      <c r="G12" s="227" t="n">
        <v>0.0160318069930376</v>
      </c>
      <c r="H12" s="227" t="n">
        <v>0.0112186714587594</v>
      </c>
      <c r="I12" s="227" t="n">
        <v>0.00973845733198545</v>
      </c>
      <c r="J12" s="227" t="n">
        <v>0.0108832311357516</v>
      </c>
      <c r="K12" s="227" t="n">
        <v>0.013506259970509</v>
      </c>
      <c r="L12" s="227" t="n">
        <v>0.00950041463244746</v>
      </c>
      <c r="M12" s="227" t="n">
        <v>0.0163635301318736</v>
      </c>
      <c r="N12" s="227" t="n">
        <v>0.00713241019580709</v>
      </c>
      <c r="O12" s="227" t="n">
        <v>0.00864657870357946</v>
      </c>
      <c r="P12" s="227" t="n">
        <v>0.00999001139319977</v>
      </c>
      <c r="Q12" s="227" t="n">
        <v>0.00709372183351278</v>
      </c>
      <c r="R12" s="227" t="n">
        <v>0.00546912717894854</v>
      </c>
      <c r="S12" s="227" t="n">
        <v>0.00490328896533248</v>
      </c>
      <c r="T12" s="227" t="n">
        <v>0.00524932921275737</v>
      </c>
      <c r="U12" s="227" t="n">
        <v>0.0105818367112986</v>
      </c>
      <c r="V12" s="227" t="n">
        <v>0.0173767597627575</v>
      </c>
      <c r="AB12" s="227" t="n">
        <v>0.00999108641335387</v>
      </c>
    </row>
    <row r="13" spans="1:28" ht="14.25" x14ac:dyDescent="0.2">
      <c r="A13" s="341" t="s">
        <v>389</v>
      </c>
      <c r="B13" s="225" t="s">
        <v>389</v>
      </c>
      <c r="C13" s="226" t="s">
        <v>663</v>
      </c>
      <c r="D13" s="227" t="n">
        <v>0.0298261800544232</v>
      </c>
      <c r="E13" s="227" t="n">
        <v>0.0351900809921331</v>
      </c>
      <c r="F13" s="227" t="n">
        <v>0.0196455783619539</v>
      </c>
      <c r="G13" s="227" t="n">
        <v>0.0471941355305481</v>
      </c>
      <c r="H13" s="227" t="n">
        <v>0.0237201628310354</v>
      </c>
      <c r="I13" s="227" t="n">
        <v>0.0179691866687251</v>
      </c>
      <c r="J13" s="227" t="n">
        <v>0.0151985930792544</v>
      </c>
      <c r="K13" s="227" t="n">
        <v>0.0147513385387242</v>
      </c>
      <c r="L13" s="227" t="n">
        <v>0.0164823965639271</v>
      </c>
      <c r="M13" s="227" t="n">
        <v>0.019761296866483</v>
      </c>
      <c r="N13" s="227" t="n">
        <v>0.0151183453863469</v>
      </c>
      <c r="O13" s="227" t="n">
        <v>0.0106437116134886</v>
      </c>
      <c r="P13" s="227" t="n">
        <v>0.0167532825825283</v>
      </c>
      <c r="Q13" s="227" t="n">
        <v>0.0134481094277177</v>
      </c>
      <c r="R13" s="227" t="n">
        <v>0.0117452453735913</v>
      </c>
      <c r="S13" s="227" t="n">
        <v>0.00953016081055171</v>
      </c>
      <c r="T13" s="227" t="n">
        <v>0.0194506048831922</v>
      </c>
      <c r="U13" s="227" t="n">
        <v>0.00850297284466547</v>
      </c>
      <c r="V13" s="227" t="n">
        <v>0.0135632715914999</v>
      </c>
      <c r="AB13" s="227" t="n">
        <v>0.016448568078424337</v>
      </c>
    </row>
    <row r="14" spans="1:28" ht="14.25" x14ac:dyDescent="0.2">
      <c r="A14" s="341" t="s">
        <v>390</v>
      </c>
      <c r="B14" s="225" t="s">
        <v>390</v>
      </c>
      <c r="C14" s="226" t="s">
        <v>663</v>
      </c>
      <c r="D14" s="227" t="n">
        <v>0.00795137356741964</v>
      </c>
      <c r="E14" s="227" t="n">
        <v>0.0100487805657215</v>
      </c>
      <c r="F14" s="227" t="n">
        <v>0.0118451500694192</v>
      </c>
      <c r="G14" s="227" t="n">
        <v>0.0179656708211316</v>
      </c>
      <c r="H14" s="227" t="n">
        <v>0.024857388580594</v>
      </c>
      <c r="I14" s="227" t="n">
        <v>0.0159673801459399</v>
      </c>
      <c r="J14" s="227" t="n">
        <v>0.0307730927140433</v>
      </c>
      <c r="K14" s="227" t="n">
        <v>0.0091716047751524</v>
      </c>
      <c r="L14" s="227" t="n">
        <v>0.0157904217815218</v>
      </c>
      <c r="M14" s="227" t="n">
        <v>0.0146687346933241</v>
      </c>
      <c r="N14" s="227" t="n">
        <v>0.0107156944164556</v>
      </c>
      <c r="O14" s="227" t="n">
        <v>0.010997912842156</v>
      </c>
      <c r="P14" s="227" t="n">
        <v>0.0124184355791825</v>
      </c>
      <c r="Q14" s="227" t="n">
        <v>0.0113262772919429</v>
      </c>
      <c r="R14" s="227" t="n">
        <v>0.0123994738061434</v>
      </c>
      <c r="S14" s="227" t="n">
        <v>0.00641221709770149</v>
      </c>
      <c r="T14" s="227" t="n">
        <v>0.0121206022105622</v>
      </c>
      <c r="U14" s="227" t="n">
        <v>0.013208043485588</v>
      </c>
      <c r="V14" s="227" t="n">
        <v>0.0104626340654868</v>
      </c>
      <c r="AB14" s="227" t="n">
        <v>0.013211922153390773</v>
      </c>
    </row>
    <row r="15" spans="1:28" ht="14.25" x14ac:dyDescent="0.2">
      <c r="A15" s="341" t="s">
        <v>391</v>
      </c>
      <c r="B15" s="225" t="s">
        <v>391</v>
      </c>
      <c r="C15" s="226" t="s">
        <v>659</v>
      </c>
      <c r="D15" s="227" t="n">
        <v>-9.92344382446732E-5</v>
      </c>
      <c r="E15" s="227" t="n">
        <v>0.00280273889078103</v>
      </c>
      <c r="F15" s="227" t="n">
        <v>0.00411723886520439</v>
      </c>
      <c r="G15" s="227" t="n">
        <v>0.0171531458775009</v>
      </c>
      <c r="H15" s="227" t="n">
        <v>0.0224971221265798</v>
      </c>
      <c r="I15" s="227" t="n">
        <v>0.00781006895756901</v>
      </c>
      <c r="J15" s="227" t="n">
        <v>0.00914123977460534</v>
      </c>
      <c r="K15" s="227" t="n">
        <v>0.00845270947498104</v>
      </c>
      <c r="L15" s="227" t="n">
        <v>0.0183307882851723</v>
      </c>
      <c r="M15" s="227" t="n">
        <v>0.0138711149845621</v>
      </c>
      <c r="N15" s="227" t="n">
        <v>0.0112880948950943</v>
      </c>
      <c r="O15" s="227" t="n">
        <v>0.0237613590925869</v>
      </c>
      <c r="P15" s="227" t="n">
        <v>0.00856302297434187</v>
      </c>
      <c r="Q15" s="227" t="n">
        <v>0.00675059379047622</v>
      </c>
      <c r="R15" s="227" t="n">
        <v>0.00903458145537226</v>
      </c>
      <c r="S15" s="227" t="n">
        <v>0.00793657334402339</v>
      </c>
      <c r="T15" s="227" t="n">
        <v>0.019210175436345</v>
      </c>
      <c r="U15" s="227" t="n">
        <v>0.0102515521798719</v>
      </c>
      <c r="V15" s="227" t="n">
        <v>0.00941971314276073</v>
      </c>
      <c r="AB15" s="227" t="n">
        <v>0.012621527558893146</v>
      </c>
    </row>
    <row r="16" spans="1:28" ht="14.25" x14ac:dyDescent="0.2">
      <c r="A16" s="341" t="s">
        <v>393</v>
      </c>
      <c r="B16" s="225" t="s">
        <v>393</v>
      </c>
      <c r="C16" s="226" t="s">
        <v>664</v>
      </c>
      <c r="D16" s="227" t="n">
        <v>0.0</v>
      </c>
      <c r="E16" s="227" t="n">
        <v>0.0</v>
      </c>
      <c r="F16" s="227" t="n">
        <v>0.0</v>
      </c>
      <c r="G16" s="227" t="n">
        <v>3.23531716303662E-4</v>
      </c>
      <c r="H16" s="227" t="n">
        <v>0.00133247608361005</v>
      </c>
      <c r="I16" s="227" t="n">
        <v>7.3494032759766E-4</v>
      </c>
      <c r="J16" s="227" t="n">
        <v>0.00157899412043764</v>
      </c>
      <c r="K16" s="227" t="n">
        <v>0.00175528359479418</v>
      </c>
      <c r="L16" s="227" t="n">
        <v>6.16857623589487E-4</v>
      </c>
      <c r="M16" s="227" t="n">
        <v>2.35803695268243E-4</v>
      </c>
      <c r="N16" s="227" t="n">
        <v>5.93134514053688E-4</v>
      </c>
      <c r="O16" s="227" t="n">
        <v>5.81376849587141E-4</v>
      </c>
      <c r="P16" s="227" t="n">
        <v>0.0</v>
      </c>
      <c r="Q16" s="227" t="n">
        <v>1.83820338410582E-4</v>
      </c>
      <c r="R16" s="227" t="n">
        <v>0.0</v>
      </c>
      <c r="S16" s="227" t="n">
        <v>1.54906075790473E-4</v>
      </c>
      <c r="T16" s="227" t="n">
        <v>0.00177129719505188</v>
      </c>
      <c r="U16" s="227" t="n">
        <v>1.1107552924367E-4</v>
      </c>
      <c r="V16" s="227" t="n">
        <v>0.00146855984950379</v>
      </c>
      <c r="AB16" s="227" t="n">
        <v>6.192720078444169E-4</v>
      </c>
    </row>
    <row r="17" spans="1:28" ht="14.25" x14ac:dyDescent="0.2">
      <c r="A17" s="341" t="s">
        <v>394</v>
      </c>
      <c r="B17" s="225" t="s">
        <v>394</v>
      </c>
      <c r="C17" s="226" t="s">
        <v>665</v>
      </c>
      <c r="D17" s="227" t="n">
        <v>0.00299650615327514</v>
      </c>
      <c r="E17" s="227" t="n">
        <v>0.0</v>
      </c>
      <c r="F17" s="227" t="n">
        <v>2.88488715211909E-4</v>
      </c>
      <c r="G17" s="227" t="n">
        <v>0.0</v>
      </c>
      <c r="H17" s="227" t="n">
        <v>3.88085346524589E-4</v>
      </c>
      <c r="I17" s="227" t="n">
        <v>2.2867286974136E-4</v>
      </c>
      <c r="J17" s="227" t="n">
        <v>2.00681189858533E-4</v>
      </c>
      <c r="K17" s="227" t="n">
        <v>3.44364064577083E-4</v>
      </c>
      <c r="L17" s="227" t="n">
        <v>3.49187769475163E-4</v>
      </c>
      <c r="M17" s="227" t="n">
        <v>5.12087855770695E-4</v>
      </c>
      <c r="N17" s="227" t="n">
        <v>2.18922409849129E-4</v>
      </c>
      <c r="O17" s="227" t="n">
        <v>2.34434523782326E-4</v>
      </c>
      <c r="P17" s="227" t="n">
        <v>4.90710158691303E-4</v>
      </c>
      <c r="Q17" s="227" t="n">
        <v>8.68172056520373E-4</v>
      </c>
      <c r="R17" s="227" t="n">
        <v>0.0014511399079431</v>
      </c>
      <c r="S17" s="227" t="n">
        <v>-1.8177833502997E-4</v>
      </c>
      <c r="T17" s="227" t="n">
        <v>1.64840099740303E-4</v>
      </c>
      <c r="U17" s="227" t="n">
        <v>3.01534963681003E-4</v>
      </c>
      <c r="V17" s="227" t="n">
        <v>9.12871913996835E-4</v>
      </c>
      <c r="AB17" s="227" t="n">
        <v>4.382103610790766E-4</v>
      </c>
    </row>
    <row r="18" spans="1:28" ht="14.25" x14ac:dyDescent="0.2">
      <c r="A18" s="341" t="s">
        <v>396</v>
      </c>
      <c r="B18" s="225" t="s">
        <v>396</v>
      </c>
      <c r="C18" s="226" t="s">
        <v>666</v>
      </c>
      <c r="D18" s="227" t="n">
        <v>7.51813813137814E-4</v>
      </c>
      <c r="E18" s="227" t="n">
        <v>0.0011719765607592</v>
      </c>
      <c r="F18" s="227" t="n">
        <v>4.20300736175695E-4</v>
      </c>
      <c r="G18" s="227" t="n">
        <v>2.40120182631385E-4</v>
      </c>
      <c r="H18" s="227" t="n">
        <v>0.0</v>
      </c>
      <c r="I18" s="227" t="n">
        <v>3.24144919267308E-4</v>
      </c>
      <c r="J18" s="227" t="n">
        <v>-1.75825110224718E-4</v>
      </c>
      <c r="K18" s="227" t="n">
        <v>4.85656922795994E-4</v>
      </c>
      <c r="L18" s="227" t="n">
        <v>8.30875276346039E-5</v>
      </c>
      <c r="M18" s="227" t="n">
        <v>8.52233439875392E-5</v>
      </c>
      <c r="N18" s="227" t="n">
        <v>0.0</v>
      </c>
      <c r="O18" s="227" t="n">
        <v>6.25885658842116E-5</v>
      </c>
      <c r="P18" s="227" t="n">
        <v>1.50213414245171E-4</v>
      </c>
      <c r="Q18" s="227" t="n">
        <v>0.0</v>
      </c>
      <c r="R18" s="227" t="n">
        <v>4.86398854908418E-4</v>
      </c>
      <c r="S18" s="227" t="n">
        <v>0.0</v>
      </c>
      <c r="T18" s="227" t="n">
        <v>4.92393937203712E-4</v>
      </c>
      <c r="U18" s="227" t="n">
        <v>4.30125190689552E-5</v>
      </c>
      <c r="V18" s="227" t="n">
        <v>2.58690655848982E-4</v>
      </c>
      <c r="AB18" s="227" t="n">
        <v>1.9833987528703915E-4</v>
      </c>
    </row>
    <row r="19" spans="1:28" ht="14.25" x14ac:dyDescent="0.2">
      <c r="A19" s="341" t="s">
        <v>395</v>
      </c>
      <c r="B19" s="225" t="s">
        <v>395</v>
      </c>
      <c r="C19" s="226" t="s">
        <v>667</v>
      </c>
      <c r="D19" s="227" t="n">
        <v>0.0</v>
      </c>
      <c r="E19" s="227" t="n">
        <v>3.53146697530216E-4</v>
      </c>
      <c r="F19" s="227" t="n">
        <v>2.91384718335614E-4</v>
      </c>
      <c r="G19" s="227" t="n">
        <v>0.0</v>
      </c>
      <c r="H19" s="227" t="n">
        <v>6.25710366499831E-4</v>
      </c>
      <c r="I19" s="227" t="n">
        <v>1.69981036016392E-4</v>
      </c>
      <c r="J19" s="227" t="n">
        <v>2.71351089192743E-4</v>
      </c>
      <c r="K19" s="227" t="n">
        <v>3.19125349178726E-4</v>
      </c>
      <c r="L19" s="227" t="n">
        <v>5.75843858721768E-4</v>
      </c>
      <c r="M19" s="227" t="n">
        <v>0.00132927478448888</v>
      </c>
      <c r="N19" s="227" t="n">
        <v>3.25669376678259E-4</v>
      </c>
      <c r="O19" s="227" t="n">
        <v>1.79541018014291E-4</v>
      </c>
      <c r="P19" s="227" t="n">
        <v>9.9218886344278E-5</v>
      </c>
      <c r="Q19" s="227" t="n">
        <v>3.56238884014982E-4</v>
      </c>
      <c r="R19" s="227" t="n">
        <v>0.0</v>
      </c>
      <c r="S19" s="227" t="n">
        <v>0.0</v>
      </c>
      <c r="T19" s="227" t="n">
        <v>6.48446328430463E-4</v>
      </c>
      <c r="U19" s="227" t="n">
        <v>0.0</v>
      </c>
      <c r="V19" s="227" t="n">
        <v>0.0</v>
      </c>
      <c r="AB19" s="227" t="n">
        <v>2.840115124705362E-4</v>
      </c>
    </row>
    <row r="20" spans="1:28" ht="14.25" x14ac:dyDescent="0.2">
      <c r="A20" s="341" t="s">
        <v>385</v>
      </c>
      <c r="B20" s="225" t="s">
        <v>385</v>
      </c>
      <c r="C20" s="226" t="s">
        <v>668</v>
      </c>
      <c r="D20" s="227" t="n">
        <v>0.667246520855395</v>
      </c>
      <c r="E20" s="227" t="n">
        <v>0.643597731351927</v>
      </c>
      <c r="F20" s="227" t="n">
        <v>0.642320270682099</v>
      </c>
      <c r="G20" s="227" t="n">
        <v>0.556767675667429</v>
      </c>
      <c r="H20" s="227" t="n">
        <v>0.635716866201236</v>
      </c>
      <c r="I20" s="227" t="n">
        <v>0.681924622611509</v>
      </c>
      <c r="J20" s="227" t="n">
        <v>0.649051080842967</v>
      </c>
      <c r="K20" s="227" t="n">
        <v>0.683623190876166</v>
      </c>
      <c r="L20" s="227" t="n">
        <v>0.663409123251073</v>
      </c>
      <c r="M20" s="227" t="n">
        <v>0.618919392924633</v>
      </c>
      <c r="N20" s="227" t="n">
        <v>0.532266735095516</v>
      </c>
      <c r="O20" s="227" t="n">
        <v>0.533932587784125</v>
      </c>
      <c r="P20" s="227" t="n">
        <v>0.59765719355849</v>
      </c>
      <c r="Q20" s="227" t="n">
        <v>0.570777629858302</v>
      </c>
      <c r="R20" s="227" t="n">
        <v>0.614206693529746</v>
      </c>
      <c r="S20" s="227" t="n">
        <v>0.371498008542957</v>
      </c>
      <c r="T20" s="227" t="n">
        <v>-0.0163912780092449</v>
      </c>
      <c r="U20" s="227" t="n">
        <v>4.03801529019351E-4</v>
      </c>
      <c r="V20" s="227" t="n">
        <v>-0.00143849948512555</v>
      </c>
      <c r="AB20" s="227" t="n">
        <v>0.4701416028584431</v>
      </c>
    </row>
    <row r="21" spans="1:28" ht="15" x14ac:dyDescent="0.25">
      <c r="A21" s="340"/>
      <c r="B21" s="335" t="s">
        <v>653</v>
      </c>
      <c r="C21" s="228"/>
      <c r="D21" s="229">
        <f>SUM(D7:D20)</f>
        <v>0</v>
      </c>
      <c r="E21" s="229">
        <f t="shared" ref="E21:U21" si="0">SUM(E7:E20)</f>
        <v>0</v>
      </c>
      <c r="F21" s="229">
        <f t="shared" si="0"/>
        <v>0</v>
      </c>
      <c r="G21" s="229">
        <f t="shared" si="0"/>
        <v>0</v>
      </c>
      <c r="H21" s="229">
        <f t="shared" si="0"/>
        <v>0</v>
      </c>
      <c r="I21" s="229">
        <f t="shared" si="0"/>
        <v>0</v>
      </c>
      <c r="J21" s="229">
        <f t="shared" si="0"/>
        <v>0</v>
      </c>
      <c r="K21" s="229">
        <f t="shared" si="0"/>
        <v>0</v>
      </c>
      <c r="L21" s="229">
        <f t="shared" si="0"/>
        <v>0</v>
      </c>
      <c r="M21" s="229">
        <f t="shared" si="0"/>
        <v>0</v>
      </c>
      <c r="N21" s="229">
        <f t="shared" si="0"/>
        <v>0</v>
      </c>
      <c r="O21" s="229">
        <f t="shared" si="0"/>
        <v>0</v>
      </c>
      <c r="P21" s="229">
        <f t="shared" si="0"/>
        <v>0</v>
      </c>
      <c r="Q21" s="229">
        <f t="shared" si="0"/>
        <v>0</v>
      </c>
      <c r="R21" s="229">
        <f t="shared" si="0"/>
        <v>0</v>
      </c>
      <c r="S21" s="229">
        <f t="shared" si="0"/>
        <v>0</v>
      </c>
      <c r="T21" s="229">
        <f t="shared" si="0"/>
        <v>0</v>
      </c>
      <c r="U21" s="229">
        <f t="shared" si="0"/>
        <v>0</v>
      </c>
      <c r="V21" s="229">
        <f>SUM(V7:V20)</f>
        <v>0</v>
      </c>
      <c r="W21" s="229">
        <f t="shared" ref="W21:AB21" si="1">SUM(W7:W20)</f>
        <v>0</v>
      </c>
      <c r="X21" s="229">
        <f t="shared" si="1"/>
        <v>0</v>
      </c>
      <c r="Y21" s="229">
        <f t="shared" si="1"/>
        <v>0</v>
      </c>
      <c r="Z21" s="229">
        <f t="shared" si="1"/>
        <v>0</v>
      </c>
      <c r="AA21" s="229">
        <f t="shared" si="1"/>
        <v>0</v>
      </c>
      <c r="AB21" s="229">
        <f t="shared" si="1"/>
        <v>0</v>
      </c>
    </row>
    <row r="22" spans="1:28" ht="15" x14ac:dyDescent="0.25">
      <c r="A22" s="341" t="s">
        <v>397</v>
      </c>
      <c r="B22" s="228" t="s">
        <v>397</v>
      </c>
      <c r="C22" s="228" t="s">
        <v>669</v>
      </c>
      <c r="D22" s="229" t="n">
        <v>0.0642398887390332</v>
      </c>
      <c r="E22" s="229" t="n">
        <v>0.0678719056192217</v>
      </c>
      <c r="F22" s="229" t="n">
        <v>0.0755750043454673</v>
      </c>
      <c r="G22" s="229" t="n">
        <v>0.0676066527327587</v>
      </c>
      <c r="H22" s="229" t="n">
        <v>0.0850198523449983</v>
      </c>
      <c r="I22" s="229" t="n">
        <v>0.0751299816620625</v>
      </c>
      <c r="J22" s="229" t="n">
        <v>0.0708604181858807</v>
      </c>
      <c r="K22" s="229" t="n">
        <v>0.0524269959954885</v>
      </c>
      <c r="L22" s="229" t="n">
        <v>0.062740827190968</v>
      </c>
      <c r="M22" s="229" t="n">
        <v>0.0758112369982678</v>
      </c>
      <c r="N22" s="229" t="n">
        <v>0.0674907354822899</v>
      </c>
      <c r="O22" s="229" t="n">
        <v>0.0699808186347649</v>
      </c>
      <c r="P22" s="229" t="n">
        <v>0.0727084036523942</v>
      </c>
      <c r="Q22" s="229" t="n">
        <v>0.0670017686939534</v>
      </c>
      <c r="R22" s="229" t="n">
        <v>0.0624939171805327</v>
      </c>
      <c r="S22" s="229" t="n">
        <v>0.0694342659035831</v>
      </c>
      <c r="T22" s="229" t="n">
        <v>0.115650195684581</v>
      </c>
      <c r="U22" s="229" t="n">
        <v>0.09896358238402</v>
      </c>
      <c r="V22" s="229" t="n">
        <v>0.112984485333577</v>
      </c>
      <c r="W22" s="229"/>
      <c r="X22" s="229"/>
      <c r="Y22" s="229"/>
      <c r="Z22" s="229"/>
      <c r="AA22" s="229"/>
      <c r="AB22" s="229" t="n">
        <v>0.07683806206520447</v>
      </c>
    </row>
    <row r="23" spans="1:28" ht="15" x14ac:dyDescent="0.25">
      <c r="A23" s="341" t="s">
        <v>398</v>
      </c>
      <c r="B23" s="228" t="s">
        <v>398</v>
      </c>
      <c r="C23" s="228" t="s">
        <v>669</v>
      </c>
      <c r="D23" s="229" t="n">
        <v>0.016606968921472</v>
      </c>
      <c r="E23" s="229" t="n">
        <v>0.0399948073495462</v>
      </c>
      <c r="F23" s="229" t="n">
        <v>0.0234900956400644</v>
      </c>
      <c r="G23" s="229" t="n">
        <v>8.39820906068402E-4</v>
      </c>
      <c r="H23" s="229" t="n">
        <v>2.62843818806696E-4</v>
      </c>
      <c r="I23" s="229" t="n">
        <v>0.00177194795943316</v>
      </c>
      <c r="J23" s="229" t="n">
        <v>4.93123295684258E-4</v>
      </c>
      <c r="K23" s="229" t="n">
        <v>6.56081034609028E-4</v>
      </c>
      <c r="L23" s="229" t="n">
        <v>0.00103145949418816</v>
      </c>
      <c r="M23" s="229" t="n">
        <v>6.90461137307645E-4</v>
      </c>
      <c r="N23" s="229" t="n">
        <v>2.31249166253668E-4</v>
      </c>
      <c r="O23" s="229" t="n">
        <v>1.67297460825394E-4</v>
      </c>
      <c r="P23" s="229" t="n">
        <v>0.0</v>
      </c>
      <c r="Q23" s="229" t="n">
        <v>3.61341613557792E-4</v>
      </c>
      <c r="R23" s="229" t="n">
        <v>1.67411050018672E-4</v>
      </c>
      <c r="S23" s="229" t="n">
        <v>7.14770848957554E-4</v>
      </c>
      <c r="T23" s="229" t="n">
        <v>0.0</v>
      </c>
      <c r="U23" s="229" t="n">
        <v>0.0</v>
      </c>
      <c r="V23" s="229" t="n">
        <v>0.0</v>
      </c>
      <c r="W23" s="229"/>
      <c r="X23" s="229"/>
      <c r="Y23" s="229"/>
      <c r="Z23" s="229"/>
      <c r="AA23" s="229"/>
      <c r="AB23" s="229" t="n">
        <v>0.0023705987038975694</v>
      </c>
    </row>
    <row r="24" spans="1:28" ht="15" x14ac:dyDescent="0.25">
      <c r="A24" s="341"/>
      <c r="B24" s="221" t="s">
        <v>654</v>
      </c>
      <c r="C24" s="230"/>
      <c r="D24" s="231">
        <f>SUM(D22:D23)</f>
        <v>0</v>
      </c>
      <c r="E24" s="231">
        <f t="shared" ref="E24:AB24" si="2">SUM(E22:E23)</f>
        <v>0</v>
      </c>
      <c r="F24" s="231">
        <f t="shared" si="2"/>
        <v>0</v>
      </c>
      <c r="G24" s="231">
        <f t="shared" si="2"/>
        <v>0</v>
      </c>
      <c r="H24" s="231">
        <f t="shared" si="2"/>
        <v>0</v>
      </c>
      <c r="I24" s="231">
        <f t="shared" si="2"/>
        <v>0</v>
      </c>
      <c r="J24" s="231">
        <f t="shared" si="2"/>
        <v>0</v>
      </c>
      <c r="K24" s="231">
        <f t="shared" si="2"/>
        <v>0</v>
      </c>
      <c r="L24" s="231">
        <f t="shared" si="2"/>
        <v>0</v>
      </c>
      <c r="M24" s="231">
        <f t="shared" si="2"/>
        <v>0</v>
      </c>
      <c r="N24" s="231">
        <f t="shared" si="2"/>
        <v>0</v>
      </c>
      <c r="O24" s="231">
        <f t="shared" si="2"/>
        <v>0</v>
      </c>
      <c r="P24" s="231">
        <f t="shared" si="2"/>
        <v>0</v>
      </c>
      <c r="Q24" s="231">
        <f t="shared" si="2"/>
        <v>0</v>
      </c>
      <c r="R24" s="231">
        <f t="shared" si="2"/>
        <v>0</v>
      </c>
      <c r="S24" s="231">
        <f t="shared" si="2"/>
        <v>0</v>
      </c>
      <c r="T24" s="231">
        <f t="shared" si="2"/>
        <v>0</v>
      </c>
      <c r="U24" s="231">
        <f t="shared" si="2"/>
        <v>0</v>
      </c>
      <c r="V24" s="231">
        <f t="shared" si="2"/>
        <v>0</v>
      </c>
      <c r="W24" s="231">
        <f t="shared" si="2"/>
        <v>0</v>
      </c>
      <c r="X24" s="231">
        <f t="shared" si="2"/>
        <v>0</v>
      </c>
      <c r="Y24" s="231">
        <f t="shared" si="2"/>
        <v>0</v>
      </c>
      <c r="Z24" s="231">
        <f t="shared" si="2"/>
        <v>0</v>
      </c>
      <c r="AA24" s="231">
        <f t="shared" si="2"/>
        <v>0</v>
      </c>
      <c r="AB24" s="231">
        <f t="shared" si="2"/>
        <v>0</v>
      </c>
    </row>
    <row r="25" spans="1:28" ht="14.25" x14ac:dyDescent="0.2">
      <c r="A25" s="341"/>
    </row>
    <row r="26" spans="1:28" ht="14.25" x14ac:dyDescent="0.2">
      <c r="A26" s="341"/>
      <c r="B26" s="232" t="s">
        <v>399</v>
      </c>
      <c r="C26" s="232"/>
      <c r="D26" s="233">
        <f>North!AG58+South!AG58</f>
        <v>0</v>
      </c>
      <c r="E26" s="233">
        <f>North!AH58+South!AH58</f>
        <v>0</v>
      </c>
      <c r="F26" s="233">
        <f>North!AI58+South!AI58</f>
        <v>0</v>
      </c>
      <c r="G26" s="233">
        <f>North!AJ58+South!AJ58</f>
        <v>0</v>
      </c>
      <c r="H26" s="233">
        <f>North!AK58+South!AK58</f>
        <v>0</v>
      </c>
      <c r="I26" s="233">
        <f>North!AL58+South!AL58</f>
        <v>0</v>
      </c>
      <c r="J26" s="233">
        <f>North!AM58+South!AM58</f>
        <v>0</v>
      </c>
      <c r="K26" s="233">
        <f>North!AN58+South!AN58</f>
        <v>0</v>
      </c>
      <c r="L26" s="233">
        <f>North!AO58+South!AO58</f>
        <v>0</v>
      </c>
      <c r="M26" s="233">
        <f>North!AP58+South!AP58</f>
        <v>0</v>
      </c>
      <c r="N26" s="233">
        <f>North!AQ58+South!AQ58</f>
        <v>0</v>
      </c>
      <c r="O26" s="233">
        <f>North!AR58+South!AR58</f>
        <v>0</v>
      </c>
      <c r="P26" s="233">
        <f>North!AS58+South!AS58</f>
        <v>0</v>
      </c>
      <c r="Q26" s="233">
        <f>North!AT58+South!AT58</f>
        <v>0</v>
      </c>
      <c r="R26" s="233">
        <f>North!AU58+South!AU58</f>
        <v>0</v>
      </c>
      <c r="S26" s="233">
        <f>North!AV58+South!AV58</f>
        <v>0</v>
      </c>
      <c r="T26" s="233">
        <f>North!AW58+South!AW58</f>
        <v>0</v>
      </c>
      <c r="U26" s="233">
        <f>North!AX58+South!AX58</f>
        <v>0</v>
      </c>
      <c r="V26" s="233">
        <f>North!AY58+South!AY58</f>
        <v>0</v>
      </c>
      <c r="W26" s="233">
        <f>North!AZ58+South!AZ58</f>
        <v>0</v>
      </c>
      <c r="X26" s="233">
        <f>North!BA58+South!BA58</f>
        <v>0</v>
      </c>
      <c r="Y26" s="233">
        <f>North!BB58+South!BB58</f>
        <v>0</v>
      </c>
      <c r="Z26" s="233">
        <f>North!BC58+South!BC58</f>
        <v>0</v>
      </c>
      <c r="AA26" s="233">
        <f>North!BD58+South!BD58</f>
        <v>0</v>
      </c>
      <c r="AB26" s="233">
        <f>North!BE58+South!BE58</f>
        <v>0</v>
      </c>
    </row>
    <row r="27" spans="1:28" ht="14.25" x14ac:dyDescent="0.2">
      <c r="A27" s="341"/>
    </row>
  </sheetData>
  <conditionalFormatting sqref="D6:Q6">
    <cfRule type="expression" dxfId="69" priority="17">
      <formula>D6=$C$4</formula>
    </cfRule>
  </conditionalFormatting>
  <conditionalFormatting sqref="L6:Q6">
    <cfRule type="expression" dxfId="68" priority="16">
      <formula>A$7=#REF!</formula>
    </cfRule>
  </conditionalFormatting>
  <conditionalFormatting sqref="O6:Q6">
    <cfRule type="expression" dxfId="67" priority="18">
      <formula>C$7=#REF!</formula>
    </cfRule>
  </conditionalFormatting>
  <conditionalFormatting sqref="D6:K6">
    <cfRule type="expression" dxfId="66" priority="19">
      <formula>XEX$7=#REF!</formula>
    </cfRule>
  </conditionalFormatting>
  <conditionalFormatting sqref="R6">
    <cfRule type="expression" dxfId="65" priority="13">
      <formula>R6=$D$4</formula>
    </cfRule>
  </conditionalFormatting>
  <conditionalFormatting sqref="S6:T6">
    <cfRule type="expression" dxfId="64" priority="10">
      <formula>S6=$D$4</formula>
    </cfRule>
  </conditionalFormatting>
  <conditionalFormatting sqref="W6">
    <cfRule type="expression" dxfId="63" priority="8">
      <formula>W6=$D$4</formula>
    </cfRule>
  </conditionalFormatting>
  <conditionalFormatting sqref="U6:V6">
    <cfRule type="expression" dxfId="62" priority="4">
      <formula>U6=$D$4</formula>
    </cfRule>
  </conditionalFormatting>
  <conditionalFormatting sqref="X6:AB6">
    <cfRule type="expression" dxfId="61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customWidth="true" style="328" width="2.125" collapsed="true"/>
    <col min="2" max="2" bestFit="true" customWidth="true" style="235" width="18.5" collapsed="true"/>
    <col min="3" max="3" bestFit="true" customWidth="true" style="235" width="7.5" collapsed="true"/>
    <col min="4" max="4" customWidth="true" style="235" width="8.0" collapsed="true"/>
    <col min="5" max="6" customWidth="true" style="235" width="7.375" collapsed="true"/>
    <col min="7" max="7" customWidth="true" style="235" width="10.5" collapsed="true"/>
    <col min="8" max="9" customWidth="true" style="235" width="10.375" collapsed="true"/>
    <col min="10" max="10" customWidth="true" style="235" width="10.5" collapsed="true"/>
    <col min="11" max="11" customWidth="true" style="237" width="7.375" collapsed="true"/>
    <col min="12" max="29" customWidth="true" hidden="true" style="237" width="7.375" collapsed="true" outlineLevel="1"/>
    <col min="30" max="30" customWidth="true" style="237" width="7.375" collapsed="true"/>
    <col min="31" max="41" customWidth="true" hidden="true" style="237" width="7.375" collapsed="true" outlineLevel="1"/>
    <col min="42" max="42" customWidth="true" style="237" width="7.375" collapsed="true"/>
    <col min="43" max="53" customWidth="true" hidden="true" style="237" width="7.375" collapsed="true" outlineLevel="1"/>
    <col min="54" max="54" customWidth="true" style="237" width="7.375" collapsed="true"/>
    <col min="55" max="60" customWidth="true" hidden="true" style="237" width="7.375" collapsed="true" outlineLevel="1"/>
    <col min="61" max="61" customWidth="true" hidden="true" style="237" width="6.625" collapsed="true" outlineLevel="1"/>
    <col min="62" max="65" customWidth="true" hidden="true" style="237" width="7.375" collapsed="true" outlineLevel="1"/>
    <col min="66" max="66" customWidth="true" style="237" width="7.375" collapsed="true"/>
    <col min="67" max="77" customWidth="true" style="237" width="7.375" collapsed="true"/>
    <col min="78" max="78" style="235" width="8.0" collapsed="true"/>
    <col min="79" max="81" customWidth="true" hidden="true" style="235" width="8.0" collapsed="true"/>
    <col min="82" max="16384" style="235" width="8.0" collapsed="true"/>
  </cols>
  <sheetData>
    <row r="1" spans="1:81" x14ac:dyDescent="0.25">
      <c r="B1" s="234" t="s">
        <v>400</v>
      </c>
      <c r="C1" s="328" t="s">
        <v>577</v>
      </c>
      <c r="G1" s="236" t="s">
        <v>401</v>
      </c>
      <c r="BU1" s="240">
        <v>201707</v>
      </c>
      <c r="BV1" s="240">
        <v>201708</v>
      </c>
      <c r="BW1" s="240">
        <v>201709</v>
      </c>
      <c r="BX1" s="240">
        <v>201710</v>
      </c>
      <c r="BY1" s="240">
        <v>201711</v>
      </c>
      <c r="BZ1" s="240">
        <v>201712</v>
      </c>
    </row>
    <row r="2" spans="1:81" x14ac:dyDescent="0.25">
      <c r="B2" s="238">
        <v>42917</v>
      </c>
      <c r="G2" s="239">
        <v>2</v>
      </c>
      <c r="H2" s="239">
        <v>5</v>
      </c>
      <c r="I2" s="239">
        <v>11</v>
      </c>
      <c r="L2" s="240"/>
      <c r="M2" s="240"/>
      <c r="N2" s="241"/>
      <c r="O2" s="242"/>
      <c r="P2" s="240">
        <v>6</v>
      </c>
      <c r="Q2" s="240">
        <v>7</v>
      </c>
      <c r="R2" s="240">
        <v>8</v>
      </c>
      <c r="S2" s="240">
        <v>9</v>
      </c>
      <c r="T2" s="240">
        <v>10</v>
      </c>
      <c r="U2" s="240">
        <v>11</v>
      </c>
      <c r="V2" s="240">
        <v>12</v>
      </c>
      <c r="W2" s="240">
        <v>13</v>
      </c>
      <c r="X2" s="240">
        <v>14</v>
      </c>
      <c r="Y2" s="240">
        <v>15</v>
      </c>
      <c r="Z2" s="240">
        <v>16</v>
      </c>
      <c r="AA2" s="240">
        <v>17</v>
      </c>
      <c r="AB2" s="240">
        <v>18</v>
      </c>
      <c r="AC2" s="240">
        <v>19</v>
      </c>
      <c r="AD2" s="240">
        <v>20</v>
      </c>
      <c r="AE2" s="240">
        <v>21</v>
      </c>
      <c r="AF2" s="240">
        <v>22</v>
      </c>
      <c r="AG2" s="240">
        <v>23</v>
      </c>
      <c r="AH2" s="240">
        <v>24</v>
      </c>
      <c r="AI2" s="240">
        <v>25</v>
      </c>
      <c r="AJ2" s="240">
        <v>26</v>
      </c>
      <c r="AK2" s="240">
        <v>27</v>
      </c>
      <c r="AL2" s="240">
        <v>28</v>
      </c>
      <c r="AM2" s="240">
        <v>29</v>
      </c>
      <c r="AN2" s="240">
        <v>30</v>
      </c>
      <c r="AO2" s="240">
        <v>31</v>
      </c>
      <c r="AP2" s="240">
        <v>32</v>
      </c>
      <c r="AQ2" s="240">
        <v>33</v>
      </c>
      <c r="AR2" s="240">
        <v>34</v>
      </c>
      <c r="AS2" s="240">
        <v>35</v>
      </c>
      <c r="AT2" s="240">
        <v>36</v>
      </c>
      <c r="AU2" s="240">
        <v>37</v>
      </c>
      <c r="AV2" s="240">
        <v>38</v>
      </c>
      <c r="AW2" s="240">
        <v>39</v>
      </c>
      <c r="AX2" s="240">
        <v>40</v>
      </c>
      <c r="AY2" s="240">
        <v>41</v>
      </c>
      <c r="AZ2" s="240">
        <v>42</v>
      </c>
      <c r="BA2" s="240">
        <v>43</v>
      </c>
      <c r="BB2" s="240">
        <v>44</v>
      </c>
    </row>
    <row r="3" spans="1:81" ht="63.75" customHeight="1" x14ac:dyDescent="0.25">
      <c r="B3" s="243"/>
      <c r="C3" s="244" t="s">
        <v>402</v>
      </c>
      <c r="D3" s="245" t="s">
        <v>403</v>
      </c>
      <c r="E3" s="245" t="s">
        <v>404</v>
      </c>
      <c r="F3" s="245" t="s">
        <v>405</v>
      </c>
      <c r="G3" s="246" t="s">
        <v>406</v>
      </c>
      <c r="H3" s="246" t="s">
        <v>407</v>
      </c>
      <c r="I3" s="246" t="s">
        <v>408</v>
      </c>
      <c r="J3" s="247"/>
      <c r="K3" s="248">
        <v>41030</v>
      </c>
      <c r="L3" s="249">
        <v>41061</v>
      </c>
      <c r="M3" s="248">
        <v>41091</v>
      </c>
      <c r="N3" s="248">
        <v>41122</v>
      </c>
      <c r="O3" s="249">
        <v>41153</v>
      </c>
      <c r="P3" s="248">
        <v>41183</v>
      </c>
      <c r="Q3" s="248">
        <v>41214</v>
      </c>
      <c r="R3" s="248">
        <v>41244</v>
      </c>
      <c r="S3" s="250">
        <v>41275</v>
      </c>
      <c r="T3" s="248">
        <v>41306</v>
      </c>
      <c r="U3" s="249">
        <v>41334</v>
      </c>
      <c r="V3" s="250">
        <v>41365</v>
      </c>
      <c r="W3" s="250">
        <v>41395</v>
      </c>
      <c r="X3" s="248">
        <v>41426</v>
      </c>
      <c r="Y3" s="248">
        <v>41456</v>
      </c>
      <c r="Z3" s="248">
        <v>41487</v>
      </c>
      <c r="AA3" s="248">
        <v>41518</v>
      </c>
      <c r="AB3" s="248">
        <v>41548</v>
      </c>
      <c r="AC3" s="248">
        <v>41579</v>
      </c>
      <c r="AD3" s="248">
        <v>41609</v>
      </c>
      <c r="AE3" s="248">
        <v>41640</v>
      </c>
      <c r="AF3" s="248">
        <v>41671</v>
      </c>
      <c r="AG3" s="248">
        <v>41699</v>
      </c>
      <c r="AH3" s="248">
        <v>41730</v>
      </c>
      <c r="AI3" s="248">
        <v>41760</v>
      </c>
      <c r="AJ3" s="248">
        <v>41791</v>
      </c>
      <c r="AK3" s="248">
        <v>41821</v>
      </c>
      <c r="AL3" s="248">
        <v>41852</v>
      </c>
      <c r="AM3" s="248">
        <v>41883</v>
      </c>
      <c r="AN3" s="248">
        <v>41913</v>
      </c>
      <c r="AO3" s="248">
        <v>41944</v>
      </c>
      <c r="AP3" s="248">
        <v>41974</v>
      </c>
      <c r="AQ3" s="248">
        <v>42005</v>
      </c>
      <c r="AR3" s="248">
        <v>42036</v>
      </c>
      <c r="AS3" s="248">
        <v>42064</v>
      </c>
      <c r="AT3" s="248">
        <v>42095</v>
      </c>
      <c r="AU3" s="248">
        <v>42125</v>
      </c>
      <c r="AV3" s="248">
        <v>42156</v>
      </c>
      <c r="AW3" s="248">
        <v>42186</v>
      </c>
      <c r="AX3" s="248">
        <v>42217</v>
      </c>
      <c r="AY3" s="248">
        <v>42248</v>
      </c>
      <c r="AZ3" s="248">
        <v>42278</v>
      </c>
      <c r="BA3" s="248">
        <v>42309</v>
      </c>
      <c r="BB3" s="248">
        <v>42339</v>
      </c>
      <c r="BC3" s="248">
        <v>42370</v>
      </c>
      <c r="BD3" s="248">
        <v>42401</v>
      </c>
      <c r="BE3" s="248">
        <v>42430</v>
      </c>
      <c r="BF3" s="248">
        <v>42461</v>
      </c>
      <c r="BG3" s="248">
        <v>42491</v>
      </c>
      <c r="BH3" s="248">
        <v>42522</v>
      </c>
      <c r="BI3" s="248">
        <v>42552</v>
      </c>
      <c r="BJ3" s="248">
        <v>42583</v>
      </c>
      <c r="BK3" s="248">
        <v>42614</v>
      </c>
      <c r="BL3" s="248">
        <v>42644</v>
      </c>
      <c r="BM3" s="248">
        <v>42675</v>
      </c>
      <c r="BN3" s="248">
        <v>42705</v>
      </c>
      <c r="BO3" s="248">
        <v>42736</v>
      </c>
      <c r="BP3" s="248">
        <v>42767</v>
      </c>
      <c r="BQ3" s="248">
        <v>42795</v>
      </c>
      <c r="BR3" s="248">
        <v>42826</v>
      </c>
      <c r="BS3" s="248">
        <v>42856</v>
      </c>
      <c r="BT3" s="248">
        <v>42887</v>
      </c>
      <c r="BU3" s="248">
        <v>42917</v>
      </c>
      <c r="BV3" s="248">
        <v>42948</v>
      </c>
      <c r="BW3" s="248">
        <v>42979</v>
      </c>
      <c r="BX3" s="248">
        <v>43009</v>
      </c>
      <c r="BY3" s="248">
        <v>43040</v>
      </c>
      <c r="BZ3" s="248">
        <v>43070</v>
      </c>
    </row>
    <row r="4" spans="1:81" s="254" customFormat="1" ht="15.75" customHeight="1" x14ac:dyDescent="0.25">
      <c r="A4" s="329"/>
      <c r="B4" s="251"/>
      <c r="C4" s="252">
        <f>SUM(C6:C74)</f>
        <v>28364</v>
      </c>
      <c r="D4" s="252">
        <f>SUM(D6:D74)</f>
        <v>23136</v>
      </c>
      <c r="E4" s="252">
        <f>SUM(E6:E74)</f>
        <v>13282</v>
      </c>
      <c r="F4" s="252">
        <f>SUM(F6:F74)</f>
        <v>4642</v>
      </c>
      <c r="G4" s="253">
        <f>D4/SUM(C6:INDEX(C6:C74,MATCH($B$2,B6:B74,0)-2))</f>
        <v>0.9086838694473901</v>
      </c>
      <c r="H4" s="253">
        <f>E4/SUM(C6:INDEX(C6:C74,MATCH($B$2,B6:B74,0)-5))</f>
        <v>0.59461879392935491</v>
      </c>
      <c r="I4" s="253">
        <f>F4/SUM(C6:INDEX(C6:C74,MATCH($B$2,B6:B74,0)-11))</f>
        <v>0.29863612969634584</v>
      </c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6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6"/>
      <c r="BV4" s="255"/>
      <c r="BW4" s="255"/>
      <c r="BX4" s="255"/>
      <c r="BY4" s="255"/>
      <c r="BZ4" s="255"/>
      <c r="CA4" s="253">
        <v>0.920104211897525</v>
      </c>
      <c r="CB4" s="257">
        <v>0.55971850530280498</v>
      </c>
      <c r="CC4" s="257">
        <v>0.27650367806144527</v>
      </c>
    </row>
    <row r="5" spans="1:81" s="261" customFormat="1" ht="15.75" customHeight="1" x14ac:dyDescent="0.25">
      <c r="A5" s="330"/>
      <c r="B5" s="258"/>
      <c r="C5" s="258"/>
      <c r="D5" s="258"/>
      <c r="E5" s="258"/>
      <c r="F5" s="258"/>
      <c r="G5" s="259"/>
      <c r="H5" s="259"/>
      <c r="I5" s="260"/>
      <c r="K5" s="262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4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6"/>
      <c r="AR5" s="267"/>
      <c r="AS5" s="267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59"/>
      <c r="CB5" s="259"/>
      <c r="CC5" s="260"/>
    </row>
    <row r="6" spans="1:81" outlineLevel="1" x14ac:dyDescent="0.25">
      <c r="A6" s="328" t="s">
        <v>578</v>
      </c>
      <c r="B6" s="268">
        <v>41000</v>
      </c>
      <c r="C6" s="269">
        <v>22</v>
      </c>
      <c r="D6" s="270">
        <f>L6</f>
        <v>22</v>
      </c>
      <c r="E6" s="270">
        <f>O6</f>
        <v>16</v>
      </c>
      <c r="F6" s="270">
        <f>$U$6</f>
        <v>9</v>
      </c>
      <c r="G6" s="271">
        <f>IFERROR(D6/$C6,"-")</f>
        <v>1</v>
      </c>
      <c r="H6" s="271">
        <f>IFERROR(E6/$C6,"-")</f>
        <v>0.72727272727272729</v>
      </c>
      <c r="I6" s="331">
        <f>IFERROR(F6/$C6,"-")</f>
        <v>0.40909090909090912</v>
      </c>
      <c r="J6" s="332"/>
      <c r="K6" s="272">
        <v>22</v>
      </c>
      <c r="L6" s="273">
        <v>22</v>
      </c>
      <c r="M6" s="273">
        <v>21</v>
      </c>
      <c r="N6" s="273">
        <v>20</v>
      </c>
      <c r="O6" s="273">
        <v>16</v>
      </c>
      <c r="P6" s="273">
        <v>13</v>
      </c>
      <c r="Q6" s="273">
        <v>11</v>
      </c>
      <c r="R6" s="273">
        <v>10</v>
      </c>
      <c r="S6" s="273">
        <v>9</v>
      </c>
      <c r="T6" s="273">
        <v>9</v>
      </c>
      <c r="U6" s="273">
        <v>9</v>
      </c>
      <c r="V6" s="273">
        <v>7</v>
      </c>
      <c r="W6" s="273">
        <v>6</v>
      </c>
      <c r="X6" s="273">
        <v>6</v>
      </c>
      <c r="Y6" s="273">
        <v>6</v>
      </c>
      <c r="Z6" s="273">
        <v>6</v>
      </c>
      <c r="AA6" s="273">
        <v>6</v>
      </c>
      <c r="AB6" s="273">
        <v>6</v>
      </c>
      <c r="AC6" s="273">
        <v>6</v>
      </c>
      <c r="AD6" s="273">
        <v>6</v>
      </c>
      <c r="AE6" s="273">
        <v>6</v>
      </c>
      <c r="AF6" s="273">
        <v>4</v>
      </c>
      <c r="AG6" s="273">
        <v>4</v>
      </c>
      <c r="AH6" s="273">
        <v>3</v>
      </c>
      <c r="AI6" s="273">
        <v>3</v>
      </c>
      <c r="AJ6" s="273">
        <v>3</v>
      </c>
      <c r="AK6" s="273">
        <v>2</v>
      </c>
      <c r="AL6" s="273">
        <v>2</v>
      </c>
      <c r="AM6" s="273">
        <v>2</v>
      </c>
      <c r="AN6" s="273">
        <v>2</v>
      </c>
      <c r="AO6" s="273">
        <v>2</v>
      </c>
      <c r="AP6" s="273">
        <v>2</v>
      </c>
      <c r="AQ6" s="273">
        <v>2</v>
      </c>
      <c r="AR6" s="273">
        <v>2</v>
      </c>
      <c r="AS6" s="273">
        <v>2</v>
      </c>
      <c r="AT6" s="273">
        <v>2</v>
      </c>
      <c r="AU6" s="273">
        <v>2</v>
      </c>
      <c r="AV6" s="273">
        <v>2</v>
      </c>
      <c r="AW6" s="273">
        <v>2</v>
      </c>
      <c r="AX6" s="273">
        <v>2</v>
      </c>
      <c r="AY6" s="273">
        <v>2</v>
      </c>
      <c r="AZ6" s="274">
        <v>2</v>
      </c>
      <c r="BA6" s="273">
        <v>2</v>
      </c>
      <c r="BB6" s="273">
        <v>2</v>
      </c>
      <c r="BC6" s="273">
        <v>2</v>
      </c>
      <c r="BD6" s="273">
        <v>2</v>
      </c>
      <c r="BE6" s="273">
        <v>2</v>
      </c>
      <c r="BF6" s="273">
        <v>2</v>
      </c>
      <c r="BG6" s="273">
        <v>1</v>
      </c>
      <c r="BH6" s="273">
        <v>1</v>
      </c>
      <c r="BI6" s="275">
        <v>1</v>
      </c>
      <c r="BJ6" s="273">
        <v>1</v>
      </c>
      <c r="BK6" s="273">
        <v>1</v>
      </c>
      <c r="BL6" s="273">
        <v>1</v>
      </c>
      <c r="BM6" s="273">
        <v>1</v>
      </c>
      <c r="BN6" s="273">
        <v>1</v>
      </c>
      <c r="BO6" s="273">
        <v>1</v>
      </c>
      <c r="BP6" s="273">
        <v>1</v>
      </c>
      <c r="BQ6" s="273">
        <v>1</v>
      </c>
      <c r="BR6" s="273">
        <v>1</v>
      </c>
      <c r="BS6" s="273">
        <v>1</v>
      </c>
      <c r="BT6" s="273">
        <v>1</v>
      </c>
      <c r="BU6" s="275" t="n">
        <v>1.0</v>
      </c>
      <c r="BV6" s="273"/>
      <c r="BW6" s="273"/>
      <c r="BX6" s="273"/>
      <c r="BY6" s="273"/>
      <c r="BZ6" s="273"/>
      <c r="CA6" s="276">
        <v>1</v>
      </c>
      <c r="CB6" s="276">
        <v>0.72727272727272729</v>
      </c>
      <c r="CC6" s="276">
        <v>0.40909090909090912</v>
      </c>
    </row>
    <row r="7" spans="1:81" outlineLevel="1" x14ac:dyDescent="0.25">
      <c r="A7" s="328" t="s">
        <v>579</v>
      </c>
      <c r="B7" s="268">
        <v>41030</v>
      </c>
      <c r="C7" s="269">
        <v>8</v>
      </c>
      <c r="D7" s="270">
        <f>IFERROR(INDEX($K7:$BN7,,MATCH($B7,$K$3:$BN$3,0)+2),0)</f>
        <v>8</v>
      </c>
      <c r="E7" s="270">
        <f>IFERROR(INDEX($K7:$BN7,,MATCH($B7,$K$3:$BN$3,0)+5),0)</f>
        <v>7</v>
      </c>
      <c r="F7" s="270">
        <f>IFERROR(INDEX($K7:$BN7,,MATCH($B7,$K$3:$BN$3,0)+11),0)</f>
        <v>6</v>
      </c>
      <c r="G7" s="271">
        <f t="shared" ref="G7:I62" si="0">IFERROR(D7/$C7,"-")</f>
        <v>1</v>
      </c>
      <c r="H7" s="271">
        <f t="shared" si="0"/>
        <v>0.875</v>
      </c>
      <c r="I7" s="271">
        <f t="shared" si="0"/>
        <v>0.75</v>
      </c>
      <c r="J7" s="332"/>
      <c r="K7" s="277"/>
      <c r="L7" s="278">
        <v>8</v>
      </c>
      <c r="M7" s="278">
        <v>8</v>
      </c>
      <c r="N7" s="278">
        <v>8</v>
      </c>
      <c r="O7" s="278">
        <v>8</v>
      </c>
      <c r="P7" s="278">
        <v>7</v>
      </c>
      <c r="Q7" s="278">
        <v>6</v>
      </c>
      <c r="R7" s="278">
        <v>6</v>
      </c>
      <c r="S7" s="278">
        <v>6</v>
      </c>
      <c r="T7" s="278">
        <v>6</v>
      </c>
      <c r="U7" s="278">
        <v>6</v>
      </c>
      <c r="V7" s="278">
        <v>6</v>
      </c>
      <c r="W7" s="278">
        <v>6</v>
      </c>
      <c r="X7" s="278">
        <v>6</v>
      </c>
      <c r="Y7" s="278">
        <v>5</v>
      </c>
      <c r="Z7" s="278">
        <v>5</v>
      </c>
      <c r="AA7" s="278">
        <v>2</v>
      </c>
      <c r="AB7" s="278">
        <v>2</v>
      </c>
      <c r="AC7" s="278">
        <v>2</v>
      </c>
      <c r="AD7" s="278">
        <v>2</v>
      </c>
      <c r="AE7" s="278">
        <v>2</v>
      </c>
      <c r="AF7" s="278">
        <v>2</v>
      </c>
      <c r="AG7" s="278">
        <v>2</v>
      </c>
      <c r="AH7" s="278">
        <v>2</v>
      </c>
      <c r="AI7" s="278">
        <v>2</v>
      </c>
      <c r="AJ7" s="278">
        <v>1</v>
      </c>
      <c r="AK7" s="278">
        <v>0</v>
      </c>
      <c r="AL7" s="278">
        <v>0</v>
      </c>
      <c r="AM7" s="278">
        <v>0</v>
      </c>
      <c r="AN7" s="278">
        <v>0</v>
      </c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9"/>
      <c r="BA7" s="278"/>
      <c r="BB7" s="278"/>
      <c r="BC7" s="278"/>
      <c r="BD7" s="278"/>
      <c r="BE7" s="278"/>
      <c r="BF7" s="278"/>
      <c r="BG7" s="278"/>
      <c r="BH7" s="278"/>
      <c r="BI7" s="280" t="s">
        <v>33</v>
      </c>
      <c r="BJ7" s="278" t="s">
        <v>33</v>
      </c>
      <c r="BK7" s="278" t="s">
        <v>33</v>
      </c>
      <c r="BL7" s="278" t="s">
        <v>33</v>
      </c>
      <c r="BM7" s="278" t="s">
        <v>33</v>
      </c>
      <c r="BN7" s="278" t="s">
        <v>33</v>
      </c>
      <c r="BO7" s="278" t="s">
        <v>33</v>
      </c>
      <c r="BP7" s="278" t="s">
        <v>33</v>
      </c>
      <c r="BQ7" s="278" t="s">
        <v>33</v>
      </c>
      <c r="BR7" s="278" t="s">
        <v>33</v>
      </c>
      <c r="BS7" s="278" t="s">
        <v>33</v>
      </c>
      <c r="BT7" s="278" t="s">
        <v>33</v>
      </c>
      <c r="BU7" s="280"/>
      <c r="BV7" s="278"/>
      <c r="BW7" s="278"/>
      <c r="BX7" s="278"/>
      <c r="BY7" s="278"/>
      <c r="BZ7" s="278"/>
      <c r="CA7" s="276">
        <v>1</v>
      </c>
      <c r="CB7" s="276">
        <v>0.875</v>
      </c>
      <c r="CC7" s="276">
        <v>0.75</v>
      </c>
    </row>
    <row r="8" spans="1:81" outlineLevel="1" x14ac:dyDescent="0.25">
      <c r="A8" s="328" t="s">
        <v>580</v>
      </c>
      <c r="B8" s="268">
        <v>41061</v>
      </c>
      <c r="C8" s="269">
        <v>18</v>
      </c>
      <c r="D8" s="270">
        <f t="shared" ref="D8:D50" si="1">IFERROR(INDEX($K8:$BN8,,MATCH($B8,$K$3:$BN$3,0)+2),0)</f>
        <v>18</v>
      </c>
      <c r="E8" s="270">
        <f t="shared" ref="E8:E50" si="2">IFERROR(INDEX($K8:$BN8,,MATCH($B8,$K$3:$BN$3,0)+5),0)</f>
        <v>12</v>
      </c>
      <c r="F8" s="270">
        <f t="shared" ref="F8:F49" si="3">IFERROR(INDEX($K8:$BN8,,MATCH($B8,$K$3:$BN$3,0)+11),0)</f>
        <v>4</v>
      </c>
      <c r="G8" s="271">
        <f t="shared" si="0"/>
        <v>1</v>
      </c>
      <c r="H8" s="271">
        <f t="shared" si="0"/>
        <v>0.66666666666666663</v>
      </c>
      <c r="I8" s="271">
        <f t="shared" si="0"/>
        <v>0.22222222222222221</v>
      </c>
      <c r="J8" s="332"/>
      <c r="K8" s="277"/>
      <c r="L8" s="278"/>
      <c r="M8" s="278">
        <v>18</v>
      </c>
      <c r="N8" s="278">
        <v>18</v>
      </c>
      <c r="O8" s="278">
        <v>16</v>
      </c>
      <c r="P8" s="278">
        <v>14</v>
      </c>
      <c r="Q8" s="278">
        <v>12</v>
      </c>
      <c r="R8" s="278">
        <v>12</v>
      </c>
      <c r="S8" s="278">
        <v>7</v>
      </c>
      <c r="T8" s="278">
        <v>7</v>
      </c>
      <c r="U8" s="278">
        <v>7</v>
      </c>
      <c r="V8" s="278">
        <v>4</v>
      </c>
      <c r="W8" s="278">
        <v>4</v>
      </c>
      <c r="X8" s="278">
        <v>4</v>
      </c>
      <c r="Y8" s="278">
        <v>4</v>
      </c>
      <c r="Z8" s="278">
        <v>4</v>
      </c>
      <c r="AA8" s="278">
        <v>4</v>
      </c>
      <c r="AB8" s="278">
        <v>4</v>
      </c>
      <c r="AC8" s="278">
        <v>4</v>
      </c>
      <c r="AD8" s="278">
        <v>4</v>
      </c>
      <c r="AE8" s="278">
        <v>4</v>
      </c>
      <c r="AF8" s="278">
        <v>3</v>
      </c>
      <c r="AG8" s="278">
        <v>3</v>
      </c>
      <c r="AH8" s="278">
        <v>3</v>
      </c>
      <c r="AI8" s="278">
        <v>2</v>
      </c>
      <c r="AJ8" s="278">
        <v>2</v>
      </c>
      <c r="AK8" s="278">
        <v>2</v>
      </c>
      <c r="AL8" s="278">
        <v>2</v>
      </c>
      <c r="AM8" s="278">
        <v>2</v>
      </c>
      <c r="AN8" s="278">
        <v>2</v>
      </c>
      <c r="AO8" s="278">
        <v>2</v>
      </c>
      <c r="AP8" s="278">
        <v>2</v>
      </c>
      <c r="AQ8" s="278">
        <v>2</v>
      </c>
      <c r="AR8" s="278">
        <v>2</v>
      </c>
      <c r="AS8" s="278">
        <v>2</v>
      </c>
      <c r="AT8" s="278">
        <v>1</v>
      </c>
      <c r="AU8" s="278">
        <v>1</v>
      </c>
      <c r="AV8" s="278">
        <v>1</v>
      </c>
      <c r="AW8" s="278">
        <v>1</v>
      </c>
      <c r="AX8" s="278">
        <v>1</v>
      </c>
      <c r="AY8" s="278">
        <v>1</v>
      </c>
      <c r="AZ8" s="281">
        <v>1</v>
      </c>
      <c r="BA8" s="278">
        <v>1</v>
      </c>
      <c r="BB8" s="278">
        <v>1</v>
      </c>
      <c r="BC8" s="278">
        <v>1</v>
      </c>
      <c r="BD8" s="278">
        <v>1</v>
      </c>
      <c r="BE8" s="278">
        <v>1</v>
      </c>
      <c r="BF8" s="278">
        <v>1</v>
      </c>
      <c r="BG8" s="278">
        <v>1</v>
      </c>
      <c r="BH8" s="278">
        <v>1</v>
      </c>
      <c r="BI8" s="280">
        <v>1</v>
      </c>
      <c r="BJ8" s="278">
        <v>1</v>
      </c>
      <c r="BK8" s="278">
        <v>1</v>
      </c>
      <c r="BL8" s="278">
        <v>1</v>
      </c>
      <c r="BM8" s="278">
        <v>1</v>
      </c>
      <c r="BN8" s="278">
        <v>1</v>
      </c>
      <c r="BO8" s="278">
        <v>1</v>
      </c>
      <c r="BP8" s="278">
        <v>1</v>
      </c>
      <c r="BQ8" s="278">
        <v>1</v>
      </c>
      <c r="BR8" s="278">
        <v>1</v>
      </c>
      <c r="BS8" s="278">
        <v>1</v>
      </c>
      <c r="BT8" s="278">
        <v>1</v>
      </c>
      <c r="BU8" s="280" t="n">
        <v>1.0</v>
      </c>
      <c r="BV8" s="278"/>
      <c r="BW8" s="278"/>
      <c r="BX8" s="278"/>
      <c r="BY8" s="278"/>
      <c r="BZ8" s="278"/>
      <c r="CA8" s="276">
        <v>1</v>
      </c>
      <c r="CB8" s="276">
        <v>0.66666666666666663</v>
      </c>
      <c r="CC8" s="276">
        <v>0.22222222222222221</v>
      </c>
    </row>
    <row r="9" spans="1:81" outlineLevel="1" x14ac:dyDescent="0.25">
      <c r="A9" s="328" t="s">
        <v>581</v>
      </c>
      <c r="B9" s="268">
        <v>41091</v>
      </c>
      <c r="C9" s="269">
        <v>10</v>
      </c>
      <c r="D9" s="270">
        <f t="shared" si="1"/>
        <v>8</v>
      </c>
      <c r="E9" s="270">
        <f t="shared" si="2"/>
        <v>6</v>
      </c>
      <c r="F9" s="270">
        <f t="shared" si="3"/>
        <v>1</v>
      </c>
      <c r="G9" s="271">
        <f t="shared" si="0"/>
        <v>0.8</v>
      </c>
      <c r="H9" s="271">
        <f t="shared" si="0"/>
        <v>0.6</v>
      </c>
      <c r="I9" s="271">
        <f t="shared" si="0"/>
        <v>0.1</v>
      </c>
      <c r="J9" s="332"/>
      <c r="K9" s="277"/>
      <c r="L9" s="278"/>
      <c r="M9" s="278"/>
      <c r="N9" s="278">
        <v>9</v>
      </c>
      <c r="O9" s="278">
        <v>8</v>
      </c>
      <c r="P9" s="278">
        <v>7</v>
      </c>
      <c r="Q9" s="278">
        <v>6</v>
      </c>
      <c r="R9" s="278">
        <v>6</v>
      </c>
      <c r="S9" s="278">
        <v>5</v>
      </c>
      <c r="T9" s="278">
        <v>5</v>
      </c>
      <c r="U9" s="278">
        <v>5</v>
      </c>
      <c r="V9" s="278">
        <v>1</v>
      </c>
      <c r="W9" s="278">
        <v>1</v>
      </c>
      <c r="X9" s="278">
        <v>1</v>
      </c>
      <c r="Y9" s="278">
        <v>1</v>
      </c>
      <c r="Z9" s="278">
        <v>1</v>
      </c>
      <c r="AA9" s="278">
        <v>1</v>
      </c>
      <c r="AB9" s="278">
        <v>1</v>
      </c>
      <c r="AC9" s="278">
        <v>1</v>
      </c>
      <c r="AD9" s="278">
        <v>1</v>
      </c>
      <c r="AE9" s="278">
        <v>1</v>
      </c>
      <c r="AF9" s="278">
        <v>1</v>
      </c>
      <c r="AG9" s="278">
        <v>1</v>
      </c>
      <c r="AH9" s="278">
        <v>1</v>
      </c>
      <c r="AI9" s="278">
        <v>1</v>
      </c>
      <c r="AJ9" s="278">
        <v>1</v>
      </c>
      <c r="AK9" s="278">
        <v>1</v>
      </c>
      <c r="AL9" s="278">
        <v>1</v>
      </c>
      <c r="AM9" s="278">
        <v>1</v>
      </c>
      <c r="AN9" s="278">
        <v>1</v>
      </c>
      <c r="AO9" s="278">
        <v>1</v>
      </c>
      <c r="AP9" s="278">
        <v>1</v>
      </c>
      <c r="AQ9" s="278">
        <v>1</v>
      </c>
      <c r="AR9" s="278">
        <v>1</v>
      </c>
      <c r="AS9" s="278">
        <v>1</v>
      </c>
      <c r="AT9" s="278">
        <v>1</v>
      </c>
      <c r="AU9" s="278"/>
      <c r="AV9" s="278"/>
      <c r="AW9" s="278"/>
      <c r="AX9" s="278"/>
      <c r="AY9" s="278"/>
      <c r="AZ9" s="279"/>
      <c r="BA9" s="278"/>
      <c r="BB9" s="278"/>
      <c r="BC9" s="278"/>
      <c r="BD9" s="278"/>
      <c r="BE9" s="278"/>
      <c r="BF9" s="278"/>
      <c r="BG9" s="278"/>
      <c r="BH9" s="278"/>
      <c r="BI9" s="280" t="s">
        <v>33</v>
      </c>
      <c r="BJ9" s="278" t="s">
        <v>33</v>
      </c>
      <c r="BK9" s="278" t="s">
        <v>33</v>
      </c>
      <c r="BL9" s="278" t="s">
        <v>33</v>
      </c>
      <c r="BM9" s="278" t="s">
        <v>33</v>
      </c>
      <c r="BN9" s="278" t="s">
        <v>33</v>
      </c>
      <c r="BO9" s="278" t="s">
        <v>33</v>
      </c>
      <c r="BP9" s="278" t="s">
        <v>33</v>
      </c>
      <c r="BQ9" s="278" t="s">
        <v>33</v>
      </c>
      <c r="BR9" s="278" t="s">
        <v>33</v>
      </c>
      <c r="BS9" s="278" t="s">
        <v>33</v>
      </c>
      <c r="BT9" s="278" t="s">
        <v>33</v>
      </c>
      <c r="BU9" s="280"/>
      <c r="BV9" s="278"/>
      <c r="BW9" s="278"/>
      <c r="BX9" s="278"/>
      <c r="BY9" s="278"/>
      <c r="BZ9" s="278"/>
      <c r="CA9" s="276">
        <v>0.8</v>
      </c>
      <c r="CB9" s="276">
        <v>0.6</v>
      </c>
      <c r="CC9" s="276">
        <v>0.1</v>
      </c>
    </row>
    <row r="10" spans="1:81" outlineLevel="1" x14ac:dyDescent="0.25">
      <c r="A10" s="328" t="s">
        <v>582</v>
      </c>
      <c r="B10" s="268">
        <v>41122</v>
      </c>
      <c r="C10" s="269">
        <v>4</v>
      </c>
      <c r="D10" s="270">
        <f t="shared" si="1"/>
        <v>4</v>
      </c>
      <c r="E10" s="270">
        <f t="shared" si="2"/>
        <v>4</v>
      </c>
      <c r="F10" s="270">
        <f t="shared" si="3"/>
        <v>0</v>
      </c>
      <c r="G10" s="271">
        <f t="shared" si="0"/>
        <v>1</v>
      </c>
      <c r="H10" s="271">
        <f t="shared" si="0"/>
        <v>1</v>
      </c>
      <c r="I10" s="271">
        <f t="shared" si="0"/>
        <v>0</v>
      </c>
      <c r="J10" s="332"/>
      <c r="K10" s="277"/>
      <c r="L10" s="278"/>
      <c r="M10" s="278"/>
      <c r="N10" s="278"/>
      <c r="O10" s="278">
        <v>4</v>
      </c>
      <c r="P10" s="278">
        <v>4</v>
      </c>
      <c r="Q10" s="278">
        <v>4</v>
      </c>
      <c r="R10" s="278">
        <v>4</v>
      </c>
      <c r="S10" s="278">
        <v>4</v>
      </c>
      <c r="T10" s="278">
        <v>4</v>
      </c>
      <c r="U10" s="278">
        <v>4</v>
      </c>
      <c r="V10" s="278">
        <v>2</v>
      </c>
      <c r="W10" s="278">
        <v>2</v>
      </c>
      <c r="X10" s="278">
        <v>2</v>
      </c>
      <c r="Y10" s="278">
        <v>0</v>
      </c>
      <c r="Z10" s="278">
        <v>0</v>
      </c>
      <c r="AA10" s="278">
        <v>0</v>
      </c>
      <c r="AB10" s="278">
        <v>0</v>
      </c>
      <c r="AC10" s="278">
        <v>0</v>
      </c>
      <c r="AD10" s="278">
        <v>0</v>
      </c>
      <c r="AE10" s="278">
        <v>0</v>
      </c>
      <c r="AF10" s="278">
        <v>0</v>
      </c>
      <c r="AG10" s="278">
        <v>0</v>
      </c>
      <c r="AH10" s="278">
        <v>0</v>
      </c>
      <c r="AI10" s="278">
        <v>0</v>
      </c>
      <c r="AJ10" s="278">
        <v>0</v>
      </c>
      <c r="AK10" s="278">
        <v>0</v>
      </c>
      <c r="AL10" s="278">
        <v>0</v>
      </c>
      <c r="AM10" s="278">
        <v>0</v>
      </c>
      <c r="AN10" s="278">
        <v>0</v>
      </c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9"/>
      <c r="BA10" s="278"/>
      <c r="BB10" s="278"/>
      <c r="BC10" s="278"/>
      <c r="BD10" s="278"/>
      <c r="BE10" s="278"/>
      <c r="BF10" s="278"/>
      <c r="BG10" s="278"/>
      <c r="BH10" s="278"/>
      <c r="BI10" s="280" t="s">
        <v>33</v>
      </c>
      <c r="BJ10" s="278" t="s">
        <v>33</v>
      </c>
      <c r="BK10" s="278" t="s">
        <v>33</v>
      </c>
      <c r="BL10" s="278" t="s">
        <v>33</v>
      </c>
      <c r="BM10" s="278" t="s">
        <v>33</v>
      </c>
      <c r="BN10" s="278" t="s">
        <v>33</v>
      </c>
      <c r="BO10" s="278" t="s">
        <v>33</v>
      </c>
      <c r="BP10" s="278" t="s">
        <v>33</v>
      </c>
      <c r="BQ10" s="278" t="s">
        <v>33</v>
      </c>
      <c r="BR10" s="278" t="s">
        <v>33</v>
      </c>
      <c r="BS10" s="278" t="s">
        <v>33</v>
      </c>
      <c r="BT10" s="278" t="s">
        <v>33</v>
      </c>
      <c r="BU10" s="280"/>
      <c r="BV10" s="278"/>
      <c r="BW10" s="278"/>
      <c r="BX10" s="278"/>
      <c r="BY10" s="278"/>
      <c r="BZ10" s="278"/>
      <c r="CA10" s="276">
        <v>1</v>
      </c>
      <c r="CB10" s="276">
        <v>1</v>
      </c>
      <c r="CC10" s="276">
        <v>0</v>
      </c>
    </row>
    <row r="11" spans="1:81" outlineLevel="1" x14ac:dyDescent="0.25">
      <c r="A11" s="328" t="s">
        <v>583</v>
      </c>
      <c r="B11" s="268">
        <v>41153</v>
      </c>
      <c r="C11" s="269">
        <v>2</v>
      </c>
      <c r="D11" s="270">
        <f t="shared" si="1"/>
        <v>2</v>
      </c>
      <c r="E11" s="270">
        <f t="shared" si="2"/>
        <v>2</v>
      </c>
      <c r="F11" s="270">
        <f t="shared" si="3"/>
        <v>1</v>
      </c>
      <c r="G11" s="271">
        <f t="shared" si="0"/>
        <v>1</v>
      </c>
      <c r="H11" s="271">
        <f t="shared" si="0"/>
        <v>1</v>
      </c>
      <c r="I11" s="271">
        <f t="shared" si="0"/>
        <v>0.5</v>
      </c>
      <c r="J11" s="332"/>
      <c r="K11" s="277"/>
      <c r="L11" s="278"/>
      <c r="M11" s="278"/>
      <c r="N11" s="278"/>
      <c r="O11" s="278"/>
      <c r="P11" s="278">
        <v>2</v>
      </c>
      <c r="Q11" s="278">
        <v>2</v>
      </c>
      <c r="R11" s="278">
        <v>2</v>
      </c>
      <c r="S11" s="278">
        <v>2</v>
      </c>
      <c r="T11" s="278">
        <v>2</v>
      </c>
      <c r="U11" s="278">
        <v>2</v>
      </c>
      <c r="V11" s="278">
        <v>1</v>
      </c>
      <c r="W11" s="278">
        <v>1</v>
      </c>
      <c r="X11" s="278">
        <v>1</v>
      </c>
      <c r="Y11" s="278">
        <v>1</v>
      </c>
      <c r="Z11" s="278">
        <v>1</v>
      </c>
      <c r="AA11" s="278">
        <v>1</v>
      </c>
      <c r="AB11" s="278">
        <v>1</v>
      </c>
      <c r="AC11" s="278">
        <v>1</v>
      </c>
      <c r="AD11" s="278">
        <v>1</v>
      </c>
      <c r="AE11" s="278">
        <v>1</v>
      </c>
      <c r="AF11" s="278">
        <v>1</v>
      </c>
      <c r="AG11" s="278">
        <v>1</v>
      </c>
      <c r="AH11" s="278">
        <v>1</v>
      </c>
      <c r="AI11" s="278">
        <v>0</v>
      </c>
      <c r="AJ11" s="278">
        <v>0</v>
      </c>
      <c r="AK11" s="278">
        <v>0</v>
      </c>
      <c r="AL11" s="278">
        <v>0</v>
      </c>
      <c r="AM11" s="278">
        <v>0</v>
      </c>
      <c r="AN11" s="278">
        <v>0</v>
      </c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9"/>
      <c r="BA11" s="278"/>
      <c r="BB11" s="278"/>
      <c r="BC11" s="278"/>
      <c r="BD11" s="278"/>
      <c r="BE11" s="278"/>
      <c r="BF11" s="278"/>
      <c r="BG11" s="278"/>
      <c r="BH11" s="278"/>
      <c r="BI11" s="280" t="s">
        <v>33</v>
      </c>
      <c r="BJ11" s="278" t="s">
        <v>33</v>
      </c>
      <c r="BK11" s="278" t="s">
        <v>33</v>
      </c>
      <c r="BL11" s="278" t="s">
        <v>33</v>
      </c>
      <c r="BM11" s="278" t="s">
        <v>33</v>
      </c>
      <c r="BN11" s="278" t="s">
        <v>33</v>
      </c>
      <c r="BO11" s="278" t="s">
        <v>33</v>
      </c>
      <c r="BP11" s="278" t="s">
        <v>33</v>
      </c>
      <c r="BQ11" s="278" t="s">
        <v>33</v>
      </c>
      <c r="BR11" s="278" t="s">
        <v>33</v>
      </c>
      <c r="BS11" s="278" t="s">
        <v>33</v>
      </c>
      <c r="BT11" s="278" t="s">
        <v>33</v>
      </c>
      <c r="BU11" s="280"/>
      <c r="BV11" s="278"/>
      <c r="BW11" s="278"/>
      <c r="BX11" s="278"/>
      <c r="BY11" s="278"/>
      <c r="BZ11" s="278"/>
      <c r="CA11" s="276">
        <v>1</v>
      </c>
      <c r="CB11" s="276">
        <v>1</v>
      </c>
      <c r="CC11" s="276">
        <v>0.5</v>
      </c>
    </row>
    <row r="12" spans="1:81" outlineLevel="1" x14ac:dyDescent="0.25">
      <c r="A12" s="328" t="s">
        <v>584</v>
      </c>
      <c r="B12" s="268">
        <v>41183</v>
      </c>
      <c r="C12" s="269">
        <v>7</v>
      </c>
      <c r="D12" s="270">
        <f t="shared" si="1"/>
        <v>7</v>
      </c>
      <c r="E12" s="270">
        <f t="shared" si="2"/>
        <v>4</v>
      </c>
      <c r="F12" s="270">
        <f t="shared" si="3"/>
        <v>2</v>
      </c>
      <c r="G12" s="271">
        <f t="shared" si="0"/>
        <v>1</v>
      </c>
      <c r="H12" s="271">
        <f t="shared" si="0"/>
        <v>0.5714285714285714</v>
      </c>
      <c r="I12" s="271">
        <f t="shared" si="0"/>
        <v>0.2857142857142857</v>
      </c>
      <c r="J12" s="332"/>
      <c r="K12" s="277"/>
      <c r="L12" s="278"/>
      <c r="M12" s="278"/>
      <c r="N12" s="278"/>
      <c r="O12" s="278"/>
      <c r="P12" s="278"/>
      <c r="Q12" s="278">
        <v>7</v>
      </c>
      <c r="R12" s="278">
        <v>7</v>
      </c>
      <c r="S12" s="278">
        <v>7</v>
      </c>
      <c r="T12" s="278">
        <v>4</v>
      </c>
      <c r="U12" s="278">
        <v>4</v>
      </c>
      <c r="V12" s="278">
        <v>3</v>
      </c>
      <c r="W12" s="278">
        <v>2</v>
      </c>
      <c r="X12" s="278">
        <v>2</v>
      </c>
      <c r="Y12" s="278">
        <v>2</v>
      </c>
      <c r="Z12" s="278">
        <v>2</v>
      </c>
      <c r="AA12" s="278">
        <v>2</v>
      </c>
      <c r="AB12" s="278">
        <v>1</v>
      </c>
      <c r="AC12" s="278">
        <v>1</v>
      </c>
      <c r="AD12" s="278">
        <v>1</v>
      </c>
      <c r="AE12" s="278">
        <v>1</v>
      </c>
      <c r="AF12" s="278">
        <v>1</v>
      </c>
      <c r="AG12" s="278">
        <v>1</v>
      </c>
      <c r="AH12" s="278">
        <v>1</v>
      </c>
      <c r="AI12" s="278">
        <v>1</v>
      </c>
      <c r="AJ12" s="278">
        <v>1</v>
      </c>
      <c r="AK12" s="278">
        <v>1</v>
      </c>
      <c r="AL12" s="278">
        <v>1</v>
      </c>
      <c r="AM12" s="278">
        <v>1</v>
      </c>
      <c r="AN12" s="278">
        <v>1</v>
      </c>
      <c r="AO12" s="278">
        <v>1</v>
      </c>
      <c r="AP12" s="278">
        <v>1</v>
      </c>
      <c r="AQ12" s="278"/>
      <c r="AR12" s="278"/>
      <c r="AS12" s="278"/>
      <c r="AT12" s="278"/>
      <c r="AU12" s="278"/>
      <c r="AV12" s="278"/>
      <c r="AW12" s="278"/>
      <c r="AX12" s="278"/>
      <c r="AY12" s="278"/>
      <c r="AZ12" s="279"/>
      <c r="BA12" s="278"/>
      <c r="BB12" s="278"/>
      <c r="BC12" s="278"/>
      <c r="BD12" s="278"/>
      <c r="BE12" s="278"/>
      <c r="BF12" s="278"/>
      <c r="BG12" s="278"/>
      <c r="BH12" s="278"/>
      <c r="BI12" s="280" t="s">
        <v>33</v>
      </c>
      <c r="BJ12" s="278" t="s">
        <v>33</v>
      </c>
      <c r="BK12" s="278" t="s">
        <v>33</v>
      </c>
      <c r="BL12" s="278" t="s">
        <v>33</v>
      </c>
      <c r="BM12" s="278" t="s">
        <v>33</v>
      </c>
      <c r="BN12" s="278" t="s">
        <v>33</v>
      </c>
      <c r="BO12" s="278" t="s">
        <v>33</v>
      </c>
      <c r="BP12" s="278" t="s">
        <v>33</v>
      </c>
      <c r="BQ12" s="278" t="s">
        <v>33</v>
      </c>
      <c r="BR12" s="278" t="s">
        <v>33</v>
      </c>
      <c r="BS12" s="278" t="s">
        <v>33</v>
      </c>
      <c r="BT12" s="278" t="s">
        <v>33</v>
      </c>
      <c r="BU12" s="280"/>
      <c r="BV12" s="278"/>
      <c r="BW12" s="278"/>
      <c r="BX12" s="278"/>
      <c r="BY12" s="278"/>
      <c r="BZ12" s="278"/>
      <c r="CA12" s="276">
        <v>1</v>
      </c>
      <c r="CB12" s="276">
        <v>0.5714285714285714</v>
      </c>
      <c r="CC12" s="276">
        <v>0.2857142857142857</v>
      </c>
    </row>
    <row r="13" spans="1:81" outlineLevel="1" x14ac:dyDescent="0.25">
      <c r="A13" s="328" t="s">
        <v>585</v>
      </c>
      <c r="B13" s="268">
        <v>41214</v>
      </c>
      <c r="C13" s="269">
        <v>6</v>
      </c>
      <c r="D13" s="270">
        <f t="shared" si="1"/>
        <v>6</v>
      </c>
      <c r="E13" s="270">
        <f t="shared" si="2"/>
        <v>4</v>
      </c>
      <c r="F13" s="270">
        <f t="shared" si="3"/>
        <v>2</v>
      </c>
      <c r="G13" s="271">
        <f t="shared" si="0"/>
        <v>1</v>
      </c>
      <c r="H13" s="271">
        <f t="shared" si="0"/>
        <v>0.66666666666666663</v>
      </c>
      <c r="I13" s="271">
        <f t="shared" si="0"/>
        <v>0.33333333333333331</v>
      </c>
      <c r="J13" s="332"/>
      <c r="K13" s="282"/>
      <c r="L13" s="278"/>
      <c r="M13" s="278"/>
      <c r="N13" s="278"/>
      <c r="O13" s="278"/>
      <c r="P13" s="278"/>
      <c r="Q13" s="278"/>
      <c r="R13" s="278">
        <v>6</v>
      </c>
      <c r="S13" s="278">
        <v>6</v>
      </c>
      <c r="T13" s="278">
        <v>5</v>
      </c>
      <c r="U13" s="278">
        <v>5</v>
      </c>
      <c r="V13" s="278">
        <v>4</v>
      </c>
      <c r="W13" s="278">
        <v>4</v>
      </c>
      <c r="X13" s="278">
        <v>4</v>
      </c>
      <c r="Y13" s="278">
        <v>4</v>
      </c>
      <c r="Z13" s="278">
        <v>4</v>
      </c>
      <c r="AA13" s="278">
        <v>4</v>
      </c>
      <c r="AB13" s="278">
        <v>2</v>
      </c>
      <c r="AC13" s="278">
        <v>2</v>
      </c>
      <c r="AD13" s="278">
        <v>2</v>
      </c>
      <c r="AE13" s="278">
        <v>2</v>
      </c>
      <c r="AF13" s="278">
        <v>1</v>
      </c>
      <c r="AG13" s="278">
        <v>1</v>
      </c>
      <c r="AH13" s="278">
        <v>1</v>
      </c>
      <c r="AI13" s="278">
        <v>1</v>
      </c>
      <c r="AJ13" s="278">
        <v>1</v>
      </c>
      <c r="AK13" s="278">
        <v>1</v>
      </c>
      <c r="AL13" s="278">
        <v>1</v>
      </c>
      <c r="AM13" s="278">
        <v>1</v>
      </c>
      <c r="AN13" s="278">
        <v>0</v>
      </c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9"/>
      <c r="BA13" s="278"/>
      <c r="BB13" s="278"/>
      <c r="BC13" s="278"/>
      <c r="BD13" s="278"/>
      <c r="BE13" s="278"/>
      <c r="BF13" s="278"/>
      <c r="BG13" s="278"/>
      <c r="BH13" s="278"/>
      <c r="BI13" s="280" t="s">
        <v>33</v>
      </c>
      <c r="BJ13" s="278" t="s">
        <v>33</v>
      </c>
      <c r="BK13" s="278" t="s">
        <v>33</v>
      </c>
      <c r="BL13" s="278" t="s">
        <v>33</v>
      </c>
      <c r="BM13" s="278" t="s">
        <v>33</v>
      </c>
      <c r="BN13" s="278" t="s">
        <v>33</v>
      </c>
      <c r="BO13" s="278" t="s">
        <v>33</v>
      </c>
      <c r="BP13" s="278" t="s">
        <v>33</v>
      </c>
      <c r="BQ13" s="278" t="s">
        <v>33</v>
      </c>
      <c r="BR13" s="278" t="s">
        <v>33</v>
      </c>
      <c r="BS13" s="278" t="s">
        <v>33</v>
      </c>
      <c r="BT13" s="278" t="s">
        <v>33</v>
      </c>
      <c r="BU13" s="280"/>
      <c r="BV13" s="278"/>
      <c r="BW13" s="278"/>
      <c r="BX13" s="278"/>
      <c r="BY13" s="278"/>
      <c r="BZ13" s="278"/>
      <c r="CA13" s="276">
        <v>1</v>
      </c>
      <c r="CB13" s="276">
        <v>0.66666666666666663</v>
      </c>
      <c r="CC13" s="276">
        <v>0.33333333333333331</v>
      </c>
    </row>
    <row r="14" spans="1:81" x14ac:dyDescent="0.25">
      <c r="A14" s="328" t="s">
        <v>586</v>
      </c>
      <c r="B14" s="268">
        <v>41244</v>
      </c>
      <c r="C14" s="269">
        <v>14</v>
      </c>
      <c r="D14" s="270">
        <f t="shared" si="1"/>
        <v>14</v>
      </c>
      <c r="E14" s="270">
        <f t="shared" si="2"/>
        <v>12</v>
      </c>
      <c r="F14" s="270">
        <f t="shared" si="3"/>
        <v>6</v>
      </c>
      <c r="G14" s="271">
        <f t="shared" si="0"/>
        <v>1</v>
      </c>
      <c r="H14" s="271">
        <f t="shared" si="0"/>
        <v>0.8571428571428571</v>
      </c>
      <c r="I14" s="271">
        <f t="shared" si="0"/>
        <v>0.42857142857142855</v>
      </c>
      <c r="J14" s="332"/>
      <c r="K14" s="277"/>
      <c r="L14" s="278"/>
      <c r="M14" s="278"/>
      <c r="N14" s="278"/>
      <c r="O14" s="278"/>
      <c r="P14" s="278"/>
      <c r="Q14" s="278"/>
      <c r="R14" s="278"/>
      <c r="S14" s="278">
        <v>14</v>
      </c>
      <c r="T14" s="278">
        <v>14</v>
      </c>
      <c r="U14" s="278">
        <v>13</v>
      </c>
      <c r="V14" s="278">
        <v>12</v>
      </c>
      <c r="W14" s="278">
        <v>12</v>
      </c>
      <c r="X14" s="278">
        <v>11</v>
      </c>
      <c r="Y14" s="278">
        <v>8</v>
      </c>
      <c r="Z14" s="278">
        <v>8</v>
      </c>
      <c r="AA14" s="278">
        <v>8</v>
      </c>
      <c r="AB14" s="278">
        <v>6</v>
      </c>
      <c r="AC14" s="278">
        <v>6</v>
      </c>
      <c r="AD14" s="278">
        <v>6</v>
      </c>
      <c r="AE14" s="278">
        <v>6</v>
      </c>
      <c r="AF14" s="278">
        <v>6</v>
      </c>
      <c r="AG14" s="278">
        <v>6</v>
      </c>
      <c r="AH14" s="278">
        <v>6</v>
      </c>
      <c r="AI14" s="278">
        <v>6</v>
      </c>
      <c r="AJ14" s="278">
        <v>4</v>
      </c>
      <c r="AK14" s="278">
        <v>4</v>
      </c>
      <c r="AL14" s="278">
        <v>4</v>
      </c>
      <c r="AM14" s="278">
        <v>4</v>
      </c>
      <c r="AN14" s="278">
        <v>4</v>
      </c>
      <c r="AO14" s="278">
        <v>4</v>
      </c>
      <c r="AP14" s="278">
        <v>4</v>
      </c>
      <c r="AQ14" s="278">
        <v>4</v>
      </c>
      <c r="AR14" s="278">
        <v>4</v>
      </c>
      <c r="AS14" s="278">
        <v>4</v>
      </c>
      <c r="AT14" s="278">
        <v>4</v>
      </c>
      <c r="AU14" s="278">
        <v>4</v>
      </c>
      <c r="AV14" s="278">
        <v>4</v>
      </c>
      <c r="AW14" s="278">
        <v>3</v>
      </c>
      <c r="AX14" s="278">
        <v>3</v>
      </c>
      <c r="AY14" s="278">
        <v>3</v>
      </c>
      <c r="AZ14" s="281">
        <v>3</v>
      </c>
      <c r="BA14" s="278">
        <v>2</v>
      </c>
      <c r="BB14" s="278">
        <v>2</v>
      </c>
      <c r="BC14" s="278">
        <v>2</v>
      </c>
      <c r="BD14" s="278">
        <v>2</v>
      </c>
      <c r="BE14" s="278">
        <v>2</v>
      </c>
      <c r="BF14" s="278">
        <v>2</v>
      </c>
      <c r="BG14" s="278">
        <v>2</v>
      </c>
      <c r="BH14" s="278">
        <v>2</v>
      </c>
      <c r="BI14" s="280">
        <v>2</v>
      </c>
      <c r="BJ14" s="278">
        <v>2</v>
      </c>
      <c r="BK14" s="278">
        <v>2</v>
      </c>
      <c r="BL14" s="278">
        <v>2</v>
      </c>
      <c r="BM14" s="278">
        <v>2</v>
      </c>
      <c r="BN14" s="278">
        <v>2</v>
      </c>
      <c r="BO14" s="278">
        <v>2</v>
      </c>
      <c r="BP14" s="278">
        <v>2</v>
      </c>
      <c r="BQ14" s="278">
        <v>2</v>
      </c>
      <c r="BR14" s="278">
        <v>2</v>
      </c>
      <c r="BS14" s="278">
        <v>2</v>
      </c>
      <c r="BT14" s="278">
        <v>2</v>
      </c>
      <c r="BU14" s="280" t="n">
        <v>2.0</v>
      </c>
      <c r="BV14" s="278"/>
      <c r="BW14" s="278"/>
      <c r="BX14" s="278"/>
      <c r="BY14" s="278"/>
      <c r="BZ14" s="278"/>
      <c r="CA14" s="276">
        <v>1</v>
      </c>
      <c r="CB14" s="276">
        <v>0.8571428571428571</v>
      </c>
      <c r="CC14" s="276">
        <v>0.42857142857142855</v>
      </c>
    </row>
    <row r="15" spans="1:81" outlineLevel="1" x14ac:dyDescent="0.25">
      <c r="A15" s="328" t="s">
        <v>587</v>
      </c>
      <c r="B15" s="268">
        <v>41275</v>
      </c>
      <c r="C15" s="269">
        <v>11</v>
      </c>
      <c r="D15" s="270">
        <f t="shared" si="1"/>
        <v>11</v>
      </c>
      <c r="E15" s="270">
        <f t="shared" si="2"/>
        <v>11</v>
      </c>
      <c r="F15" s="270">
        <f t="shared" si="3"/>
        <v>5</v>
      </c>
      <c r="G15" s="271">
        <f t="shared" si="0"/>
        <v>1</v>
      </c>
      <c r="H15" s="271">
        <f t="shared" si="0"/>
        <v>1</v>
      </c>
      <c r="I15" s="271">
        <f t="shared" si="0"/>
        <v>0.45454545454545453</v>
      </c>
      <c r="J15" s="332"/>
      <c r="K15" s="277"/>
      <c r="L15" s="278"/>
      <c r="M15" s="278"/>
      <c r="N15" s="278"/>
      <c r="O15" s="278"/>
      <c r="P15" s="278"/>
      <c r="Q15" s="278"/>
      <c r="R15" s="278"/>
      <c r="S15" s="278"/>
      <c r="T15" s="278">
        <v>11</v>
      </c>
      <c r="U15" s="278">
        <v>11</v>
      </c>
      <c r="V15" s="278">
        <v>11</v>
      </c>
      <c r="W15" s="278">
        <v>11</v>
      </c>
      <c r="X15" s="278">
        <v>11</v>
      </c>
      <c r="Y15" s="278">
        <v>6</v>
      </c>
      <c r="Z15" s="278">
        <v>6</v>
      </c>
      <c r="AA15" s="278">
        <v>6</v>
      </c>
      <c r="AB15" s="278">
        <v>5</v>
      </c>
      <c r="AC15" s="278">
        <v>5</v>
      </c>
      <c r="AD15" s="278">
        <v>5</v>
      </c>
      <c r="AE15" s="278">
        <v>5</v>
      </c>
      <c r="AF15" s="278">
        <v>4</v>
      </c>
      <c r="AG15" s="278">
        <v>4</v>
      </c>
      <c r="AH15" s="278">
        <v>4</v>
      </c>
      <c r="AI15" s="278">
        <v>3</v>
      </c>
      <c r="AJ15" s="278">
        <v>2</v>
      </c>
      <c r="AK15" s="278">
        <v>1</v>
      </c>
      <c r="AL15" s="278">
        <v>1</v>
      </c>
      <c r="AM15" s="278">
        <v>1</v>
      </c>
      <c r="AN15" s="278">
        <v>1</v>
      </c>
      <c r="AO15" s="278">
        <v>1</v>
      </c>
      <c r="AP15" s="278">
        <v>1</v>
      </c>
      <c r="AQ15" s="278">
        <v>1</v>
      </c>
      <c r="AR15" s="278">
        <v>1</v>
      </c>
      <c r="AS15" s="278">
        <v>1</v>
      </c>
      <c r="AT15" s="278">
        <v>1</v>
      </c>
      <c r="AU15" s="278">
        <v>1</v>
      </c>
      <c r="AV15" s="278">
        <v>1</v>
      </c>
      <c r="AW15" s="278">
        <v>1</v>
      </c>
      <c r="AX15" s="278">
        <v>1</v>
      </c>
      <c r="AY15" s="278">
        <v>1</v>
      </c>
      <c r="AZ15" s="281">
        <v>1</v>
      </c>
      <c r="BA15" s="278">
        <v>1</v>
      </c>
      <c r="BB15" s="278">
        <v>1</v>
      </c>
      <c r="BC15" s="278">
        <v>1</v>
      </c>
      <c r="BD15" s="278">
        <v>1</v>
      </c>
      <c r="BE15" s="278">
        <v>1</v>
      </c>
      <c r="BF15" s="278">
        <v>1</v>
      </c>
      <c r="BG15" s="278">
        <v>1</v>
      </c>
      <c r="BH15" s="278">
        <v>1</v>
      </c>
      <c r="BI15" s="280">
        <v>1</v>
      </c>
      <c r="BJ15" s="278">
        <v>1</v>
      </c>
      <c r="BK15" s="278">
        <v>1</v>
      </c>
      <c r="BL15" s="278">
        <v>1</v>
      </c>
      <c r="BM15" s="278">
        <v>1</v>
      </c>
      <c r="BN15" s="278">
        <v>1</v>
      </c>
      <c r="BO15" s="278">
        <v>1</v>
      </c>
      <c r="BP15" s="278">
        <v>1</v>
      </c>
      <c r="BQ15" s="278">
        <v>1</v>
      </c>
      <c r="BR15" s="278">
        <v>1</v>
      </c>
      <c r="BS15" s="278">
        <v>1</v>
      </c>
      <c r="BT15" s="278">
        <v>1</v>
      </c>
      <c r="BU15" s="280" t="n">
        <v>1.0</v>
      </c>
      <c r="BV15" s="278"/>
      <c r="BW15" s="278"/>
      <c r="BX15" s="278"/>
      <c r="BY15" s="278"/>
      <c r="BZ15" s="278"/>
      <c r="CA15" s="276">
        <v>1</v>
      </c>
      <c r="CB15" s="276">
        <v>1</v>
      </c>
      <c r="CC15" s="276">
        <v>0.45454545454545453</v>
      </c>
    </row>
    <row r="16" spans="1:81" outlineLevel="1" x14ac:dyDescent="0.25">
      <c r="A16" s="328" t="s">
        <v>588</v>
      </c>
      <c r="B16" s="268">
        <v>41306</v>
      </c>
      <c r="C16" s="269">
        <v>1</v>
      </c>
      <c r="D16" s="270">
        <f t="shared" si="1"/>
        <v>1</v>
      </c>
      <c r="E16" s="270">
        <f t="shared" si="2"/>
        <v>0</v>
      </c>
      <c r="F16" s="270">
        <f t="shared" si="3"/>
        <v>0</v>
      </c>
      <c r="G16" s="271">
        <f t="shared" si="0"/>
        <v>1</v>
      </c>
      <c r="H16" s="271">
        <f t="shared" si="0"/>
        <v>0</v>
      </c>
      <c r="I16" s="271">
        <f t="shared" si="0"/>
        <v>0</v>
      </c>
      <c r="J16" s="332"/>
      <c r="K16" s="277"/>
      <c r="L16" s="278"/>
      <c r="M16" s="278"/>
      <c r="N16" s="278"/>
      <c r="O16" s="278"/>
      <c r="P16" s="278"/>
      <c r="Q16" s="278"/>
      <c r="R16" s="278"/>
      <c r="S16" s="278"/>
      <c r="T16" s="278"/>
      <c r="U16" s="278">
        <v>1</v>
      </c>
      <c r="V16" s="278">
        <v>1</v>
      </c>
      <c r="W16" s="278">
        <v>1</v>
      </c>
      <c r="X16" s="278">
        <v>1</v>
      </c>
      <c r="Y16" s="278">
        <v>0</v>
      </c>
      <c r="Z16" s="278">
        <v>0</v>
      </c>
      <c r="AA16" s="278">
        <v>0</v>
      </c>
      <c r="AB16" s="278">
        <v>0</v>
      </c>
      <c r="AC16" s="278">
        <v>0</v>
      </c>
      <c r="AD16" s="278">
        <v>0</v>
      </c>
      <c r="AE16" s="283">
        <v>0</v>
      </c>
      <c r="AF16" s="278">
        <v>0</v>
      </c>
      <c r="AG16" s="278">
        <v>0</v>
      </c>
      <c r="AH16" s="278">
        <v>0</v>
      </c>
      <c r="AI16" s="278">
        <v>0</v>
      </c>
      <c r="AJ16" s="278">
        <v>0</v>
      </c>
      <c r="AK16" s="278">
        <v>0</v>
      </c>
      <c r="AL16" s="278">
        <v>0</v>
      </c>
      <c r="AM16" s="278">
        <v>0</v>
      </c>
      <c r="AN16" s="278">
        <v>0</v>
      </c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9"/>
      <c r="BA16" s="278"/>
      <c r="BB16" s="278"/>
      <c r="BC16" s="278"/>
      <c r="BD16" s="278"/>
      <c r="BE16" s="278"/>
      <c r="BF16" s="278"/>
      <c r="BG16" s="278"/>
      <c r="BH16" s="278"/>
      <c r="BI16" s="280" t="s">
        <v>33</v>
      </c>
      <c r="BJ16" s="278" t="s">
        <v>33</v>
      </c>
      <c r="BK16" s="278" t="s">
        <v>33</v>
      </c>
      <c r="BL16" s="278" t="s">
        <v>33</v>
      </c>
      <c r="BM16" s="278" t="s">
        <v>33</v>
      </c>
      <c r="BN16" s="278" t="s">
        <v>33</v>
      </c>
      <c r="BO16" s="278" t="s">
        <v>33</v>
      </c>
      <c r="BP16" s="278" t="s">
        <v>33</v>
      </c>
      <c r="BQ16" s="278" t="s">
        <v>33</v>
      </c>
      <c r="BR16" s="278" t="s">
        <v>33</v>
      </c>
      <c r="BS16" s="278" t="s">
        <v>33</v>
      </c>
      <c r="BT16" s="278" t="s">
        <v>33</v>
      </c>
      <c r="BU16" s="280"/>
      <c r="BV16" s="278"/>
      <c r="BW16" s="278"/>
      <c r="BX16" s="278"/>
      <c r="BY16" s="278"/>
      <c r="BZ16" s="278"/>
      <c r="CA16" s="276">
        <v>1</v>
      </c>
      <c r="CB16" s="276">
        <v>0</v>
      </c>
      <c r="CC16" s="276">
        <v>0</v>
      </c>
    </row>
    <row r="17" spans="1:81" outlineLevel="1" x14ac:dyDescent="0.25">
      <c r="A17" s="328" t="s">
        <v>589</v>
      </c>
      <c r="B17" s="268">
        <v>41334</v>
      </c>
      <c r="C17" s="269">
        <v>45</v>
      </c>
      <c r="D17" s="270">
        <f t="shared" si="1"/>
        <v>45</v>
      </c>
      <c r="E17" s="270">
        <f t="shared" si="2"/>
        <v>30</v>
      </c>
      <c r="F17" s="270">
        <f t="shared" si="3"/>
        <v>16</v>
      </c>
      <c r="G17" s="271">
        <f t="shared" si="0"/>
        <v>1</v>
      </c>
      <c r="H17" s="271">
        <f t="shared" si="0"/>
        <v>0.66666666666666663</v>
      </c>
      <c r="I17" s="271">
        <f t="shared" si="0"/>
        <v>0.35555555555555557</v>
      </c>
      <c r="J17" s="332"/>
      <c r="K17" s="277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>
        <v>45</v>
      </c>
      <c r="W17" s="278">
        <v>45</v>
      </c>
      <c r="X17" s="278">
        <v>45</v>
      </c>
      <c r="Y17" s="278">
        <v>31</v>
      </c>
      <c r="Z17" s="278">
        <v>30</v>
      </c>
      <c r="AA17" s="278">
        <v>29</v>
      </c>
      <c r="AB17" s="278">
        <v>22</v>
      </c>
      <c r="AC17" s="278">
        <v>20</v>
      </c>
      <c r="AD17" s="278">
        <v>20</v>
      </c>
      <c r="AE17" s="278">
        <v>20</v>
      </c>
      <c r="AF17" s="278">
        <v>16</v>
      </c>
      <c r="AG17" s="278">
        <v>16</v>
      </c>
      <c r="AH17" s="278">
        <v>14</v>
      </c>
      <c r="AI17" s="278">
        <v>13</v>
      </c>
      <c r="AJ17" s="278">
        <v>11</v>
      </c>
      <c r="AK17" s="278">
        <v>11</v>
      </c>
      <c r="AL17" s="278">
        <v>10</v>
      </c>
      <c r="AM17" s="278">
        <v>9</v>
      </c>
      <c r="AN17" s="278">
        <v>9</v>
      </c>
      <c r="AO17" s="278">
        <v>9</v>
      </c>
      <c r="AP17" s="278">
        <v>8</v>
      </c>
      <c r="AQ17" s="278">
        <v>8</v>
      </c>
      <c r="AR17" s="278">
        <v>8</v>
      </c>
      <c r="AS17" s="278">
        <v>8</v>
      </c>
      <c r="AT17" s="278">
        <v>7</v>
      </c>
      <c r="AU17" s="278">
        <v>7</v>
      </c>
      <c r="AV17" s="278">
        <v>7</v>
      </c>
      <c r="AW17" s="278">
        <v>3</v>
      </c>
      <c r="AX17" s="278">
        <v>3</v>
      </c>
      <c r="AY17" s="278">
        <v>3</v>
      </c>
      <c r="AZ17" s="281">
        <v>3</v>
      </c>
      <c r="BA17" s="278">
        <v>3</v>
      </c>
      <c r="BB17" s="278">
        <v>3</v>
      </c>
      <c r="BC17" s="278">
        <v>3</v>
      </c>
      <c r="BD17" s="278">
        <v>3</v>
      </c>
      <c r="BE17" s="278">
        <v>3</v>
      </c>
      <c r="BF17" s="278">
        <v>3</v>
      </c>
      <c r="BG17" s="278">
        <v>3</v>
      </c>
      <c r="BH17" s="278">
        <v>3</v>
      </c>
      <c r="BI17" s="280">
        <v>3</v>
      </c>
      <c r="BJ17" s="278">
        <v>3</v>
      </c>
      <c r="BK17" s="278">
        <v>3</v>
      </c>
      <c r="BL17" s="278">
        <v>3</v>
      </c>
      <c r="BM17" s="278">
        <v>3</v>
      </c>
      <c r="BN17" s="278">
        <v>3</v>
      </c>
      <c r="BO17" s="278">
        <v>3</v>
      </c>
      <c r="BP17" s="278">
        <v>3</v>
      </c>
      <c r="BQ17" s="278">
        <v>3</v>
      </c>
      <c r="BR17" s="278">
        <v>3</v>
      </c>
      <c r="BS17" s="278">
        <v>3</v>
      </c>
      <c r="BT17" s="278">
        <v>3</v>
      </c>
      <c r="BU17" s="280" t="n">
        <v>3.0</v>
      </c>
      <c r="BV17" s="278"/>
      <c r="BW17" s="278"/>
      <c r="BX17" s="278"/>
      <c r="BY17" s="278"/>
      <c r="BZ17" s="278"/>
      <c r="CA17" s="276">
        <v>1</v>
      </c>
      <c r="CB17" s="276">
        <v>0.66666666666666663</v>
      </c>
      <c r="CC17" s="276">
        <v>0.35555555555555557</v>
      </c>
    </row>
    <row r="18" spans="1:81" outlineLevel="1" x14ac:dyDescent="0.25">
      <c r="A18" s="328" t="s">
        <v>590</v>
      </c>
      <c r="B18" s="268">
        <v>41365</v>
      </c>
      <c r="C18" s="269">
        <v>109</v>
      </c>
      <c r="D18" s="270">
        <f t="shared" si="1"/>
        <v>101</v>
      </c>
      <c r="E18" s="270">
        <f t="shared" si="2"/>
        <v>67</v>
      </c>
      <c r="F18" s="270">
        <f t="shared" si="3"/>
        <v>43</v>
      </c>
      <c r="G18" s="271">
        <f t="shared" si="0"/>
        <v>0.92660550458715596</v>
      </c>
      <c r="H18" s="271">
        <f t="shared" si="0"/>
        <v>0.61467889908256879</v>
      </c>
      <c r="I18" s="271">
        <f t="shared" si="0"/>
        <v>0.39449541284403672</v>
      </c>
      <c r="J18" s="332"/>
      <c r="K18" s="277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>
        <v>109</v>
      </c>
      <c r="X18" s="278">
        <v>101</v>
      </c>
      <c r="Y18" s="278">
        <v>98</v>
      </c>
      <c r="Z18" s="278">
        <v>70</v>
      </c>
      <c r="AA18" s="278">
        <v>67</v>
      </c>
      <c r="AB18" s="278">
        <v>66</v>
      </c>
      <c r="AC18" s="278">
        <v>63</v>
      </c>
      <c r="AD18" s="278">
        <v>62</v>
      </c>
      <c r="AE18" s="278">
        <v>62</v>
      </c>
      <c r="AF18" s="278">
        <v>48</v>
      </c>
      <c r="AG18" s="278">
        <v>43</v>
      </c>
      <c r="AH18" s="278">
        <v>42</v>
      </c>
      <c r="AI18" s="278">
        <v>40</v>
      </c>
      <c r="AJ18" s="278">
        <v>36</v>
      </c>
      <c r="AK18" s="278">
        <v>30</v>
      </c>
      <c r="AL18" s="278">
        <v>29</v>
      </c>
      <c r="AM18" s="278">
        <v>30</v>
      </c>
      <c r="AN18" s="278">
        <v>28</v>
      </c>
      <c r="AO18" s="278">
        <v>28</v>
      </c>
      <c r="AP18" s="278">
        <v>28</v>
      </c>
      <c r="AQ18" s="278">
        <v>25</v>
      </c>
      <c r="AR18" s="278">
        <v>24</v>
      </c>
      <c r="AS18" s="278">
        <v>23</v>
      </c>
      <c r="AT18" s="278">
        <v>20</v>
      </c>
      <c r="AU18" s="278">
        <v>20</v>
      </c>
      <c r="AV18" s="278">
        <v>20</v>
      </c>
      <c r="AW18" s="278">
        <v>10</v>
      </c>
      <c r="AX18" s="278">
        <v>9</v>
      </c>
      <c r="AY18" s="278">
        <v>8</v>
      </c>
      <c r="AZ18" s="281">
        <v>8</v>
      </c>
      <c r="BA18" s="278">
        <v>7</v>
      </c>
      <c r="BB18" s="278">
        <v>6</v>
      </c>
      <c r="BC18" s="278">
        <v>6</v>
      </c>
      <c r="BD18" s="278">
        <v>6</v>
      </c>
      <c r="BE18" s="278">
        <v>7</v>
      </c>
      <c r="BF18" s="278">
        <v>7</v>
      </c>
      <c r="BG18" s="278">
        <v>7</v>
      </c>
      <c r="BH18" s="278">
        <v>7</v>
      </c>
      <c r="BI18" s="280">
        <v>7</v>
      </c>
      <c r="BJ18" s="278">
        <v>7</v>
      </c>
      <c r="BK18" s="278">
        <v>7</v>
      </c>
      <c r="BL18" s="278">
        <v>7</v>
      </c>
      <c r="BM18" s="278">
        <v>7</v>
      </c>
      <c r="BN18" s="278">
        <v>6</v>
      </c>
      <c r="BO18" s="278">
        <v>6</v>
      </c>
      <c r="BP18" s="278">
        <v>6</v>
      </c>
      <c r="BQ18" s="278">
        <v>6</v>
      </c>
      <c r="BR18" s="278">
        <v>6</v>
      </c>
      <c r="BS18" s="278">
        <v>6</v>
      </c>
      <c r="BT18" s="278">
        <v>6</v>
      </c>
      <c r="BU18" s="280" t="n">
        <v>7.0</v>
      </c>
      <c r="BV18" s="278"/>
      <c r="BW18" s="278"/>
      <c r="BX18" s="278"/>
      <c r="BY18" s="278"/>
      <c r="BZ18" s="278"/>
      <c r="CA18" s="276">
        <v>0.92660550458715596</v>
      </c>
      <c r="CB18" s="276">
        <v>0.61467889908256879</v>
      </c>
      <c r="CC18" s="276">
        <v>0.39449541284403672</v>
      </c>
    </row>
    <row r="19" spans="1:81" outlineLevel="1" x14ac:dyDescent="0.25">
      <c r="A19" s="328" t="s">
        <v>591</v>
      </c>
      <c r="B19" s="268">
        <v>41395</v>
      </c>
      <c r="C19" s="269">
        <v>98</v>
      </c>
      <c r="D19" s="270">
        <f t="shared" si="1"/>
        <v>93</v>
      </c>
      <c r="E19" s="270">
        <f t="shared" si="2"/>
        <v>50</v>
      </c>
      <c r="F19" s="270">
        <f t="shared" si="3"/>
        <v>22</v>
      </c>
      <c r="G19" s="271">
        <f t="shared" si="0"/>
        <v>0.94897959183673475</v>
      </c>
      <c r="H19" s="271">
        <f t="shared" si="0"/>
        <v>0.51020408163265307</v>
      </c>
      <c r="I19" s="271">
        <f t="shared" si="0"/>
        <v>0.22448979591836735</v>
      </c>
      <c r="J19" s="332"/>
      <c r="K19" s="277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>
        <v>95</v>
      </c>
      <c r="Y19" s="278">
        <v>93</v>
      </c>
      <c r="Z19" s="278">
        <v>92</v>
      </c>
      <c r="AA19" s="278">
        <v>54</v>
      </c>
      <c r="AB19" s="278">
        <v>50</v>
      </c>
      <c r="AC19" s="278">
        <v>50</v>
      </c>
      <c r="AD19" s="278">
        <v>49</v>
      </c>
      <c r="AE19" s="278">
        <v>49</v>
      </c>
      <c r="AF19" s="278">
        <v>33</v>
      </c>
      <c r="AG19" s="278">
        <v>24</v>
      </c>
      <c r="AH19" s="278">
        <v>22</v>
      </c>
      <c r="AI19" s="278">
        <v>17</v>
      </c>
      <c r="AJ19" s="278">
        <v>15</v>
      </c>
      <c r="AK19" s="278">
        <v>11</v>
      </c>
      <c r="AL19" s="278">
        <v>11</v>
      </c>
      <c r="AM19" s="278">
        <v>10</v>
      </c>
      <c r="AN19" s="278">
        <v>9</v>
      </c>
      <c r="AO19" s="278">
        <v>9</v>
      </c>
      <c r="AP19" s="278">
        <v>9</v>
      </c>
      <c r="AQ19" s="278">
        <v>9</v>
      </c>
      <c r="AR19" s="278">
        <v>9</v>
      </c>
      <c r="AS19" s="278">
        <v>9</v>
      </c>
      <c r="AT19" s="278">
        <v>9</v>
      </c>
      <c r="AU19" s="278">
        <v>9</v>
      </c>
      <c r="AV19" s="278">
        <v>9</v>
      </c>
      <c r="AW19" s="278">
        <v>2</v>
      </c>
      <c r="AX19" s="278">
        <v>2</v>
      </c>
      <c r="AY19" s="278">
        <v>1</v>
      </c>
      <c r="AZ19" s="281">
        <v>1</v>
      </c>
      <c r="BA19" s="278">
        <v>1</v>
      </c>
      <c r="BB19" s="278">
        <v>1</v>
      </c>
      <c r="BC19" s="278">
        <v>1</v>
      </c>
      <c r="BD19" s="278">
        <v>1</v>
      </c>
      <c r="BE19" s="278">
        <v>1</v>
      </c>
      <c r="BF19" s="278">
        <v>1</v>
      </c>
      <c r="BG19" s="278">
        <v>1</v>
      </c>
      <c r="BH19" s="278">
        <v>1</v>
      </c>
      <c r="BI19" s="280">
        <v>1</v>
      </c>
      <c r="BJ19" s="278">
        <v>1</v>
      </c>
      <c r="BK19" s="278">
        <v>1</v>
      </c>
      <c r="BL19" s="278">
        <v>1</v>
      </c>
      <c r="BM19" s="278">
        <v>1</v>
      </c>
      <c r="BN19" s="278">
        <v>1</v>
      </c>
      <c r="BO19" s="278">
        <v>1</v>
      </c>
      <c r="BP19" s="278">
        <v>1</v>
      </c>
      <c r="BQ19" s="278">
        <v>1</v>
      </c>
      <c r="BR19" s="278">
        <v>1</v>
      </c>
      <c r="BS19" s="278">
        <v>1</v>
      </c>
      <c r="BT19" s="278">
        <v>2</v>
      </c>
      <c r="BU19" s="280" t="n">
        <v>2.0</v>
      </c>
      <c r="BV19" s="278"/>
      <c r="BW19" s="278"/>
      <c r="BX19" s="278"/>
      <c r="BY19" s="278"/>
      <c r="BZ19" s="278"/>
      <c r="CA19" s="276">
        <v>0.94897959183673475</v>
      </c>
      <c r="CB19" s="276">
        <v>0.51020408163265307</v>
      </c>
      <c r="CC19" s="276">
        <v>0.22448979591836735</v>
      </c>
    </row>
    <row r="20" spans="1:81" outlineLevel="1" x14ac:dyDescent="0.25">
      <c r="A20" s="328" t="s">
        <v>592</v>
      </c>
      <c r="B20" s="268">
        <v>41426</v>
      </c>
      <c r="C20" s="269">
        <v>80</v>
      </c>
      <c r="D20" s="270">
        <f t="shared" si="1"/>
        <v>78</v>
      </c>
      <c r="E20" s="270">
        <f t="shared" si="2"/>
        <v>47</v>
      </c>
      <c r="F20" s="270">
        <f t="shared" si="3"/>
        <v>22</v>
      </c>
      <c r="G20" s="271">
        <f t="shared" si="0"/>
        <v>0.97499999999999998</v>
      </c>
      <c r="H20" s="271">
        <f t="shared" si="0"/>
        <v>0.58750000000000002</v>
      </c>
      <c r="I20" s="271">
        <f t="shared" si="0"/>
        <v>0.27500000000000002</v>
      </c>
      <c r="J20" s="332"/>
      <c r="K20" s="277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>
        <v>80</v>
      </c>
      <c r="Z20" s="278">
        <v>78</v>
      </c>
      <c r="AA20" s="278">
        <v>76</v>
      </c>
      <c r="AB20" s="278">
        <v>51</v>
      </c>
      <c r="AC20" s="278">
        <v>47</v>
      </c>
      <c r="AD20" s="278">
        <v>47</v>
      </c>
      <c r="AE20" s="278">
        <v>46</v>
      </c>
      <c r="AF20" s="278">
        <v>31</v>
      </c>
      <c r="AG20" s="278">
        <v>23</v>
      </c>
      <c r="AH20" s="278">
        <v>23</v>
      </c>
      <c r="AI20" s="278">
        <v>22</v>
      </c>
      <c r="AJ20" s="278">
        <v>16</v>
      </c>
      <c r="AK20" s="278">
        <v>13</v>
      </c>
      <c r="AL20" s="278">
        <v>13</v>
      </c>
      <c r="AM20" s="278">
        <v>13</v>
      </c>
      <c r="AN20" s="278">
        <v>12</v>
      </c>
      <c r="AO20" s="278">
        <v>11</v>
      </c>
      <c r="AP20" s="278">
        <v>10</v>
      </c>
      <c r="AQ20" s="278">
        <v>10</v>
      </c>
      <c r="AR20" s="278">
        <v>10</v>
      </c>
      <c r="AS20" s="278">
        <v>9</v>
      </c>
      <c r="AT20" s="278">
        <v>8</v>
      </c>
      <c r="AU20" s="278">
        <v>7</v>
      </c>
      <c r="AV20" s="278">
        <v>7</v>
      </c>
      <c r="AW20" s="278">
        <v>4</v>
      </c>
      <c r="AX20" s="278">
        <v>4</v>
      </c>
      <c r="AY20" s="278">
        <v>4</v>
      </c>
      <c r="AZ20" s="281">
        <v>5</v>
      </c>
      <c r="BA20" s="278">
        <v>5</v>
      </c>
      <c r="BB20" s="278">
        <v>5</v>
      </c>
      <c r="BC20" s="278">
        <v>5</v>
      </c>
      <c r="BD20" s="278">
        <v>5</v>
      </c>
      <c r="BE20" s="278">
        <v>4</v>
      </c>
      <c r="BF20" s="278">
        <v>5</v>
      </c>
      <c r="BG20" s="278">
        <v>5</v>
      </c>
      <c r="BH20" s="278">
        <v>5</v>
      </c>
      <c r="BI20" s="280">
        <v>6</v>
      </c>
      <c r="BJ20" s="278">
        <v>6</v>
      </c>
      <c r="BK20" s="278">
        <v>6</v>
      </c>
      <c r="BL20" s="278">
        <v>5</v>
      </c>
      <c r="BM20" s="278">
        <v>6</v>
      </c>
      <c r="BN20" s="278">
        <v>6</v>
      </c>
      <c r="BO20" s="278">
        <v>6</v>
      </c>
      <c r="BP20" s="278">
        <v>6</v>
      </c>
      <c r="BQ20" s="278">
        <v>6</v>
      </c>
      <c r="BR20" s="278">
        <v>6</v>
      </c>
      <c r="BS20" s="278">
        <v>6</v>
      </c>
      <c r="BT20" s="278">
        <v>6</v>
      </c>
      <c r="BU20" s="280" t="n">
        <v>6.0</v>
      </c>
      <c r="BV20" s="278"/>
      <c r="BW20" s="278"/>
      <c r="BX20" s="278"/>
      <c r="BY20" s="278"/>
      <c r="BZ20" s="278"/>
      <c r="CA20" s="276">
        <v>0.97499999999999998</v>
      </c>
      <c r="CB20" s="276">
        <v>0.58750000000000002</v>
      </c>
      <c r="CC20" s="276">
        <v>0.27500000000000002</v>
      </c>
    </row>
    <row r="21" spans="1:81" outlineLevel="1" x14ac:dyDescent="0.25">
      <c r="A21" s="328" t="s">
        <v>593</v>
      </c>
      <c r="B21" s="268">
        <v>41456</v>
      </c>
      <c r="C21" s="269">
        <v>60</v>
      </c>
      <c r="D21" s="270">
        <f t="shared" si="1"/>
        <v>60</v>
      </c>
      <c r="E21" s="270">
        <f t="shared" si="2"/>
        <v>31</v>
      </c>
      <c r="F21" s="270">
        <f t="shared" si="3"/>
        <v>16</v>
      </c>
      <c r="G21" s="271">
        <f t="shared" si="0"/>
        <v>1</v>
      </c>
      <c r="H21" s="271">
        <f t="shared" si="0"/>
        <v>0.51666666666666672</v>
      </c>
      <c r="I21" s="271">
        <f t="shared" si="0"/>
        <v>0.26666666666666666</v>
      </c>
      <c r="J21" s="332"/>
      <c r="K21" s="277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>
        <v>60</v>
      </c>
      <c r="AA21" s="278">
        <v>60</v>
      </c>
      <c r="AB21" s="278">
        <v>58</v>
      </c>
      <c r="AC21" s="278">
        <v>31</v>
      </c>
      <c r="AD21" s="278">
        <v>31</v>
      </c>
      <c r="AE21" s="278">
        <v>26</v>
      </c>
      <c r="AF21" s="278">
        <v>22</v>
      </c>
      <c r="AG21" s="278">
        <v>19</v>
      </c>
      <c r="AH21" s="278">
        <v>19</v>
      </c>
      <c r="AI21" s="278">
        <v>19</v>
      </c>
      <c r="AJ21" s="278">
        <v>16</v>
      </c>
      <c r="AK21" s="278">
        <v>13</v>
      </c>
      <c r="AL21" s="278">
        <v>13</v>
      </c>
      <c r="AM21" s="278">
        <v>12</v>
      </c>
      <c r="AN21" s="278">
        <v>9</v>
      </c>
      <c r="AO21" s="278">
        <v>9</v>
      </c>
      <c r="AP21" s="278">
        <v>8</v>
      </c>
      <c r="AQ21" s="278">
        <v>8</v>
      </c>
      <c r="AR21" s="278">
        <v>8</v>
      </c>
      <c r="AS21" s="278">
        <v>7</v>
      </c>
      <c r="AT21" s="278">
        <v>7</v>
      </c>
      <c r="AU21" s="278">
        <v>5</v>
      </c>
      <c r="AV21" s="278">
        <v>5</v>
      </c>
      <c r="AW21" s="278">
        <v>5</v>
      </c>
      <c r="AX21" s="278">
        <v>5</v>
      </c>
      <c r="AY21" s="278">
        <v>5</v>
      </c>
      <c r="AZ21" s="281">
        <v>5</v>
      </c>
      <c r="BA21" s="278">
        <v>5</v>
      </c>
      <c r="BB21" s="278">
        <v>5</v>
      </c>
      <c r="BC21" s="278">
        <v>5</v>
      </c>
      <c r="BD21" s="278">
        <v>5</v>
      </c>
      <c r="BE21" s="278">
        <v>5</v>
      </c>
      <c r="BF21" s="278">
        <v>5</v>
      </c>
      <c r="BG21" s="278">
        <v>5</v>
      </c>
      <c r="BH21" s="278">
        <v>5</v>
      </c>
      <c r="BI21" s="280">
        <v>5</v>
      </c>
      <c r="BJ21" s="278">
        <v>5</v>
      </c>
      <c r="BK21" s="278">
        <v>5</v>
      </c>
      <c r="BL21" s="278">
        <v>5</v>
      </c>
      <c r="BM21" s="278">
        <v>5</v>
      </c>
      <c r="BN21" s="278">
        <v>5</v>
      </c>
      <c r="BO21" s="278">
        <v>5</v>
      </c>
      <c r="BP21" s="278">
        <v>5</v>
      </c>
      <c r="BQ21" s="278">
        <v>5</v>
      </c>
      <c r="BR21" s="278">
        <v>5</v>
      </c>
      <c r="BS21" s="278">
        <v>5</v>
      </c>
      <c r="BT21" s="278">
        <v>5</v>
      </c>
      <c r="BU21" s="280" t="n">
        <v>4.0</v>
      </c>
      <c r="BV21" s="278"/>
      <c r="BW21" s="278"/>
      <c r="BX21" s="278"/>
      <c r="BY21" s="278"/>
      <c r="BZ21" s="278"/>
      <c r="CA21" s="276">
        <v>1</v>
      </c>
      <c r="CB21" s="276">
        <v>0.51666666666666672</v>
      </c>
      <c r="CC21" s="276">
        <v>0.26666666666666666</v>
      </c>
    </row>
    <row r="22" spans="1:81" outlineLevel="1" x14ac:dyDescent="0.25">
      <c r="A22" s="328" t="s">
        <v>594</v>
      </c>
      <c r="B22" s="268">
        <v>41487</v>
      </c>
      <c r="C22" s="269">
        <v>79</v>
      </c>
      <c r="D22" s="270">
        <f t="shared" si="1"/>
        <v>79</v>
      </c>
      <c r="E22" s="270">
        <f t="shared" si="2"/>
        <v>54</v>
      </c>
      <c r="F22" s="270">
        <f t="shared" si="3"/>
        <v>20</v>
      </c>
      <c r="G22" s="271">
        <f t="shared" si="0"/>
        <v>1</v>
      </c>
      <c r="H22" s="271">
        <f t="shared" si="0"/>
        <v>0.68354430379746833</v>
      </c>
      <c r="I22" s="271">
        <f t="shared" si="0"/>
        <v>0.25316455696202533</v>
      </c>
      <c r="J22" s="332"/>
      <c r="K22" s="277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>
        <v>79</v>
      </c>
      <c r="AB22" s="278">
        <v>79</v>
      </c>
      <c r="AC22" s="278">
        <v>79</v>
      </c>
      <c r="AD22" s="278">
        <v>77</v>
      </c>
      <c r="AE22" s="278">
        <v>54</v>
      </c>
      <c r="AF22" s="278">
        <v>49</v>
      </c>
      <c r="AG22" s="278">
        <v>40</v>
      </c>
      <c r="AH22" s="278">
        <v>40</v>
      </c>
      <c r="AI22" s="278">
        <v>34</v>
      </c>
      <c r="AJ22" s="278">
        <v>28</v>
      </c>
      <c r="AK22" s="278">
        <v>20</v>
      </c>
      <c r="AL22" s="278">
        <v>17</v>
      </c>
      <c r="AM22" s="278">
        <v>17</v>
      </c>
      <c r="AN22" s="278">
        <v>16</v>
      </c>
      <c r="AO22" s="278">
        <v>13</v>
      </c>
      <c r="AP22" s="278">
        <v>13</v>
      </c>
      <c r="AQ22" s="278">
        <v>13</v>
      </c>
      <c r="AR22" s="278">
        <v>13</v>
      </c>
      <c r="AS22" s="278">
        <v>12</v>
      </c>
      <c r="AT22" s="278">
        <v>12</v>
      </c>
      <c r="AU22" s="278">
        <v>9</v>
      </c>
      <c r="AV22" s="278">
        <v>9</v>
      </c>
      <c r="AW22" s="278">
        <v>6</v>
      </c>
      <c r="AX22" s="278">
        <v>6</v>
      </c>
      <c r="AY22" s="278">
        <v>6</v>
      </c>
      <c r="AZ22" s="281">
        <v>6</v>
      </c>
      <c r="BA22" s="278">
        <v>6</v>
      </c>
      <c r="BB22" s="278">
        <v>5</v>
      </c>
      <c r="BC22" s="278">
        <v>5</v>
      </c>
      <c r="BD22" s="278">
        <v>5</v>
      </c>
      <c r="BE22" s="278">
        <v>5</v>
      </c>
      <c r="BF22" s="278">
        <v>5</v>
      </c>
      <c r="BG22" s="278">
        <v>5</v>
      </c>
      <c r="BH22" s="278">
        <v>5</v>
      </c>
      <c r="BI22" s="280">
        <v>5</v>
      </c>
      <c r="BJ22" s="278">
        <v>5</v>
      </c>
      <c r="BK22" s="278">
        <v>5</v>
      </c>
      <c r="BL22" s="278">
        <v>4</v>
      </c>
      <c r="BM22" s="278">
        <v>4</v>
      </c>
      <c r="BN22" s="278">
        <v>4</v>
      </c>
      <c r="BO22" s="278">
        <v>4</v>
      </c>
      <c r="BP22" s="278">
        <v>4</v>
      </c>
      <c r="BQ22" s="278">
        <v>4</v>
      </c>
      <c r="BR22" s="278">
        <v>4</v>
      </c>
      <c r="BS22" s="278">
        <v>4</v>
      </c>
      <c r="BT22" s="278">
        <v>4</v>
      </c>
      <c r="BU22" s="280" t="n">
        <v>4.0</v>
      </c>
      <c r="BV22" s="278"/>
      <c r="BW22" s="278"/>
      <c r="BX22" s="278"/>
      <c r="BY22" s="278"/>
      <c r="BZ22" s="278"/>
      <c r="CA22" s="276">
        <v>1</v>
      </c>
      <c r="CB22" s="276">
        <v>0.68354430379746833</v>
      </c>
      <c r="CC22" s="276">
        <v>0.25316455696202533</v>
      </c>
    </row>
    <row r="23" spans="1:81" outlineLevel="1" x14ac:dyDescent="0.25">
      <c r="A23" s="328" t="s">
        <v>595</v>
      </c>
      <c r="B23" s="268">
        <v>41518</v>
      </c>
      <c r="C23" s="269">
        <v>113</v>
      </c>
      <c r="D23" s="270">
        <f t="shared" si="1"/>
        <v>113</v>
      </c>
      <c r="E23" s="270">
        <f t="shared" si="2"/>
        <v>69</v>
      </c>
      <c r="F23" s="270">
        <f t="shared" si="3"/>
        <v>24</v>
      </c>
      <c r="G23" s="271">
        <f t="shared" si="0"/>
        <v>1</v>
      </c>
      <c r="H23" s="271">
        <f t="shared" si="0"/>
        <v>0.61061946902654862</v>
      </c>
      <c r="I23" s="271">
        <f t="shared" si="0"/>
        <v>0.21238938053097345</v>
      </c>
      <c r="J23" s="332"/>
      <c r="K23" s="277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>
        <v>113</v>
      </c>
      <c r="AC23" s="278">
        <v>113</v>
      </c>
      <c r="AD23" s="278">
        <v>112</v>
      </c>
      <c r="AE23" s="278">
        <v>76</v>
      </c>
      <c r="AF23" s="278">
        <v>69</v>
      </c>
      <c r="AG23" s="278">
        <v>65</v>
      </c>
      <c r="AH23" s="278">
        <v>65</v>
      </c>
      <c r="AI23" s="278">
        <v>58</v>
      </c>
      <c r="AJ23" s="278">
        <v>39</v>
      </c>
      <c r="AK23" s="278">
        <v>27</v>
      </c>
      <c r="AL23" s="278">
        <v>24</v>
      </c>
      <c r="AM23" s="278">
        <v>23</v>
      </c>
      <c r="AN23" s="278">
        <v>22</v>
      </c>
      <c r="AO23" s="278">
        <v>17</v>
      </c>
      <c r="AP23" s="278">
        <v>16</v>
      </c>
      <c r="AQ23" s="278">
        <v>15</v>
      </c>
      <c r="AR23" s="278">
        <v>15</v>
      </c>
      <c r="AS23" s="278">
        <v>13</v>
      </c>
      <c r="AT23" s="278">
        <v>11</v>
      </c>
      <c r="AU23" s="278">
        <v>11</v>
      </c>
      <c r="AV23" s="278">
        <v>10</v>
      </c>
      <c r="AW23" s="278">
        <v>6</v>
      </c>
      <c r="AX23" s="278">
        <v>6</v>
      </c>
      <c r="AY23" s="278">
        <v>6</v>
      </c>
      <c r="AZ23" s="281">
        <v>6</v>
      </c>
      <c r="BA23" s="278">
        <v>6</v>
      </c>
      <c r="BB23" s="278">
        <v>6</v>
      </c>
      <c r="BC23" s="278">
        <v>6</v>
      </c>
      <c r="BD23" s="278">
        <v>6</v>
      </c>
      <c r="BE23" s="278">
        <v>6</v>
      </c>
      <c r="BF23" s="278">
        <v>5</v>
      </c>
      <c r="BG23" s="278">
        <v>5</v>
      </c>
      <c r="BH23" s="278">
        <v>5</v>
      </c>
      <c r="BI23" s="280">
        <v>5</v>
      </c>
      <c r="BJ23" s="278">
        <v>5</v>
      </c>
      <c r="BK23" s="278">
        <v>4</v>
      </c>
      <c r="BL23" s="278">
        <v>4</v>
      </c>
      <c r="BM23" s="278">
        <v>4</v>
      </c>
      <c r="BN23" s="278">
        <v>4</v>
      </c>
      <c r="BO23" s="278">
        <v>4</v>
      </c>
      <c r="BP23" s="278">
        <v>4</v>
      </c>
      <c r="BQ23" s="278">
        <v>4</v>
      </c>
      <c r="BR23" s="278">
        <v>4</v>
      </c>
      <c r="BS23" s="278">
        <v>4</v>
      </c>
      <c r="BT23" s="278">
        <v>4</v>
      </c>
      <c r="BU23" s="280" t="n">
        <v>4.0</v>
      </c>
      <c r="BV23" s="278"/>
      <c r="BW23" s="278"/>
      <c r="BX23" s="278"/>
      <c r="BY23" s="278"/>
      <c r="BZ23" s="278"/>
      <c r="CA23" s="276">
        <v>1</v>
      </c>
      <c r="CB23" s="276">
        <v>0.61061946902654862</v>
      </c>
      <c r="CC23" s="276">
        <v>0.21238938053097345</v>
      </c>
    </row>
    <row r="24" spans="1:81" outlineLevel="1" x14ac:dyDescent="0.25">
      <c r="A24" s="328" t="s">
        <v>596</v>
      </c>
      <c r="B24" s="268">
        <v>41548</v>
      </c>
      <c r="C24" s="269">
        <v>98</v>
      </c>
      <c r="D24" s="270">
        <f t="shared" si="1"/>
        <v>98</v>
      </c>
      <c r="E24" s="270">
        <f t="shared" si="2"/>
        <v>64</v>
      </c>
      <c r="F24" s="270">
        <f t="shared" si="3"/>
        <v>20</v>
      </c>
      <c r="G24" s="271">
        <f t="shared" si="0"/>
        <v>1</v>
      </c>
      <c r="H24" s="271">
        <f t="shared" si="0"/>
        <v>0.65306122448979587</v>
      </c>
      <c r="I24" s="271">
        <f t="shared" si="0"/>
        <v>0.20408163265306123</v>
      </c>
      <c r="J24" s="332"/>
      <c r="K24" s="277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>
        <v>98</v>
      </c>
      <c r="AD24" s="278">
        <v>98</v>
      </c>
      <c r="AE24" s="278">
        <v>97</v>
      </c>
      <c r="AF24" s="278">
        <v>65</v>
      </c>
      <c r="AG24" s="278">
        <v>64</v>
      </c>
      <c r="AH24" s="278">
        <v>64</v>
      </c>
      <c r="AI24" s="278">
        <v>53</v>
      </c>
      <c r="AJ24" s="278">
        <v>32</v>
      </c>
      <c r="AK24" s="278">
        <v>24</v>
      </c>
      <c r="AL24" s="278">
        <v>24</v>
      </c>
      <c r="AM24" s="278">
        <v>20</v>
      </c>
      <c r="AN24" s="278">
        <v>19</v>
      </c>
      <c r="AO24" s="278">
        <v>17</v>
      </c>
      <c r="AP24" s="278">
        <v>17</v>
      </c>
      <c r="AQ24" s="278">
        <v>15</v>
      </c>
      <c r="AR24" s="278">
        <v>15</v>
      </c>
      <c r="AS24" s="278">
        <v>14</v>
      </c>
      <c r="AT24" s="278">
        <v>12</v>
      </c>
      <c r="AU24" s="278">
        <v>10</v>
      </c>
      <c r="AV24" s="278">
        <v>8</v>
      </c>
      <c r="AW24" s="278">
        <v>8</v>
      </c>
      <c r="AX24" s="278">
        <v>7</v>
      </c>
      <c r="AY24" s="278">
        <v>7</v>
      </c>
      <c r="AZ24" s="281">
        <v>7</v>
      </c>
      <c r="BA24" s="278">
        <v>7</v>
      </c>
      <c r="BB24" s="278">
        <v>7</v>
      </c>
      <c r="BC24" s="278">
        <v>7</v>
      </c>
      <c r="BD24" s="278">
        <v>7</v>
      </c>
      <c r="BE24" s="278">
        <v>6</v>
      </c>
      <c r="BF24" s="278">
        <v>5</v>
      </c>
      <c r="BG24" s="278">
        <v>5</v>
      </c>
      <c r="BH24" s="278">
        <v>5</v>
      </c>
      <c r="BI24" s="280">
        <v>5</v>
      </c>
      <c r="BJ24" s="278">
        <v>5</v>
      </c>
      <c r="BK24" s="278">
        <v>5</v>
      </c>
      <c r="BL24" s="278">
        <v>5</v>
      </c>
      <c r="BM24" s="278">
        <v>5</v>
      </c>
      <c r="BN24" s="278">
        <v>5</v>
      </c>
      <c r="BO24" s="278">
        <v>5</v>
      </c>
      <c r="BP24" s="278">
        <v>5</v>
      </c>
      <c r="BQ24" s="278">
        <v>5</v>
      </c>
      <c r="BR24" s="278">
        <v>5</v>
      </c>
      <c r="BS24" s="278">
        <v>4</v>
      </c>
      <c r="BT24" s="278">
        <v>4</v>
      </c>
      <c r="BU24" s="280" t="n">
        <v>4.0</v>
      </c>
      <c r="BV24" s="278"/>
      <c r="BW24" s="278"/>
      <c r="BX24" s="278"/>
      <c r="BY24" s="278"/>
      <c r="BZ24" s="278"/>
      <c r="CA24" s="276">
        <v>1</v>
      </c>
      <c r="CB24" s="276">
        <v>0.65306122448979587</v>
      </c>
      <c r="CC24" s="276">
        <v>0.20408163265306123</v>
      </c>
    </row>
    <row r="25" spans="1:81" outlineLevel="1" x14ac:dyDescent="0.25">
      <c r="A25" s="328" t="s">
        <v>597</v>
      </c>
      <c r="B25" s="268">
        <v>41579</v>
      </c>
      <c r="C25" s="269">
        <v>98</v>
      </c>
      <c r="D25" s="270">
        <f t="shared" si="1"/>
        <v>98</v>
      </c>
      <c r="E25" s="270">
        <f t="shared" si="2"/>
        <v>69</v>
      </c>
      <c r="F25" s="270">
        <f t="shared" si="3"/>
        <v>28</v>
      </c>
      <c r="G25" s="271">
        <f t="shared" si="0"/>
        <v>1</v>
      </c>
      <c r="H25" s="271">
        <f t="shared" si="0"/>
        <v>0.70408163265306123</v>
      </c>
      <c r="I25" s="271">
        <f t="shared" si="0"/>
        <v>0.2857142857142857</v>
      </c>
      <c r="J25" s="332"/>
      <c r="K25" s="277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>
        <v>98</v>
      </c>
      <c r="AE25" s="278">
        <v>98</v>
      </c>
      <c r="AF25" s="278">
        <v>93</v>
      </c>
      <c r="AG25" s="278">
        <v>69</v>
      </c>
      <c r="AH25" s="278">
        <v>69</v>
      </c>
      <c r="AI25" s="278">
        <v>59</v>
      </c>
      <c r="AJ25" s="278">
        <v>37</v>
      </c>
      <c r="AK25" s="278">
        <v>29</v>
      </c>
      <c r="AL25" s="278">
        <v>28</v>
      </c>
      <c r="AM25" s="278">
        <v>29</v>
      </c>
      <c r="AN25" s="278">
        <v>28</v>
      </c>
      <c r="AO25" s="278">
        <v>22</v>
      </c>
      <c r="AP25" s="278">
        <v>21</v>
      </c>
      <c r="AQ25" s="278">
        <v>20</v>
      </c>
      <c r="AR25" s="278">
        <v>20</v>
      </c>
      <c r="AS25" s="278">
        <v>20</v>
      </c>
      <c r="AT25" s="278">
        <v>17</v>
      </c>
      <c r="AU25" s="278">
        <v>14</v>
      </c>
      <c r="AV25" s="278">
        <v>11</v>
      </c>
      <c r="AW25" s="278">
        <v>9</v>
      </c>
      <c r="AX25" s="278">
        <v>9</v>
      </c>
      <c r="AY25" s="278">
        <v>9</v>
      </c>
      <c r="AZ25" s="281">
        <v>9</v>
      </c>
      <c r="BA25" s="278">
        <v>9</v>
      </c>
      <c r="BB25" s="278">
        <v>9</v>
      </c>
      <c r="BC25" s="278">
        <v>9</v>
      </c>
      <c r="BD25" s="278">
        <v>9</v>
      </c>
      <c r="BE25" s="278">
        <v>9</v>
      </c>
      <c r="BF25" s="278">
        <v>9</v>
      </c>
      <c r="BG25" s="278">
        <v>9</v>
      </c>
      <c r="BH25" s="278">
        <v>8</v>
      </c>
      <c r="BI25" s="280">
        <v>8</v>
      </c>
      <c r="BJ25" s="278">
        <v>9</v>
      </c>
      <c r="BK25" s="278">
        <v>9</v>
      </c>
      <c r="BL25" s="278">
        <v>9</v>
      </c>
      <c r="BM25" s="278">
        <v>9</v>
      </c>
      <c r="BN25" s="278">
        <v>7</v>
      </c>
      <c r="BO25" s="278">
        <v>7</v>
      </c>
      <c r="BP25" s="278">
        <v>7</v>
      </c>
      <c r="BQ25" s="278">
        <v>7</v>
      </c>
      <c r="BR25" s="278">
        <v>6</v>
      </c>
      <c r="BS25" s="278">
        <v>6</v>
      </c>
      <c r="BT25" s="278">
        <v>6</v>
      </c>
      <c r="BU25" s="280" t="n">
        <v>6.0</v>
      </c>
      <c r="BV25" s="278"/>
      <c r="BW25" s="278"/>
      <c r="BX25" s="278"/>
      <c r="BY25" s="278"/>
      <c r="BZ25" s="278"/>
      <c r="CA25" s="276">
        <v>1</v>
      </c>
      <c r="CB25" s="276">
        <v>0.70408163265306123</v>
      </c>
      <c r="CC25" s="276">
        <v>0.2857142857142857</v>
      </c>
    </row>
    <row r="26" spans="1:81" x14ac:dyDescent="0.25">
      <c r="A26" s="328" t="s">
        <v>598</v>
      </c>
      <c r="B26" s="268">
        <v>41609</v>
      </c>
      <c r="C26" s="269">
        <v>155</v>
      </c>
      <c r="D26" s="270">
        <f t="shared" si="1"/>
        <v>154</v>
      </c>
      <c r="E26" s="270">
        <f t="shared" si="2"/>
        <v>100</v>
      </c>
      <c r="F26" s="270">
        <f t="shared" si="3"/>
        <v>31</v>
      </c>
      <c r="G26" s="271">
        <f t="shared" si="0"/>
        <v>0.99354838709677418</v>
      </c>
      <c r="H26" s="271">
        <f t="shared" si="0"/>
        <v>0.64516129032258063</v>
      </c>
      <c r="I26" s="271">
        <f t="shared" si="0"/>
        <v>0.2</v>
      </c>
      <c r="J26" s="332"/>
      <c r="K26" s="277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>
        <v>154</v>
      </c>
      <c r="AF26" s="278">
        <v>154</v>
      </c>
      <c r="AG26" s="278">
        <v>139</v>
      </c>
      <c r="AH26" s="278">
        <v>127</v>
      </c>
      <c r="AI26" s="278">
        <v>100</v>
      </c>
      <c r="AJ26" s="278">
        <v>58</v>
      </c>
      <c r="AK26" s="278">
        <v>47</v>
      </c>
      <c r="AL26" s="278">
        <v>45</v>
      </c>
      <c r="AM26" s="278">
        <v>38</v>
      </c>
      <c r="AN26" s="278">
        <v>34</v>
      </c>
      <c r="AO26" s="278">
        <v>31</v>
      </c>
      <c r="AP26" s="278">
        <v>30</v>
      </c>
      <c r="AQ26" s="278">
        <v>30</v>
      </c>
      <c r="AR26" s="278">
        <v>29</v>
      </c>
      <c r="AS26" s="278">
        <v>29</v>
      </c>
      <c r="AT26" s="278">
        <v>26</v>
      </c>
      <c r="AU26" s="278">
        <v>22</v>
      </c>
      <c r="AV26" s="278">
        <v>20</v>
      </c>
      <c r="AW26" s="278">
        <v>16</v>
      </c>
      <c r="AX26" s="278">
        <v>16</v>
      </c>
      <c r="AY26" s="278">
        <v>15</v>
      </c>
      <c r="AZ26" s="281">
        <v>14</v>
      </c>
      <c r="BA26" s="278">
        <v>13</v>
      </c>
      <c r="BB26" s="278">
        <v>13</v>
      </c>
      <c r="BC26" s="278">
        <v>13</v>
      </c>
      <c r="BD26" s="278">
        <v>13</v>
      </c>
      <c r="BE26" s="278">
        <v>11</v>
      </c>
      <c r="BF26" s="278">
        <v>11</v>
      </c>
      <c r="BG26" s="278">
        <v>11</v>
      </c>
      <c r="BH26" s="278">
        <v>11</v>
      </c>
      <c r="BI26" s="280">
        <v>11</v>
      </c>
      <c r="BJ26" s="278">
        <v>10</v>
      </c>
      <c r="BK26" s="278">
        <v>10</v>
      </c>
      <c r="BL26" s="278">
        <v>10</v>
      </c>
      <c r="BM26" s="278">
        <v>10</v>
      </c>
      <c r="BN26" s="278">
        <v>10</v>
      </c>
      <c r="BO26" s="278">
        <v>10</v>
      </c>
      <c r="BP26" s="278">
        <v>10</v>
      </c>
      <c r="BQ26" s="278">
        <v>10</v>
      </c>
      <c r="BR26" s="278">
        <v>9</v>
      </c>
      <c r="BS26" s="278">
        <v>9</v>
      </c>
      <c r="BT26" s="278">
        <v>9</v>
      </c>
      <c r="BU26" s="280" t="n">
        <v>9.0</v>
      </c>
      <c r="BV26" s="278"/>
      <c r="BW26" s="278"/>
      <c r="BX26" s="278"/>
      <c r="BY26" s="278"/>
      <c r="BZ26" s="278"/>
      <c r="CA26" s="276">
        <v>0.99354838709677418</v>
      </c>
      <c r="CB26" s="276">
        <v>0.64516129032258063</v>
      </c>
      <c r="CC26" s="276">
        <v>0.2</v>
      </c>
    </row>
    <row r="27" spans="1:81" outlineLevel="1" x14ac:dyDescent="0.25">
      <c r="A27" s="328" t="s">
        <v>599</v>
      </c>
      <c r="B27" s="268">
        <v>41640</v>
      </c>
      <c r="C27" s="269">
        <v>51</v>
      </c>
      <c r="D27" s="270">
        <f t="shared" si="1"/>
        <v>49</v>
      </c>
      <c r="E27" s="270">
        <f t="shared" si="2"/>
        <v>26</v>
      </c>
      <c r="F27" s="270">
        <f t="shared" si="3"/>
        <v>11</v>
      </c>
      <c r="G27" s="271">
        <f t="shared" si="0"/>
        <v>0.96078431372549022</v>
      </c>
      <c r="H27" s="271">
        <f t="shared" si="0"/>
        <v>0.50980392156862742</v>
      </c>
      <c r="I27" s="271">
        <f t="shared" si="0"/>
        <v>0.21568627450980393</v>
      </c>
      <c r="J27" s="332"/>
      <c r="K27" s="277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>
        <v>51</v>
      </c>
      <c r="AG27" s="278">
        <v>49</v>
      </c>
      <c r="AH27" s="278">
        <v>48</v>
      </c>
      <c r="AI27" s="278">
        <v>36</v>
      </c>
      <c r="AJ27" s="278">
        <v>26</v>
      </c>
      <c r="AK27" s="278">
        <v>18</v>
      </c>
      <c r="AL27" s="278">
        <v>16</v>
      </c>
      <c r="AM27" s="278">
        <v>15</v>
      </c>
      <c r="AN27" s="278">
        <v>14</v>
      </c>
      <c r="AO27" s="278">
        <v>13</v>
      </c>
      <c r="AP27" s="278">
        <v>11</v>
      </c>
      <c r="AQ27" s="278">
        <v>9</v>
      </c>
      <c r="AR27" s="278">
        <v>8</v>
      </c>
      <c r="AS27" s="278">
        <v>7</v>
      </c>
      <c r="AT27" s="278">
        <v>5</v>
      </c>
      <c r="AU27" s="278">
        <v>4</v>
      </c>
      <c r="AV27" s="278">
        <v>5</v>
      </c>
      <c r="AW27" s="278">
        <v>4</v>
      </c>
      <c r="AX27" s="278">
        <v>4</v>
      </c>
      <c r="AY27" s="278">
        <v>4</v>
      </c>
      <c r="AZ27" s="281">
        <v>4</v>
      </c>
      <c r="BA27" s="278">
        <v>4</v>
      </c>
      <c r="BB27" s="278">
        <v>4</v>
      </c>
      <c r="BC27" s="278">
        <v>4</v>
      </c>
      <c r="BD27" s="278">
        <v>4</v>
      </c>
      <c r="BE27" s="278">
        <v>4</v>
      </c>
      <c r="BF27" s="278">
        <v>3</v>
      </c>
      <c r="BG27" s="278">
        <v>3</v>
      </c>
      <c r="BH27" s="278">
        <v>3</v>
      </c>
      <c r="BI27" s="280">
        <v>3</v>
      </c>
      <c r="BJ27" s="278">
        <v>3</v>
      </c>
      <c r="BK27" s="278">
        <v>2</v>
      </c>
      <c r="BL27" s="278">
        <v>2</v>
      </c>
      <c r="BM27" s="278">
        <v>2</v>
      </c>
      <c r="BN27" s="278">
        <v>2</v>
      </c>
      <c r="BO27" s="278">
        <v>2</v>
      </c>
      <c r="BP27" s="278">
        <v>2</v>
      </c>
      <c r="BQ27" s="278">
        <v>2</v>
      </c>
      <c r="BR27" s="278">
        <v>2</v>
      </c>
      <c r="BS27" s="278">
        <v>2</v>
      </c>
      <c r="BT27" s="278">
        <v>2</v>
      </c>
      <c r="BU27" s="280" t="n">
        <v>2.0</v>
      </c>
      <c r="BV27" s="278"/>
      <c r="BW27" s="278"/>
      <c r="BX27" s="278"/>
      <c r="BY27" s="278"/>
      <c r="BZ27" s="278"/>
      <c r="CA27" s="276">
        <v>0.96078431372549022</v>
      </c>
      <c r="CB27" s="276">
        <v>0.50980392156862742</v>
      </c>
      <c r="CC27" s="276">
        <v>0.21568627450980393</v>
      </c>
    </row>
    <row r="28" spans="1:81" outlineLevel="1" x14ac:dyDescent="0.25">
      <c r="A28" s="328" t="s">
        <v>600</v>
      </c>
      <c r="B28" s="268">
        <v>41671</v>
      </c>
      <c r="C28" s="269">
        <v>48</v>
      </c>
      <c r="D28" s="270">
        <f t="shared" si="1"/>
        <v>48</v>
      </c>
      <c r="E28" s="270">
        <f t="shared" si="2"/>
        <v>17</v>
      </c>
      <c r="F28" s="270">
        <f t="shared" si="3"/>
        <v>9</v>
      </c>
      <c r="G28" s="271">
        <f t="shared" si="0"/>
        <v>1</v>
      </c>
      <c r="H28" s="271">
        <f t="shared" si="0"/>
        <v>0.35416666666666669</v>
      </c>
      <c r="I28" s="271">
        <f t="shared" si="0"/>
        <v>0.1875</v>
      </c>
      <c r="J28" s="332"/>
      <c r="K28" s="277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>
        <v>48</v>
      </c>
      <c r="AH28" s="278">
        <v>48</v>
      </c>
      <c r="AI28" s="278">
        <v>44</v>
      </c>
      <c r="AJ28" s="278">
        <v>27</v>
      </c>
      <c r="AK28" s="278">
        <v>17</v>
      </c>
      <c r="AL28" s="278">
        <v>15</v>
      </c>
      <c r="AM28" s="278">
        <v>13</v>
      </c>
      <c r="AN28" s="278">
        <v>13</v>
      </c>
      <c r="AO28" s="278">
        <v>9</v>
      </c>
      <c r="AP28" s="278">
        <v>9</v>
      </c>
      <c r="AQ28" s="278">
        <v>9</v>
      </c>
      <c r="AR28" s="278">
        <v>8</v>
      </c>
      <c r="AS28" s="278">
        <v>7</v>
      </c>
      <c r="AT28" s="278">
        <v>4</v>
      </c>
      <c r="AU28" s="278">
        <v>4</v>
      </c>
      <c r="AV28" s="278">
        <v>2</v>
      </c>
      <c r="AW28" s="278"/>
      <c r="AX28" s="278"/>
      <c r="AY28" s="278"/>
      <c r="AZ28" s="279"/>
      <c r="BA28" s="278"/>
      <c r="BB28" s="278"/>
      <c r="BC28" s="278"/>
      <c r="BD28" s="278"/>
      <c r="BE28" s="278"/>
      <c r="BF28" s="278"/>
      <c r="BG28" s="278"/>
      <c r="BH28" s="278"/>
      <c r="BI28" s="280" t="s">
        <v>33</v>
      </c>
      <c r="BJ28" s="278" t="s">
        <v>33</v>
      </c>
      <c r="BK28" s="278" t="s">
        <v>33</v>
      </c>
      <c r="BL28" s="278" t="s">
        <v>33</v>
      </c>
      <c r="BM28" s="278" t="s">
        <v>33</v>
      </c>
      <c r="BN28" s="278" t="s">
        <v>33</v>
      </c>
      <c r="BO28" s="278" t="s">
        <v>33</v>
      </c>
      <c r="BP28" s="278" t="s">
        <v>33</v>
      </c>
      <c r="BQ28" s="278" t="s">
        <v>33</v>
      </c>
      <c r="BR28" s="278" t="s">
        <v>33</v>
      </c>
      <c r="BS28" s="278" t="s">
        <v>33</v>
      </c>
      <c r="BT28" s="278" t="s">
        <v>33</v>
      </c>
      <c r="BU28" s="280"/>
      <c r="BV28" s="278"/>
      <c r="BW28" s="278"/>
      <c r="BX28" s="278"/>
      <c r="BY28" s="278"/>
      <c r="BZ28" s="278"/>
      <c r="CA28" s="276">
        <v>1</v>
      </c>
      <c r="CB28" s="276">
        <v>0.35416666666666669</v>
      </c>
      <c r="CC28" s="284">
        <v>0.1875</v>
      </c>
    </row>
    <row r="29" spans="1:81" outlineLevel="1" x14ac:dyDescent="0.25">
      <c r="A29" s="328" t="s">
        <v>601</v>
      </c>
      <c r="B29" s="268">
        <v>41699</v>
      </c>
      <c r="C29" s="269">
        <v>83</v>
      </c>
      <c r="D29" s="270">
        <f t="shared" si="1"/>
        <v>71</v>
      </c>
      <c r="E29" s="270">
        <f t="shared" si="2"/>
        <v>34</v>
      </c>
      <c r="F29" s="270">
        <f t="shared" si="3"/>
        <v>26</v>
      </c>
      <c r="G29" s="271">
        <f t="shared" si="0"/>
        <v>0.85542168674698793</v>
      </c>
      <c r="H29" s="271">
        <f t="shared" si="0"/>
        <v>0.40963855421686746</v>
      </c>
      <c r="I29" s="271">
        <f t="shared" si="0"/>
        <v>0.31325301204819278</v>
      </c>
      <c r="J29" s="332"/>
      <c r="K29" s="277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>
        <v>83</v>
      </c>
      <c r="AI29" s="278">
        <v>71</v>
      </c>
      <c r="AJ29" s="278">
        <v>59</v>
      </c>
      <c r="AK29" s="278">
        <v>39</v>
      </c>
      <c r="AL29" s="278">
        <v>34</v>
      </c>
      <c r="AM29" s="278">
        <v>32</v>
      </c>
      <c r="AN29" s="278">
        <v>31</v>
      </c>
      <c r="AO29" s="278">
        <v>30</v>
      </c>
      <c r="AP29" s="278">
        <v>29</v>
      </c>
      <c r="AQ29" s="278">
        <v>29</v>
      </c>
      <c r="AR29" s="278">
        <v>26</v>
      </c>
      <c r="AS29" s="278">
        <v>22</v>
      </c>
      <c r="AT29" s="278">
        <v>20</v>
      </c>
      <c r="AU29" s="278">
        <v>18</v>
      </c>
      <c r="AV29" s="278">
        <v>14</v>
      </c>
      <c r="AW29" s="278">
        <v>11</v>
      </c>
      <c r="AX29" s="278">
        <v>11</v>
      </c>
      <c r="AY29" s="278">
        <v>10</v>
      </c>
      <c r="AZ29" s="281">
        <v>9</v>
      </c>
      <c r="BA29" s="278">
        <v>7</v>
      </c>
      <c r="BB29" s="278">
        <v>7</v>
      </c>
      <c r="BC29" s="278">
        <v>7</v>
      </c>
      <c r="BD29" s="278">
        <v>6</v>
      </c>
      <c r="BE29" s="278">
        <v>5</v>
      </c>
      <c r="BF29" s="278">
        <v>4</v>
      </c>
      <c r="BG29" s="278">
        <v>1</v>
      </c>
      <c r="BH29" s="278">
        <v>1</v>
      </c>
      <c r="BI29" s="280">
        <v>1</v>
      </c>
      <c r="BJ29" s="278">
        <v>1</v>
      </c>
      <c r="BK29" s="278">
        <v>1</v>
      </c>
      <c r="BL29" s="278">
        <v>1</v>
      </c>
      <c r="BM29" s="278">
        <v>1</v>
      </c>
      <c r="BN29" s="278">
        <v>1</v>
      </c>
      <c r="BO29" s="278">
        <v>1</v>
      </c>
      <c r="BP29" s="278">
        <v>1</v>
      </c>
      <c r="BQ29" s="278">
        <v>1</v>
      </c>
      <c r="BR29" s="278">
        <v>1</v>
      </c>
      <c r="BS29" s="278">
        <v>1</v>
      </c>
      <c r="BT29" s="278">
        <v>1</v>
      </c>
      <c r="BU29" s="280" t="n">
        <v>1.0</v>
      </c>
      <c r="BV29" s="278"/>
      <c r="BW29" s="278"/>
      <c r="BX29" s="278"/>
      <c r="BY29" s="278"/>
      <c r="BZ29" s="278"/>
      <c r="CA29" s="276">
        <v>0.85542168674698793</v>
      </c>
      <c r="CB29" s="276">
        <v>0.40963855421686746</v>
      </c>
      <c r="CC29" s="284">
        <v>0.31325301204819278</v>
      </c>
    </row>
    <row r="30" spans="1:81" outlineLevel="1" x14ac:dyDescent="0.25">
      <c r="A30" s="328" t="s">
        <v>602</v>
      </c>
      <c r="B30" s="268">
        <v>41730</v>
      </c>
      <c r="C30" s="269">
        <v>180</v>
      </c>
      <c r="D30" s="270">
        <f t="shared" si="1"/>
        <v>154</v>
      </c>
      <c r="E30" s="270">
        <f t="shared" si="2"/>
        <v>91</v>
      </c>
      <c r="F30" s="270">
        <f t="shared" si="3"/>
        <v>60</v>
      </c>
      <c r="G30" s="271">
        <f t="shared" si="0"/>
        <v>0.85555555555555551</v>
      </c>
      <c r="H30" s="271">
        <f t="shared" si="0"/>
        <v>0.50555555555555554</v>
      </c>
      <c r="I30" s="271">
        <f t="shared" si="0"/>
        <v>0.33333333333333331</v>
      </c>
      <c r="J30" s="332"/>
      <c r="K30" s="277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>
        <v>175</v>
      </c>
      <c r="AJ30" s="278">
        <v>154</v>
      </c>
      <c r="AK30" s="278">
        <v>141</v>
      </c>
      <c r="AL30" s="278">
        <v>101</v>
      </c>
      <c r="AM30" s="278">
        <v>91</v>
      </c>
      <c r="AN30" s="278">
        <v>81</v>
      </c>
      <c r="AO30" s="278">
        <v>76</v>
      </c>
      <c r="AP30" s="278">
        <v>69</v>
      </c>
      <c r="AQ30" s="278">
        <v>66</v>
      </c>
      <c r="AR30" s="278">
        <v>64</v>
      </c>
      <c r="AS30" s="278">
        <v>60</v>
      </c>
      <c r="AT30" s="278">
        <v>59</v>
      </c>
      <c r="AU30" s="278">
        <v>47</v>
      </c>
      <c r="AV30" s="278">
        <v>43</v>
      </c>
      <c r="AW30" s="278">
        <v>36</v>
      </c>
      <c r="AX30" s="278">
        <v>28</v>
      </c>
      <c r="AY30" s="278">
        <v>27</v>
      </c>
      <c r="AZ30" s="281">
        <v>23</v>
      </c>
      <c r="BA30" s="278">
        <v>17</v>
      </c>
      <c r="BB30" s="278">
        <v>16</v>
      </c>
      <c r="BC30" s="278">
        <v>16</v>
      </c>
      <c r="BD30" s="278">
        <v>16</v>
      </c>
      <c r="BE30" s="278">
        <v>15</v>
      </c>
      <c r="BF30" s="278">
        <v>14</v>
      </c>
      <c r="BG30" s="278">
        <v>13</v>
      </c>
      <c r="BH30" s="278">
        <v>13</v>
      </c>
      <c r="BI30" s="280">
        <v>13</v>
      </c>
      <c r="BJ30" s="278">
        <v>13</v>
      </c>
      <c r="BK30" s="278">
        <v>13</v>
      </c>
      <c r="BL30" s="278">
        <v>11</v>
      </c>
      <c r="BM30" s="278">
        <v>10</v>
      </c>
      <c r="BN30" s="278">
        <v>10</v>
      </c>
      <c r="BO30" s="278">
        <v>10</v>
      </c>
      <c r="BP30" s="278">
        <v>10</v>
      </c>
      <c r="BQ30" s="278">
        <v>10</v>
      </c>
      <c r="BR30" s="278">
        <v>9</v>
      </c>
      <c r="BS30" s="278">
        <v>9</v>
      </c>
      <c r="BT30" s="278">
        <v>9</v>
      </c>
      <c r="BU30" s="280" t="n">
        <v>9.0</v>
      </c>
      <c r="BV30" s="278"/>
      <c r="BW30" s="278"/>
      <c r="BX30" s="278"/>
      <c r="BY30" s="278"/>
      <c r="BZ30" s="278"/>
      <c r="CA30" s="276">
        <v>0.85555555555555551</v>
      </c>
      <c r="CB30" s="276">
        <v>0.50555555555555554</v>
      </c>
      <c r="CC30" s="284">
        <v>0.33333333333333331</v>
      </c>
    </row>
    <row r="31" spans="1:81" outlineLevel="1" x14ac:dyDescent="0.25">
      <c r="A31" s="328" t="s">
        <v>603</v>
      </c>
      <c r="B31" s="268">
        <v>41760</v>
      </c>
      <c r="C31" s="269">
        <v>226</v>
      </c>
      <c r="D31" s="270">
        <f t="shared" si="1"/>
        <v>216</v>
      </c>
      <c r="E31" s="270">
        <f t="shared" si="2"/>
        <v>142</v>
      </c>
      <c r="F31" s="270">
        <f t="shared" si="3"/>
        <v>95</v>
      </c>
      <c r="G31" s="271">
        <f t="shared" si="0"/>
        <v>0.95575221238938057</v>
      </c>
      <c r="H31" s="271">
        <f t="shared" si="0"/>
        <v>0.62831858407079644</v>
      </c>
      <c r="I31" s="271">
        <f t="shared" si="0"/>
        <v>0.42035398230088494</v>
      </c>
      <c r="J31" s="332"/>
      <c r="K31" s="277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>
        <v>222</v>
      </c>
      <c r="AK31" s="278">
        <v>216</v>
      </c>
      <c r="AL31" s="278">
        <v>203</v>
      </c>
      <c r="AM31" s="278">
        <v>155</v>
      </c>
      <c r="AN31" s="278">
        <v>142</v>
      </c>
      <c r="AO31" s="278">
        <v>128</v>
      </c>
      <c r="AP31" s="278">
        <v>121</v>
      </c>
      <c r="AQ31" s="278">
        <v>118</v>
      </c>
      <c r="AR31" s="278">
        <v>111</v>
      </c>
      <c r="AS31" s="278">
        <v>100</v>
      </c>
      <c r="AT31" s="278">
        <v>95</v>
      </c>
      <c r="AU31" s="278">
        <v>79</v>
      </c>
      <c r="AV31" s="278">
        <v>67</v>
      </c>
      <c r="AW31" s="278">
        <v>54</v>
      </c>
      <c r="AX31" s="278">
        <v>44</v>
      </c>
      <c r="AY31" s="278">
        <v>42</v>
      </c>
      <c r="AZ31" s="281">
        <v>41</v>
      </c>
      <c r="BA31" s="278">
        <v>35</v>
      </c>
      <c r="BB31" s="278">
        <v>34</v>
      </c>
      <c r="BC31" s="278">
        <v>33</v>
      </c>
      <c r="BD31" s="278">
        <v>32</v>
      </c>
      <c r="BE31" s="278">
        <v>33</v>
      </c>
      <c r="BF31" s="278">
        <v>32</v>
      </c>
      <c r="BG31" s="278">
        <v>30</v>
      </c>
      <c r="BH31" s="278">
        <v>26</v>
      </c>
      <c r="BI31" s="280">
        <v>23</v>
      </c>
      <c r="BJ31" s="278">
        <v>21</v>
      </c>
      <c r="BK31" s="278">
        <v>20</v>
      </c>
      <c r="BL31" s="278">
        <v>20</v>
      </c>
      <c r="BM31" s="278">
        <v>17</v>
      </c>
      <c r="BN31" s="278">
        <v>15</v>
      </c>
      <c r="BO31" s="278">
        <v>14</v>
      </c>
      <c r="BP31" s="278">
        <v>14</v>
      </c>
      <c r="BQ31" s="278">
        <v>13</v>
      </c>
      <c r="BR31" s="278">
        <v>12</v>
      </c>
      <c r="BS31" s="278">
        <v>12</v>
      </c>
      <c r="BT31" s="278">
        <v>12</v>
      </c>
      <c r="BU31" s="280" t="n">
        <v>11.0</v>
      </c>
      <c r="BV31" s="278"/>
      <c r="BW31" s="278"/>
      <c r="BX31" s="278"/>
      <c r="BY31" s="278"/>
      <c r="BZ31" s="278"/>
      <c r="CA31" s="276">
        <v>0.95575221238938057</v>
      </c>
      <c r="CB31" s="276">
        <v>0.62831858407079644</v>
      </c>
      <c r="CC31" s="284">
        <v>0.42035398230088494</v>
      </c>
    </row>
    <row r="32" spans="1:81" outlineLevel="1" x14ac:dyDescent="0.25">
      <c r="A32" s="328" t="s">
        <v>604</v>
      </c>
      <c r="B32" s="268">
        <v>41791</v>
      </c>
      <c r="C32" s="269">
        <v>294</v>
      </c>
      <c r="D32" s="270">
        <f t="shared" si="1"/>
        <v>256</v>
      </c>
      <c r="E32" s="270">
        <f t="shared" si="2"/>
        <v>171</v>
      </c>
      <c r="F32" s="270">
        <f t="shared" si="3"/>
        <v>101</v>
      </c>
      <c r="G32" s="271">
        <f t="shared" si="0"/>
        <v>0.87074829931972786</v>
      </c>
      <c r="H32" s="271">
        <f t="shared" si="0"/>
        <v>0.58163265306122447</v>
      </c>
      <c r="I32" s="271">
        <f t="shared" si="0"/>
        <v>0.34353741496598639</v>
      </c>
      <c r="J32" s="332"/>
      <c r="K32" s="277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>
        <v>276</v>
      </c>
      <c r="AL32" s="278">
        <v>256</v>
      </c>
      <c r="AM32" s="278">
        <v>224</v>
      </c>
      <c r="AN32" s="278">
        <v>197</v>
      </c>
      <c r="AO32" s="278">
        <v>171</v>
      </c>
      <c r="AP32" s="278">
        <v>153</v>
      </c>
      <c r="AQ32" s="278">
        <v>147</v>
      </c>
      <c r="AR32" s="278">
        <v>138</v>
      </c>
      <c r="AS32" s="278">
        <v>121</v>
      </c>
      <c r="AT32" s="278">
        <v>114</v>
      </c>
      <c r="AU32" s="278">
        <v>101</v>
      </c>
      <c r="AV32" s="278">
        <v>86</v>
      </c>
      <c r="AW32" s="278">
        <v>64</v>
      </c>
      <c r="AX32" s="278">
        <v>57</v>
      </c>
      <c r="AY32" s="278">
        <v>52</v>
      </c>
      <c r="AZ32" s="281">
        <v>49</v>
      </c>
      <c r="BA32" s="278">
        <v>48</v>
      </c>
      <c r="BB32" s="278">
        <v>48</v>
      </c>
      <c r="BC32" s="278">
        <v>48</v>
      </c>
      <c r="BD32" s="278">
        <v>45</v>
      </c>
      <c r="BE32" s="278">
        <v>43</v>
      </c>
      <c r="BF32" s="278">
        <v>40</v>
      </c>
      <c r="BG32" s="278">
        <v>36</v>
      </c>
      <c r="BH32" s="278">
        <v>35</v>
      </c>
      <c r="BI32" s="280">
        <v>33</v>
      </c>
      <c r="BJ32" s="278">
        <v>30</v>
      </c>
      <c r="BK32" s="278">
        <v>28</v>
      </c>
      <c r="BL32" s="278">
        <v>26</v>
      </c>
      <c r="BM32" s="278">
        <v>27</v>
      </c>
      <c r="BN32" s="278">
        <v>27</v>
      </c>
      <c r="BO32" s="278">
        <v>26</v>
      </c>
      <c r="BP32" s="278">
        <v>26</v>
      </c>
      <c r="BQ32" s="278">
        <v>24</v>
      </c>
      <c r="BR32" s="278">
        <v>22</v>
      </c>
      <c r="BS32" s="278">
        <v>21</v>
      </c>
      <c r="BT32" s="278">
        <v>21</v>
      </c>
      <c r="BU32" s="280" t="n">
        <v>20.0</v>
      </c>
      <c r="BV32" s="278"/>
      <c r="BW32" s="278"/>
      <c r="BX32" s="278"/>
      <c r="BY32" s="278"/>
      <c r="BZ32" s="278"/>
      <c r="CA32" s="276">
        <v>0.87074829931972786</v>
      </c>
      <c r="CB32" s="276">
        <v>0.58163265306122447</v>
      </c>
      <c r="CC32" s="284">
        <v>0.34353741496598639</v>
      </c>
    </row>
    <row r="33" spans="1:81" outlineLevel="1" x14ac:dyDescent="0.25">
      <c r="A33" s="328" t="s">
        <v>605</v>
      </c>
      <c r="B33" s="268">
        <v>41821</v>
      </c>
      <c r="C33" s="269">
        <v>190</v>
      </c>
      <c r="D33" s="270">
        <f t="shared" si="1"/>
        <v>176</v>
      </c>
      <c r="E33" s="270">
        <f t="shared" si="2"/>
        <v>128</v>
      </c>
      <c r="F33" s="270">
        <f t="shared" si="3"/>
        <v>62</v>
      </c>
      <c r="G33" s="271">
        <f t="shared" si="0"/>
        <v>0.9263157894736842</v>
      </c>
      <c r="H33" s="271">
        <f t="shared" si="0"/>
        <v>0.67368421052631577</v>
      </c>
      <c r="I33" s="271">
        <f t="shared" si="0"/>
        <v>0.32631578947368423</v>
      </c>
      <c r="J33" s="332"/>
      <c r="K33" s="277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>
        <v>190</v>
      </c>
      <c r="AM33" s="278">
        <v>176</v>
      </c>
      <c r="AN33" s="278">
        <v>170</v>
      </c>
      <c r="AO33" s="278">
        <v>141</v>
      </c>
      <c r="AP33" s="278">
        <v>128</v>
      </c>
      <c r="AQ33" s="278">
        <v>116</v>
      </c>
      <c r="AR33" s="278">
        <v>105</v>
      </c>
      <c r="AS33" s="278">
        <v>91</v>
      </c>
      <c r="AT33" s="278">
        <v>85</v>
      </c>
      <c r="AU33" s="278">
        <v>71</v>
      </c>
      <c r="AV33" s="278">
        <v>62</v>
      </c>
      <c r="AW33" s="278">
        <v>50</v>
      </c>
      <c r="AX33" s="278">
        <v>47</v>
      </c>
      <c r="AY33" s="278">
        <v>42</v>
      </c>
      <c r="AZ33" s="281">
        <v>38</v>
      </c>
      <c r="BA33" s="278">
        <v>33</v>
      </c>
      <c r="BB33" s="278">
        <v>29</v>
      </c>
      <c r="BC33" s="278">
        <v>27</v>
      </c>
      <c r="BD33" s="278">
        <v>26</v>
      </c>
      <c r="BE33" s="278">
        <v>26</v>
      </c>
      <c r="BF33" s="278">
        <v>26</v>
      </c>
      <c r="BG33" s="278">
        <v>25</v>
      </c>
      <c r="BH33" s="278">
        <v>24</v>
      </c>
      <c r="BI33" s="280">
        <v>23</v>
      </c>
      <c r="BJ33" s="278">
        <v>22</v>
      </c>
      <c r="BK33" s="278">
        <v>22</v>
      </c>
      <c r="BL33" s="278">
        <v>21</v>
      </c>
      <c r="BM33" s="278">
        <v>20</v>
      </c>
      <c r="BN33" s="278">
        <v>19</v>
      </c>
      <c r="BO33" s="278">
        <v>19</v>
      </c>
      <c r="BP33" s="278">
        <v>19</v>
      </c>
      <c r="BQ33" s="278">
        <v>19</v>
      </c>
      <c r="BR33" s="278">
        <v>16</v>
      </c>
      <c r="BS33" s="278">
        <v>16</v>
      </c>
      <c r="BT33" s="278">
        <v>16</v>
      </c>
      <c r="BU33" s="280" t="n">
        <v>16.0</v>
      </c>
      <c r="BV33" s="278"/>
      <c r="BW33" s="278"/>
      <c r="BX33" s="278"/>
      <c r="BY33" s="278"/>
      <c r="BZ33" s="278"/>
      <c r="CA33" s="276">
        <v>0.9263157894736842</v>
      </c>
      <c r="CB33" s="276">
        <v>0.67368421052631577</v>
      </c>
      <c r="CC33" s="284">
        <v>0.32631578947368423</v>
      </c>
    </row>
    <row r="34" spans="1:81" outlineLevel="1" x14ac:dyDescent="0.25">
      <c r="A34" s="328" t="s">
        <v>606</v>
      </c>
      <c r="B34" s="268">
        <v>41852</v>
      </c>
      <c r="C34" s="269">
        <v>288</v>
      </c>
      <c r="D34" s="270">
        <f t="shared" si="1"/>
        <v>278</v>
      </c>
      <c r="E34" s="270">
        <f t="shared" si="2"/>
        <v>191</v>
      </c>
      <c r="F34" s="270">
        <f t="shared" si="3"/>
        <v>71</v>
      </c>
      <c r="G34" s="271">
        <f t="shared" si="0"/>
        <v>0.96527777777777779</v>
      </c>
      <c r="H34" s="271">
        <f t="shared" si="0"/>
        <v>0.66319444444444442</v>
      </c>
      <c r="I34" s="271">
        <f t="shared" si="0"/>
        <v>0.24652777777777779</v>
      </c>
      <c r="J34" s="332"/>
      <c r="K34" s="277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>
        <v>286</v>
      </c>
      <c r="AN34" s="278">
        <v>278</v>
      </c>
      <c r="AO34" s="278">
        <v>256</v>
      </c>
      <c r="AP34" s="278">
        <v>213</v>
      </c>
      <c r="AQ34" s="278">
        <v>191</v>
      </c>
      <c r="AR34" s="278">
        <v>169</v>
      </c>
      <c r="AS34" s="278">
        <v>148</v>
      </c>
      <c r="AT34" s="278">
        <v>138</v>
      </c>
      <c r="AU34" s="278">
        <v>115</v>
      </c>
      <c r="AV34" s="278">
        <v>90</v>
      </c>
      <c r="AW34" s="278">
        <v>71</v>
      </c>
      <c r="AX34" s="278">
        <v>60</v>
      </c>
      <c r="AY34" s="278">
        <v>52</v>
      </c>
      <c r="AZ34" s="281">
        <v>50</v>
      </c>
      <c r="BA34" s="278">
        <v>46</v>
      </c>
      <c r="BB34" s="278">
        <v>42</v>
      </c>
      <c r="BC34" s="278">
        <v>40</v>
      </c>
      <c r="BD34" s="278">
        <v>39</v>
      </c>
      <c r="BE34" s="278">
        <v>34</v>
      </c>
      <c r="BF34" s="278">
        <v>33</v>
      </c>
      <c r="BG34" s="278">
        <v>30</v>
      </c>
      <c r="BH34" s="278">
        <v>28</v>
      </c>
      <c r="BI34" s="280">
        <v>28</v>
      </c>
      <c r="BJ34" s="278">
        <v>28</v>
      </c>
      <c r="BK34" s="278">
        <v>24</v>
      </c>
      <c r="BL34" s="278">
        <v>24</v>
      </c>
      <c r="BM34" s="278">
        <v>24</v>
      </c>
      <c r="BN34" s="278">
        <v>22</v>
      </c>
      <c r="BO34" s="278">
        <v>22</v>
      </c>
      <c r="BP34" s="278">
        <v>22</v>
      </c>
      <c r="BQ34" s="278">
        <v>21</v>
      </c>
      <c r="BR34" s="278">
        <v>20</v>
      </c>
      <c r="BS34" s="278">
        <v>20</v>
      </c>
      <c r="BT34" s="278">
        <v>20</v>
      </c>
      <c r="BU34" s="280" t="n">
        <v>20.0</v>
      </c>
      <c r="BV34" s="278"/>
      <c r="BW34" s="278"/>
      <c r="BX34" s="278"/>
      <c r="BY34" s="278"/>
      <c r="BZ34" s="278"/>
      <c r="CA34" s="276">
        <v>0.96527777777777779</v>
      </c>
      <c r="CB34" s="284">
        <v>0.66319444444444442</v>
      </c>
      <c r="CC34" s="284">
        <v>0.24652777777777779</v>
      </c>
    </row>
    <row r="35" spans="1:81" outlineLevel="1" x14ac:dyDescent="0.25">
      <c r="A35" s="328" t="s">
        <v>607</v>
      </c>
      <c r="B35" s="268">
        <v>41883</v>
      </c>
      <c r="C35" s="269">
        <v>294</v>
      </c>
      <c r="D35" s="270">
        <f t="shared" si="1"/>
        <v>273</v>
      </c>
      <c r="E35" s="270">
        <f t="shared" si="2"/>
        <v>185</v>
      </c>
      <c r="F35" s="270">
        <f t="shared" si="3"/>
        <v>64</v>
      </c>
      <c r="G35" s="271">
        <f t="shared" si="0"/>
        <v>0.9285714285714286</v>
      </c>
      <c r="H35" s="271">
        <f t="shared" si="0"/>
        <v>0.62925170068027214</v>
      </c>
      <c r="I35" s="271">
        <f t="shared" si="0"/>
        <v>0.21768707482993196</v>
      </c>
      <c r="J35" s="332"/>
      <c r="K35" s="277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>
        <v>285</v>
      </c>
      <c r="AO35" s="278">
        <v>273</v>
      </c>
      <c r="AP35" s="278">
        <v>250</v>
      </c>
      <c r="AQ35" s="278">
        <v>212</v>
      </c>
      <c r="AR35" s="278">
        <v>185</v>
      </c>
      <c r="AS35" s="278">
        <v>151</v>
      </c>
      <c r="AT35" s="278">
        <v>128</v>
      </c>
      <c r="AU35" s="278">
        <v>105</v>
      </c>
      <c r="AV35" s="278">
        <v>87</v>
      </c>
      <c r="AW35" s="278">
        <v>69</v>
      </c>
      <c r="AX35" s="278">
        <v>64</v>
      </c>
      <c r="AY35" s="278">
        <v>55</v>
      </c>
      <c r="AZ35" s="281">
        <v>50</v>
      </c>
      <c r="BA35" s="278">
        <v>43</v>
      </c>
      <c r="BB35" s="278">
        <v>40</v>
      </c>
      <c r="BC35" s="278">
        <v>40</v>
      </c>
      <c r="BD35" s="278">
        <v>38</v>
      </c>
      <c r="BE35" s="278">
        <v>34</v>
      </c>
      <c r="BF35" s="278">
        <v>31</v>
      </c>
      <c r="BG35" s="278">
        <v>30</v>
      </c>
      <c r="BH35" s="278">
        <v>29</v>
      </c>
      <c r="BI35" s="280">
        <v>29</v>
      </c>
      <c r="BJ35" s="278">
        <v>28</v>
      </c>
      <c r="BK35" s="278">
        <v>26</v>
      </c>
      <c r="BL35" s="278">
        <v>25</v>
      </c>
      <c r="BM35" s="278">
        <v>24</v>
      </c>
      <c r="BN35" s="278">
        <v>23</v>
      </c>
      <c r="BO35" s="278">
        <v>23</v>
      </c>
      <c r="BP35" s="278">
        <v>23</v>
      </c>
      <c r="BQ35" s="278">
        <v>21</v>
      </c>
      <c r="BR35" s="278">
        <v>22</v>
      </c>
      <c r="BS35" s="278">
        <v>21</v>
      </c>
      <c r="BT35" s="278">
        <v>21</v>
      </c>
      <c r="BU35" s="280" t="n">
        <v>19.0</v>
      </c>
      <c r="BV35" s="278"/>
      <c r="BW35" s="278"/>
      <c r="BX35" s="278"/>
      <c r="BY35" s="278"/>
      <c r="BZ35" s="278"/>
      <c r="CA35" s="276">
        <v>0.9285714285714286</v>
      </c>
      <c r="CB35" s="284">
        <v>0.62925170068027214</v>
      </c>
      <c r="CC35" s="284">
        <v>0.21768707482993196</v>
      </c>
    </row>
    <row r="36" spans="1:81" outlineLevel="1" x14ac:dyDescent="0.25">
      <c r="A36" s="328" t="s">
        <v>608</v>
      </c>
      <c r="B36" s="268">
        <v>41913</v>
      </c>
      <c r="C36" s="269">
        <v>223</v>
      </c>
      <c r="D36" s="270">
        <f t="shared" si="1"/>
        <v>201</v>
      </c>
      <c r="E36" s="270">
        <f t="shared" si="2"/>
        <v>142</v>
      </c>
      <c r="F36" s="270">
        <f t="shared" si="3"/>
        <v>58</v>
      </c>
      <c r="G36" s="271">
        <f t="shared" si="0"/>
        <v>0.90134529147982068</v>
      </c>
      <c r="H36" s="271">
        <f t="shared" si="0"/>
        <v>0.63677130044843044</v>
      </c>
      <c r="I36" s="271">
        <f t="shared" si="0"/>
        <v>0.26008968609865468</v>
      </c>
      <c r="J36" s="332"/>
      <c r="K36" s="277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>
        <v>217</v>
      </c>
      <c r="AP36" s="278">
        <v>201</v>
      </c>
      <c r="AQ36" s="278">
        <v>188</v>
      </c>
      <c r="AR36" s="278">
        <v>168</v>
      </c>
      <c r="AS36" s="278">
        <v>142</v>
      </c>
      <c r="AT36" s="278">
        <v>127</v>
      </c>
      <c r="AU36" s="278">
        <v>101</v>
      </c>
      <c r="AV36" s="278">
        <v>85</v>
      </c>
      <c r="AW36" s="278">
        <v>68</v>
      </c>
      <c r="AX36" s="278">
        <v>63</v>
      </c>
      <c r="AY36" s="278">
        <v>58</v>
      </c>
      <c r="AZ36" s="281">
        <v>56</v>
      </c>
      <c r="BA36" s="278">
        <v>53</v>
      </c>
      <c r="BB36" s="278">
        <v>48</v>
      </c>
      <c r="BC36" s="278">
        <v>48</v>
      </c>
      <c r="BD36" s="278">
        <v>48</v>
      </c>
      <c r="BE36" s="278">
        <v>47</v>
      </c>
      <c r="BF36" s="278">
        <v>46</v>
      </c>
      <c r="BG36" s="278">
        <v>43</v>
      </c>
      <c r="BH36" s="278">
        <v>39</v>
      </c>
      <c r="BI36" s="280">
        <v>38</v>
      </c>
      <c r="BJ36" s="278">
        <v>37</v>
      </c>
      <c r="BK36" s="278">
        <v>35</v>
      </c>
      <c r="BL36" s="278">
        <v>33</v>
      </c>
      <c r="BM36" s="278">
        <v>33</v>
      </c>
      <c r="BN36" s="278">
        <v>31</v>
      </c>
      <c r="BO36" s="278">
        <v>31</v>
      </c>
      <c r="BP36" s="278">
        <v>31</v>
      </c>
      <c r="BQ36" s="278">
        <v>29</v>
      </c>
      <c r="BR36" s="278">
        <v>28</v>
      </c>
      <c r="BS36" s="278">
        <v>28</v>
      </c>
      <c r="BT36" s="278">
        <v>28</v>
      </c>
      <c r="BU36" s="280" t="n">
        <v>28.0</v>
      </c>
      <c r="BV36" s="278"/>
      <c r="BW36" s="278"/>
      <c r="BX36" s="278"/>
      <c r="BY36" s="278"/>
      <c r="BZ36" s="278"/>
      <c r="CA36" s="276">
        <v>0.90134529147982068</v>
      </c>
      <c r="CB36" s="284">
        <v>0.63677130044843044</v>
      </c>
      <c r="CC36" s="284">
        <v>0.26008968609865468</v>
      </c>
    </row>
    <row r="37" spans="1:81" outlineLevel="1" x14ac:dyDescent="0.25">
      <c r="A37" s="328" t="s">
        <v>609</v>
      </c>
      <c r="B37" s="268">
        <v>41944</v>
      </c>
      <c r="C37" s="269">
        <v>399</v>
      </c>
      <c r="D37" s="270">
        <f>IFERROR(INDEX($K37:$BN37,,MATCH($B37,$K$3:$BN$3,0)+2),0)</f>
        <v>390</v>
      </c>
      <c r="E37" s="270">
        <f t="shared" si="2"/>
        <v>258</v>
      </c>
      <c r="F37" s="270">
        <f t="shared" si="3"/>
        <v>98</v>
      </c>
      <c r="G37" s="271">
        <f t="shared" si="0"/>
        <v>0.97744360902255634</v>
      </c>
      <c r="H37" s="271">
        <f t="shared" si="0"/>
        <v>0.64661654135338342</v>
      </c>
      <c r="I37" s="271">
        <f t="shared" si="0"/>
        <v>0.24561403508771928</v>
      </c>
      <c r="J37" s="332"/>
      <c r="K37" s="277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>
        <v>395</v>
      </c>
      <c r="AQ37" s="278">
        <v>390</v>
      </c>
      <c r="AR37" s="278">
        <v>374</v>
      </c>
      <c r="AS37" s="278">
        <v>311</v>
      </c>
      <c r="AT37" s="278">
        <v>258</v>
      </c>
      <c r="AU37" s="278">
        <v>196</v>
      </c>
      <c r="AV37" s="278">
        <v>164</v>
      </c>
      <c r="AW37" s="278">
        <v>137</v>
      </c>
      <c r="AX37" s="278">
        <v>122</v>
      </c>
      <c r="AY37" s="278">
        <v>104</v>
      </c>
      <c r="AZ37" s="281">
        <v>98</v>
      </c>
      <c r="BA37" s="278">
        <v>94</v>
      </c>
      <c r="BB37" s="278">
        <v>82</v>
      </c>
      <c r="BC37" s="278">
        <v>81</v>
      </c>
      <c r="BD37" s="278">
        <v>80</v>
      </c>
      <c r="BE37" s="278">
        <v>74</v>
      </c>
      <c r="BF37" s="278">
        <v>71</v>
      </c>
      <c r="BG37" s="278">
        <v>69</v>
      </c>
      <c r="BH37" s="278">
        <v>60</v>
      </c>
      <c r="BI37" s="280">
        <v>53</v>
      </c>
      <c r="BJ37" s="278">
        <v>52</v>
      </c>
      <c r="BK37" s="278">
        <v>51</v>
      </c>
      <c r="BL37" s="278">
        <v>47</v>
      </c>
      <c r="BM37" s="278">
        <v>44</v>
      </c>
      <c r="BN37" s="278">
        <v>40</v>
      </c>
      <c r="BO37" s="278">
        <v>39</v>
      </c>
      <c r="BP37" s="278">
        <v>39</v>
      </c>
      <c r="BQ37" s="278">
        <v>37</v>
      </c>
      <c r="BR37" s="278">
        <v>37</v>
      </c>
      <c r="BS37" s="278">
        <v>37</v>
      </c>
      <c r="BT37" s="278">
        <v>38</v>
      </c>
      <c r="BU37" s="280" t="n">
        <v>38.0</v>
      </c>
      <c r="BV37" s="278"/>
      <c r="BW37" s="278"/>
      <c r="BX37" s="278"/>
      <c r="BY37" s="278"/>
      <c r="BZ37" s="278"/>
      <c r="CA37" s="284">
        <v>0.97744360902255634</v>
      </c>
      <c r="CB37" s="284">
        <v>0.64661654135338342</v>
      </c>
      <c r="CC37" s="284">
        <v>0.24561403508771928</v>
      </c>
    </row>
    <row r="38" spans="1:81" x14ac:dyDescent="0.25">
      <c r="A38" s="328" t="s">
        <v>610</v>
      </c>
      <c r="B38" s="268">
        <v>41974</v>
      </c>
      <c r="C38" s="269">
        <v>424</v>
      </c>
      <c r="D38" s="270">
        <f t="shared" si="1"/>
        <v>411</v>
      </c>
      <c r="E38" s="270">
        <f t="shared" si="2"/>
        <v>225</v>
      </c>
      <c r="F38" s="270">
        <f t="shared" si="3"/>
        <v>109</v>
      </c>
      <c r="G38" s="271">
        <f t="shared" si="0"/>
        <v>0.96933962264150941</v>
      </c>
      <c r="H38" s="271">
        <f t="shared" si="0"/>
        <v>0.53066037735849059</v>
      </c>
      <c r="I38" s="271">
        <f t="shared" si="0"/>
        <v>0.25707547169811323</v>
      </c>
      <c r="J38" s="332"/>
      <c r="K38" s="277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>
        <v>414</v>
      </c>
      <c r="AR38" s="278">
        <v>411</v>
      </c>
      <c r="AS38" s="278">
        <v>388</v>
      </c>
      <c r="AT38" s="278">
        <v>293</v>
      </c>
      <c r="AU38" s="278">
        <v>225</v>
      </c>
      <c r="AV38" s="278">
        <v>188</v>
      </c>
      <c r="AW38" s="278">
        <v>159</v>
      </c>
      <c r="AX38" s="278">
        <v>143</v>
      </c>
      <c r="AY38" s="278">
        <v>128</v>
      </c>
      <c r="AZ38" s="281">
        <v>124</v>
      </c>
      <c r="BA38" s="278">
        <v>109</v>
      </c>
      <c r="BB38" s="278">
        <v>102</v>
      </c>
      <c r="BC38" s="278">
        <v>100</v>
      </c>
      <c r="BD38" s="278">
        <v>94</v>
      </c>
      <c r="BE38" s="278">
        <v>90</v>
      </c>
      <c r="BF38" s="278">
        <v>87</v>
      </c>
      <c r="BG38" s="278">
        <v>81</v>
      </c>
      <c r="BH38" s="278">
        <v>79</v>
      </c>
      <c r="BI38" s="280">
        <v>77</v>
      </c>
      <c r="BJ38" s="278">
        <v>76</v>
      </c>
      <c r="BK38" s="278">
        <v>72</v>
      </c>
      <c r="BL38" s="278">
        <v>69</v>
      </c>
      <c r="BM38" s="278">
        <v>65</v>
      </c>
      <c r="BN38" s="278">
        <v>62</v>
      </c>
      <c r="BO38" s="278">
        <v>62</v>
      </c>
      <c r="BP38" s="278">
        <v>62</v>
      </c>
      <c r="BQ38" s="278">
        <v>58</v>
      </c>
      <c r="BR38" s="278">
        <v>55</v>
      </c>
      <c r="BS38" s="278">
        <v>54</v>
      </c>
      <c r="BT38" s="278">
        <v>53</v>
      </c>
      <c r="BU38" s="280" t="n">
        <v>50.0</v>
      </c>
      <c r="BV38" s="278"/>
      <c r="BW38" s="278"/>
      <c r="BX38" s="278"/>
      <c r="BY38" s="278"/>
      <c r="BZ38" s="278"/>
      <c r="CA38" s="284">
        <v>0.96933962264150941</v>
      </c>
      <c r="CB38" s="284">
        <v>0.53066037735849059</v>
      </c>
      <c r="CC38" s="284">
        <v>0.25707547169811323</v>
      </c>
    </row>
    <row r="39" spans="1:81" outlineLevel="1" x14ac:dyDescent="0.25">
      <c r="A39" s="328" t="s">
        <v>611</v>
      </c>
      <c r="B39" s="268">
        <v>42005</v>
      </c>
      <c r="C39" s="269">
        <v>440</v>
      </c>
      <c r="D39" s="270">
        <f t="shared" si="1"/>
        <v>429</v>
      </c>
      <c r="E39" s="270">
        <f t="shared" si="2"/>
        <v>213</v>
      </c>
      <c r="F39" s="270">
        <f t="shared" si="3"/>
        <v>102</v>
      </c>
      <c r="G39" s="271">
        <f t="shared" si="0"/>
        <v>0.97499999999999998</v>
      </c>
      <c r="H39" s="271">
        <f t="shared" si="0"/>
        <v>0.48409090909090907</v>
      </c>
      <c r="I39" s="271">
        <f t="shared" si="0"/>
        <v>0.23181818181818181</v>
      </c>
      <c r="J39" s="332"/>
      <c r="K39" s="282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>
        <v>438</v>
      </c>
      <c r="AS39" s="278">
        <v>429</v>
      </c>
      <c r="AT39" s="278">
        <v>421</v>
      </c>
      <c r="AU39" s="278">
        <v>267</v>
      </c>
      <c r="AV39" s="278">
        <v>213</v>
      </c>
      <c r="AW39" s="278">
        <v>168</v>
      </c>
      <c r="AX39" s="278">
        <v>138</v>
      </c>
      <c r="AY39" s="278">
        <v>125</v>
      </c>
      <c r="AZ39" s="281">
        <v>123</v>
      </c>
      <c r="BA39" s="278">
        <v>112</v>
      </c>
      <c r="BB39" s="278">
        <v>102</v>
      </c>
      <c r="BC39" s="278">
        <v>102</v>
      </c>
      <c r="BD39" s="278">
        <v>97</v>
      </c>
      <c r="BE39" s="278">
        <v>92</v>
      </c>
      <c r="BF39" s="278">
        <v>89</v>
      </c>
      <c r="BG39" s="278">
        <v>85</v>
      </c>
      <c r="BH39" s="278">
        <v>80</v>
      </c>
      <c r="BI39" s="280">
        <v>69</v>
      </c>
      <c r="BJ39" s="278">
        <v>66</v>
      </c>
      <c r="BK39" s="278">
        <v>63</v>
      </c>
      <c r="BL39" s="278">
        <v>62</v>
      </c>
      <c r="BM39" s="278">
        <v>59</v>
      </c>
      <c r="BN39" s="278">
        <v>57</v>
      </c>
      <c r="BO39" s="278">
        <v>57</v>
      </c>
      <c r="BP39" s="278">
        <v>57</v>
      </c>
      <c r="BQ39" s="278">
        <v>54</v>
      </c>
      <c r="BR39" s="278">
        <v>55</v>
      </c>
      <c r="BS39" s="278">
        <v>55</v>
      </c>
      <c r="BT39" s="278">
        <v>55</v>
      </c>
      <c r="BU39" s="280" t="n">
        <v>54.0</v>
      </c>
      <c r="BV39" s="278"/>
      <c r="BW39" s="278"/>
      <c r="BX39" s="278"/>
      <c r="BY39" s="278"/>
      <c r="BZ39" s="278"/>
      <c r="CA39" s="284">
        <v>0.97499999999999998</v>
      </c>
      <c r="CB39" s="284">
        <v>0.48409090909090907</v>
      </c>
      <c r="CC39" s="284">
        <v>0.23181818181818181</v>
      </c>
    </row>
    <row r="40" spans="1:81" outlineLevel="1" x14ac:dyDescent="0.25">
      <c r="A40" s="328" t="s">
        <v>612</v>
      </c>
      <c r="B40" s="268">
        <v>42036</v>
      </c>
      <c r="C40" s="269">
        <v>217</v>
      </c>
      <c r="D40" s="270">
        <f t="shared" si="1"/>
        <v>203</v>
      </c>
      <c r="E40" s="270">
        <f t="shared" si="2"/>
        <v>99</v>
      </c>
      <c r="F40" s="270">
        <f t="shared" si="3"/>
        <v>55</v>
      </c>
      <c r="G40" s="271">
        <f t="shared" si="0"/>
        <v>0.93548387096774188</v>
      </c>
      <c r="H40" s="271">
        <f t="shared" si="0"/>
        <v>0.45622119815668205</v>
      </c>
      <c r="I40" s="271">
        <f t="shared" si="0"/>
        <v>0.25345622119815669</v>
      </c>
      <c r="J40" s="332"/>
      <c r="K40" s="282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>
        <v>213</v>
      </c>
      <c r="AT40" s="278">
        <v>203</v>
      </c>
      <c r="AU40" s="278">
        <v>151</v>
      </c>
      <c r="AV40" s="278">
        <v>112</v>
      </c>
      <c r="AW40" s="278">
        <v>99</v>
      </c>
      <c r="AX40" s="278">
        <v>86</v>
      </c>
      <c r="AY40" s="278">
        <v>76</v>
      </c>
      <c r="AZ40" s="281">
        <v>71</v>
      </c>
      <c r="BA40" s="278">
        <v>64</v>
      </c>
      <c r="BB40" s="278">
        <v>56</v>
      </c>
      <c r="BC40" s="278">
        <v>55</v>
      </c>
      <c r="BD40" s="278">
        <v>54</v>
      </c>
      <c r="BE40" s="278">
        <v>54</v>
      </c>
      <c r="BF40" s="278">
        <v>54</v>
      </c>
      <c r="BG40" s="278">
        <v>52</v>
      </c>
      <c r="BH40" s="278">
        <v>44</v>
      </c>
      <c r="BI40" s="280">
        <v>41</v>
      </c>
      <c r="BJ40" s="278">
        <v>38</v>
      </c>
      <c r="BK40" s="278">
        <v>38</v>
      </c>
      <c r="BL40" s="278">
        <v>38</v>
      </c>
      <c r="BM40" s="278">
        <v>38</v>
      </c>
      <c r="BN40" s="278">
        <v>36</v>
      </c>
      <c r="BO40" s="278">
        <v>36</v>
      </c>
      <c r="BP40" s="278">
        <v>36</v>
      </c>
      <c r="BQ40" s="278">
        <v>34</v>
      </c>
      <c r="BR40" s="278">
        <v>34</v>
      </c>
      <c r="BS40" s="278">
        <v>34</v>
      </c>
      <c r="BT40" s="278">
        <v>34</v>
      </c>
      <c r="BU40" s="280" t="n">
        <v>34.0</v>
      </c>
      <c r="BV40" s="278"/>
      <c r="BW40" s="278"/>
      <c r="BX40" s="278"/>
      <c r="BY40" s="278"/>
      <c r="BZ40" s="278"/>
      <c r="CA40" s="284">
        <v>0.93548387096774188</v>
      </c>
      <c r="CB40" s="284">
        <v>0.45622119815668205</v>
      </c>
      <c r="CC40" s="284">
        <v>0.25345622119815669</v>
      </c>
    </row>
    <row r="41" spans="1:81" outlineLevel="1" x14ac:dyDescent="0.25">
      <c r="A41" s="328" t="s">
        <v>613</v>
      </c>
      <c r="B41" s="268">
        <v>42064</v>
      </c>
      <c r="C41" s="269">
        <v>459</v>
      </c>
      <c r="D41" s="270">
        <f t="shared" si="1"/>
        <v>393</v>
      </c>
      <c r="E41" s="270">
        <f t="shared" si="2"/>
        <v>208</v>
      </c>
      <c r="F41" s="270">
        <f t="shared" si="3"/>
        <v>123</v>
      </c>
      <c r="G41" s="271">
        <f t="shared" si="0"/>
        <v>0.85620915032679734</v>
      </c>
      <c r="H41" s="271">
        <f t="shared" si="0"/>
        <v>0.45315904139433549</v>
      </c>
      <c r="I41" s="271">
        <f t="shared" si="0"/>
        <v>0.26797385620915032</v>
      </c>
      <c r="J41" s="332"/>
      <c r="K41" s="282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>
        <v>455</v>
      </c>
      <c r="AU41" s="278">
        <v>393</v>
      </c>
      <c r="AV41" s="278">
        <v>314</v>
      </c>
      <c r="AW41" s="278">
        <v>238</v>
      </c>
      <c r="AX41" s="278">
        <v>208</v>
      </c>
      <c r="AY41" s="278">
        <v>181</v>
      </c>
      <c r="AZ41" s="281">
        <v>166</v>
      </c>
      <c r="BA41" s="278">
        <v>138</v>
      </c>
      <c r="BB41" s="278">
        <v>129</v>
      </c>
      <c r="BC41" s="278">
        <v>126</v>
      </c>
      <c r="BD41" s="278">
        <v>123</v>
      </c>
      <c r="BE41" s="278">
        <v>114</v>
      </c>
      <c r="BF41" s="278">
        <v>105</v>
      </c>
      <c r="BG41" s="278">
        <v>100</v>
      </c>
      <c r="BH41" s="278">
        <v>96</v>
      </c>
      <c r="BI41" s="280">
        <v>90</v>
      </c>
      <c r="BJ41" s="278">
        <v>90</v>
      </c>
      <c r="BK41" s="278">
        <v>88</v>
      </c>
      <c r="BL41" s="278">
        <v>83</v>
      </c>
      <c r="BM41" s="278">
        <v>78</v>
      </c>
      <c r="BN41" s="278">
        <v>76</v>
      </c>
      <c r="BO41" s="278">
        <v>74</v>
      </c>
      <c r="BP41" s="278">
        <v>74</v>
      </c>
      <c r="BQ41" s="278">
        <v>73</v>
      </c>
      <c r="BR41" s="278">
        <v>72</v>
      </c>
      <c r="BS41" s="278">
        <v>69</v>
      </c>
      <c r="BT41" s="278">
        <v>69</v>
      </c>
      <c r="BU41" s="280" t="n">
        <v>69.0</v>
      </c>
      <c r="BV41" s="278"/>
      <c r="BW41" s="278"/>
      <c r="BX41" s="278"/>
      <c r="BY41" s="278"/>
      <c r="BZ41" s="278"/>
      <c r="CA41" s="284">
        <v>0.85620915032679734</v>
      </c>
      <c r="CB41" s="284">
        <v>0.45315904139433549</v>
      </c>
      <c r="CC41" s="284">
        <v>0.26797385620915032</v>
      </c>
    </row>
    <row r="42" spans="1:81" outlineLevel="1" x14ac:dyDescent="0.25">
      <c r="A42" s="328" t="s">
        <v>614</v>
      </c>
      <c r="B42" s="268">
        <v>42095</v>
      </c>
      <c r="C42" s="269">
        <v>591</v>
      </c>
      <c r="D42" s="270">
        <f t="shared" si="1"/>
        <v>506</v>
      </c>
      <c r="E42" s="270">
        <f t="shared" si="2"/>
        <v>292</v>
      </c>
      <c r="F42" s="270">
        <f t="shared" si="3"/>
        <v>183</v>
      </c>
      <c r="G42" s="271">
        <f t="shared" si="0"/>
        <v>0.85617597292724201</v>
      </c>
      <c r="H42" s="271">
        <f t="shared" si="0"/>
        <v>0.49407783417935702</v>
      </c>
      <c r="I42" s="271">
        <f t="shared" si="0"/>
        <v>0.30964467005076141</v>
      </c>
      <c r="J42" s="332"/>
      <c r="K42" s="282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>
        <v>570</v>
      </c>
      <c r="AV42" s="278">
        <v>506</v>
      </c>
      <c r="AW42" s="278">
        <v>442</v>
      </c>
      <c r="AX42" s="278">
        <v>357</v>
      </c>
      <c r="AY42" s="278">
        <v>292</v>
      </c>
      <c r="AZ42" s="281">
        <v>257</v>
      </c>
      <c r="BA42" s="278">
        <v>233</v>
      </c>
      <c r="BB42" s="278">
        <v>216</v>
      </c>
      <c r="BC42" s="278">
        <v>211</v>
      </c>
      <c r="BD42" s="278">
        <v>201</v>
      </c>
      <c r="BE42" s="278">
        <v>183</v>
      </c>
      <c r="BF42" s="278">
        <v>173</v>
      </c>
      <c r="BG42" s="278">
        <v>168</v>
      </c>
      <c r="BH42" s="278">
        <v>151</v>
      </c>
      <c r="BI42" s="280">
        <v>139</v>
      </c>
      <c r="BJ42" s="278">
        <v>132</v>
      </c>
      <c r="BK42" s="278">
        <v>126</v>
      </c>
      <c r="BL42" s="278">
        <v>123</v>
      </c>
      <c r="BM42" s="278">
        <v>114</v>
      </c>
      <c r="BN42" s="278">
        <v>112</v>
      </c>
      <c r="BO42" s="278">
        <v>106</v>
      </c>
      <c r="BP42" s="278">
        <v>106</v>
      </c>
      <c r="BQ42" s="278">
        <v>98</v>
      </c>
      <c r="BR42" s="278">
        <v>95</v>
      </c>
      <c r="BS42" s="278">
        <v>96</v>
      </c>
      <c r="BT42" s="278">
        <v>96</v>
      </c>
      <c r="BU42" s="280" t="n">
        <v>95.0</v>
      </c>
      <c r="BV42" s="278"/>
      <c r="BW42" s="278"/>
      <c r="BX42" s="278"/>
      <c r="BY42" s="278"/>
      <c r="BZ42" s="278"/>
      <c r="CA42" s="284">
        <v>0.85617597292724201</v>
      </c>
      <c r="CB42" s="284">
        <v>0.49407783417935702</v>
      </c>
      <c r="CC42" s="284">
        <v>0.30964467005076141</v>
      </c>
    </row>
    <row r="43" spans="1:81" outlineLevel="1" x14ac:dyDescent="0.25">
      <c r="A43" s="328" t="s">
        <v>615</v>
      </c>
      <c r="B43" s="268">
        <v>42125</v>
      </c>
      <c r="C43" s="269">
        <v>474</v>
      </c>
      <c r="D43" s="270">
        <f t="shared" si="1"/>
        <v>398</v>
      </c>
      <c r="E43" s="270">
        <f t="shared" si="2"/>
        <v>225</v>
      </c>
      <c r="F43" s="270">
        <f t="shared" si="3"/>
        <v>109</v>
      </c>
      <c r="G43" s="271">
        <f t="shared" si="0"/>
        <v>0.83966244725738393</v>
      </c>
      <c r="H43" s="271">
        <f t="shared" si="0"/>
        <v>0.47468354430379744</v>
      </c>
      <c r="I43" s="271">
        <f t="shared" si="0"/>
        <v>0.22995780590717299</v>
      </c>
      <c r="J43" s="332"/>
      <c r="K43" s="282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  <c r="AH43" s="278"/>
      <c r="AI43" s="278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>
        <v>445</v>
      </c>
      <c r="AW43" s="278">
        <v>398</v>
      </c>
      <c r="AX43" s="278">
        <v>369</v>
      </c>
      <c r="AY43" s="278">
        <v>255</v>
      </c>
      <c r="AZ43" s="281">
        <v>225</v>
      </c>
      <c r="BA43" s="278">
        <v>183</v>
      </c>
      <c r="BB43" s="278">
        <v>146</v>
      </c>
      <c r="BC43" s="278">
        <v>142</v>
      </c>
      <c r="BD43" s="278">
        <v>129</v>
      </c>
      <c r="BE43" s="278">
        <v>116</v>
      </c>
      <c r="BF43" s="278">
        <v>109</v>
      </c>
      <c r="BG43" s="278">
        <v>103</v>
      </c>
      <c r="BH43" s="278">
        <v>95</v>
      </c>
      <c r="BI43" s="280">
        <v>86</v>
      </c>
      <c r="BJ43" s="278">
        <v>77</v>
      </c>
      <c r="BK43" s="278">
        <v>73</v>
      </c>
      <c r="BL43" s="278">
        <v>73</v>
      </c>
      <c r="BM43" s="278">
        <v>72</v>
      </c>
      <c r="BN43" s="278">
        <v>65</v>
      </c>
      <c r="BO43" s="278">
        <v>65</v>
      </c>
      <c r="BP43" s="278">
        <v>65</v>
      </c>
      <c r="BQ43" s="278">
        <v>64</v>
      </c>
      <c r="BR43" s="278">
        <v>63</v>
      </c>
      <c r="BS43" s="278">
        <v>63</v>
      </c>
      <c r="BT43" s="278">
        <v>61</v>
      </c>
      <c r="BU43" s="280" t="n">
        <v>58.0</v>
      </c>
      <c r="BV43" s="278"/>
      <c r="BW43" s="278"/>
      <c r="BX43" s="278"/>
      <c r="BY43" s="278"/>
      <c r="BZ43" s="278"/>
      <c r="CA43" s="284">
        <v>0.83966244725738393</v>
      </c>
      <c r="CB43" s="284">
        <v>0.47468354430379744</v>
      </c>
      <c r="CC43" s="284">
        <v>0.22995780590717299</v>
      </c>
    </row>
    <row r="44" spans="1:81" outlineLevel="1" x14ac:dyDescent="0.25">
      <c r="A44" s="328" t="s">
        <v>616</v>
      </c>
      <c r="B44" s="268">
        <v>42156</v>
      </c>
      <c r="C44" s="269">
        <v>507</v>
      </c>
      <c r="D44" s="270">
        <f t="shared" si="1"/>
        <v>462</v>
      </c>
      <c r="E44" s="270">
        <f t="shared" si="2"/>
        <v>255</v>
      </c>
      <c r="F44" s="270">
        <f t="shared" si="3"/>
        <v>160</v>
      </c>
      <c r="G44" s="271">
        <f t="shared" si="0"/>
        <v>0.91124260355029585</v>
      </c>
      <c r="H44" s="271">
        <f t="shared" si="0"/>
        <v>0.50295857988165682</v>
      </c>
      <c r="I44" s="271">
        <f t="shared" si="0"/>
        <v>0.31558185404339251</v>
      </c>
      <c r="J44" s="332"/>
      <c r="K44" s="282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>
        <v>484</v>
      </c>
      <c r="AX44" s="278">
        <v>462</v>
      </c>
      <c r="AY44" s="278">
        <v>385</v>
      </c>
      <c r="AZ44" s="281">
        <v>312</v>
      </c>
      <c r="BA44" s="278">
        <v>255</v>
      </c>
      <c r="BB44" s="278">
        <v>219</v>
      </c>
      <c r="BC44" s="278">
        <v>209</v>
      </c>
      <c r="BD44" s="278">
        <v>198</v>
      </c>
      <c r="BE44" s="278">
        <v>185</v>
      </c>
      <c r="BF44" s="278">
        <v>174</v>
      </c>
      <c r="BG44" s="278">
        <v>160</v>
      </c>
      <c r="BH44" s="278">
        <v>143</v>
      </c>
      <c r="BI44" s="280">
        <v>131</v>
      </c>
      <c r="BJ44" s="278">
        <v>125</v>
      </c>
      <c r="BK44" s="278">
        <v>117</v>
      </c>
      <c r="BL44" s="278">
        <v>108</v>
      </c>
      <c r="BM44" s="278">
        <v>101</v>
      </c>
      <c r="BN44" s="278">
        <v>97</v>
      </c>
      <c r="BO44" s="278">
        <v>94</v>
      </c>
      <c r="BP44" s="278">
        <v>94</v>
      </c>
      <c r="BQ44" s="278">
        <v>83</v>
      </c>
      <c r="BR44" s="278">
        <v>78</v>
      </c>
      <c r="BS44" s="278">
        <v>77</v>
      </c>
      <c r="BT44" s="278">
        <v>76</v>
      </c>
      <c r="BU44" s="280" t="n">
        <v>75.0</v>
      </c>
      <c r="BV44" s="278"/>
      <c r="BW44" s="278"/>
      <c r="BX44" s="278"/>
      <c r="BY44" s="278"/>
      <c r="BZ44" s="278"/>
      <c r="CA44" s="284">
        <v>0.91124260355029585</v>
      </c>
      <c r="CB44" s="284">
        <v>0.50295857988165682</v>
      </c>
      <c r="CC44" s="284">
        <v>0.31558185404339251</v>
      </c>
    </row>
    <row r="45" spans="1:81" outlineLevel="1" x14ac:dyDescent="0.25">
      <c r="A45" s="328" t="s">
        <v>617</v>
      </c>
      <c r="B45" s="268">
        <v>42186</v>
      </c>
      <c r="C45" s="269">
        <v>507</v>
      </c>
      <c r="D45" s="270">
        <f t="shared" si="1"/>
        <v>457</v>
      </c>
      <c r="E45" s="270">
        <f t="shared" si="2"/>
        <v>249</v>
      </c>
      <c r="F45" s="270">
        <f t="shared" si="3"/>
        <v>143</v>
      </c>
      <c r="G45" s="271">
        <f t="shared" si="0"/>
        <v>0.90138067061143989</v>
      </c>
      <c r="H45" s="271">
        <f t="shared" si="0"/>
        <v>0.4911242603550296</v>
      </c>
      <c r="I45" s="271">
        <f t="shared" si="0"/>
        <v>0.28205128205128205</v>
      </c>
      <c r="J45" s="332"/>
      <c r="K45" s="282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>
        <v>495</v>
      </c>
      <c r="AY45" s="278">
        <v>457</v>
      </c>
      <c r="AZ45" s="281">
        <v>409</v>
      </c>
      <c r="BA45" s="278">
        <v>295</v>
      </c>
      <c r="BB45" s="278">
        <v>249</v>
      </c>
      <c r="BC45" s="278">
        <v>235</v>
      </c>
      <c r="BD45" s="278">
        <v>216</v>
      </c>
      <c r="BE45" s="278">
        <v>189</v>
      </c>
      <c r="BF45" s="278">
        <v>176</v>
      </c>
      <c r="BG45" s="278">
        <v>162</v>
      </c>
      <c r="BH45" s="278">
        <v>143</v>
      </c>
      <c r="BI45" s="280">
        <v>135</v>
      </c>
      <c r="BJ45" s="278">
        <v>128</v>
      </c>
      <c r="BK45" s="278">
        <v>125</v>
      </c>
      <c r="BL45" s="278">
        <v>118</v>
      </c>
      <c r="BM45" s="278">
        <v>108</v>
      </c>
      <c r="BN45" s="278">
        <v>106</v>
      </c>
      <c r="BO45" s="278">
        <v>104</v>
      </c>
      <c r="BP45" s="278">
        <v>104</v>
      </c>
      <c r="BQ45" s="278">
        <v>102</v>
      </c>
      <c r="BR45" s="278">
        <v>99</v>
      </c>
      <c r="BS45" s="278">
        <v>99</v>
      </c>
      <c r="BT45" s="278">
        <v>96</v>
      </c>
      <c r="BU45" s="280" t="n">
        <v>93.0</v>
      </c>
      <c r="BV45" s="278"/>
      <c r="BW45" s="278"/>
      <c r="BX45" s="278"/>
      <c r="BY45" s="278"/>
      <c r="BZ45" s="278"/>
      <c r="CA45" s="284">
        <v>0.90138067061143989</v>
      </c>
      <c r="CB45" s="284">
        <v>0.4911242603550296</v>
      </c>
      <c r="CC45" s="284">
        <v>0.28205128205128205</v>
      </c>
    </row>
    <row r="46" spans="1:81" outlineLevel="1" x14ac:dyDescent="0.25">
      <c r="A46" s="328" t="s">
        <v>618</v>
      </c>
      <c r="B46" s="268">
        <v>42217</v>
      </c>
      <c r="C46" s="269">
        <v>492</v>
      </c>
      <c r="D46" s="270">
        <f t="shared" si="1"/>
        <v>444</v>
      </c>
      <c r="E46" s="270">
        <f t="shared" si="2"/>
        <v>256</v>
      </c>
      <c r="F46" s="270">
        <f t="shared" si="3"/>
        <v>141</v>
      </c>
      <c r="G46" s="271">
        <f t="shared" si="0"/>
        <v>0.90243902439024393</v>
      </c>
      <c r="H46" s="271">
        <f t="shared" si="0"/>
        <v>0.52032520325203258</v>
      </c>
      <c r="I46" s="271">
        <f t="shared" si="0"/>
        <v>0.28658536585365851</v>
      </c>
      <c r="J46" s="332"/>
      <c r="K46" s="282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8"/>
      <c r="AX46" s="278"/>
      <c r="AY46" s="278">
        <v>472</v>
      </c>
      <c r="AZ46" s="281">
        <v>444</v>
      </c>
      <c r="BA46" s="278">
        <v>384</v>
      </c>
      <c r="BB46" s="278">
        <v>273</v>
      </c>
      <c r="BC46" s="278">
        <v>256</v>
      </c>
      <c r="BD46" s="278">
        <v>230</v>
      </c>
      <c r="BE46" s="278">
        <v>196</v>
      </c>
      <c r="BF46" s="278">
        <v>183</v>
      </c>
      <c r="BG46" s="278">
        <v>169</v>
      </c>
      <c r="BH46" s="278">
        <v>159</v>
      </c>
      <c r="BI46" s="280">
        <v>141</v>
      </c>
      <c r="BJ46" s="278">
        <v>134</v>
      </c>
      <c r="BK46" s="278">
        <v>126</v>
      </c>
      <c r="BL46" s="278">
        <v>121</v>
      </c>
      <c r="BM46" s="278">
        <v>113</v>
      </c>
      <c r="BN46" s="278">
        <v>110</v>
      </c>
      <c r="BO46" s="278">
        <v>109</v>
      </c>
      <c r="BP46" s="278">
        <v>109</v>
      </c>
      <c r="BQ46" s="278">
        <v>103</v>
      </c>
      <c r="BR46" s="278">
        <v>101</v>
      </c>
      <c r="BS46" s="278">
        <v>101</v>
      </c>
      <c r="BT46" s="278">
        <v>101</v>
      </c>
      <c r="BU46" s="280" t="n">
        <v>99.0</v>
      </c>
      <c r="BV46" s="278"/>
      <c r="BW46" s="278"/>
      <c r="BX46" s="278"/>
      <c r="BY46" s="278"/>
      <c r="BZ46" s="278"/>
      <c r="CA46" s="284">
        <v>0.90243902439024393</v>
      </c>
      <c r="CB46" s="284">
        <v>0.52032520325203258</v>
      </c>
      <c r="CC46" s="284">
        <v>0.28658536585365851</v>
      </c>
    </row>
    <row r="47" spans="1:81" outlineLevel="1" x14ac:dyDescent="0.25">
      <c r="A47" s="328" t="s">
        <v>619</v>
      </c>
      <c r="B47" s="268">
        <v>42248</v>
      </c>
      <c r="C47" s="269">
        <v>575</v>
      </c>
      <c r="D47" s="270">
        <f t="shared" si="1"/>
        <v>523</v>
      </c>
      <c r="E47" s="270">
        <f t="shared" si="2"/>
        <v>366</v>
      </c>
      <c r="F47" s="270">
        <f t="shared" si="3"/>
        <v>206</v>
      </c>
      <c r="G47" s="271">
        <f t="shared" si="0"/>
        <v>0.90956521739130436</v>
      </c>
      <c r="H47" s="271">
        <f t="shared" si="0"/>
        <v>0.63652173913043475</v>
      </c>
      <c r="I47" s="271">
        <f t="shared" si="0"/>
        <v>0.35826086956521741</v>
      </c>
      <c r="J47" s="332"/>
      <c r="K47" s="282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  <c r="AY47" s="278"/>
      <c r="AZ47" s="278">
        <v>567</v>
      </c>
      <c r="BA47" s="278">
        <v>523</v>
      </c>
      <c r="BB47" s="278">
        <v>453</v>
      </c>
      <c r="BC47" s="278">
        <v>416</v>
      </c>
      <c r="BD47" s="278">
        <v>366</v>
      </c>
      <c r="BE47" s="278">
        <v>329</v>
      </c>
      <c r="BF47" s="278">
        <v>299</v>
      </c>
      <c r="BG47" s="278">
        <v>267</v>
      </c>
      <c r="BH47" s="278">
        <v>242</v>
      </c>
      <c r="BI47" s="280">
        <v>222</v>
      </c>
      <c r="BJ47" s="278">
        <v>206</v>
      </c>
      <c r="BK47" s="278">
        <v>195</v>
      </c>
      <c r="BL47" s="278">
        <v>180</v>
      </c>
      <c r="BM47" s="278">
        <v>174</v>
      </c>
      <c r="BN47" s="278">
        <v>164</v>
      </c>
      <c r="BO47" s="278">
        <v>160</v>
      </c>
      <c r="BP47" s="278">
        <v>160</v>
      </c>
      <c r="BQ47" s="278">
        <v>147</v>
      </c>
      <c r="BR47" s="278">
        <v>144</v>
      </c>
      <c r="BS47" s="278">
        <v>141</v>
      </c>
      <c r="BT47" s="278">
        <v>136</v>
      </c>
      <c r="BU47" s="280" t="n">
        <v>134.0</v>
      </c>
      <c r="BV47" s="278"/>
      <c r="BW47" s="278"/>
      <c r="BX47" s="278"/>
      <c r="BY47" s="278"/>
      <c r="BZ47" s="278"/>
      <c r="CA47" s="284">
        <v>0.90956521739130436</v>
      </c>
      <c r="CB47" s="284">
        <v>0.63652173913043475</v>
      </c>
      <c r="CC47" s="243"/>
    </row>
    <row r="48" spans="1:81" outlineLevel="1" x14ac:dyDescent="0.25">
      <c r="A48" s="328" t="s">
        <v>620</v>
      </c>
      <c r="B48" s="268">
        <v>42278</v>
      </c>
      <c r="C48" s="269">
        <v>464</v>
      </c>
      <c r="D48" s="270">
        <f t="shared" si="1"/>
        <v>385</v>
      </c>
      <c r="E48" s="270">
        <f t="shared" si="2"/>
        <v>244</v>
      </c>
      <c r="F48" s="270">
        <f t="shared" si="3"/>
        <v>127</v>
      </c>
      <c r="G48" s="271">
        <f t="shared" si="0"/>
        <v>0.82974137931034486</v>
      </c>
      <c r="H48" s="271">
        <f t="shared" si="0"/>
        <v>0.52586206896551724</v>
      </c>
      <c r="I48" s="271">
        <f t="shared" si="0"/>
        <v>0.27370689655172414</v>
      </c>
      <c r="J48" s="332"/>
      <c r="K48" s="282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278"/>
      <c r="BA48" s="278">
        <v>452</v>
      </c>
      <c r="BB48" s="278">
        <v>385</v>
      </c>
      <c r="BC48" s="278">
        <v>359</v>
      </c>
      <c r="BD48" s="278">
        <v>308</v>
      </c>
      <c r="BE48" s="278">
        <v>244</v>
      </c>
      <c r="BF48" s="278">
        <v>204</v>
      </c>
      <c r="BG48" s="278">
        <v>189</v>
      </c>
      <c r="BH48" s="278">
        <v>168</v>
      </c>
      <c r="BI48" s="280">
        <v>145</v>
      </c>
      <c r="BJ48" s="278">
        <v>136</v>
      </c>
      <c r="BK48" s="278">
        <v>127</v>
      </c>
      <c r="BL48" s="278">
        <v>110</v>
      </c>
      <c r="BM48" s="278">
        <v>98</v>
      </c>
      <c r="BN48" s="278">
        <v>89</v>
      </c>
      <c r="BO48" s="278">
        <v>86</v>
      </c>
      <c r="BP48" s="278">
        <v>86</v>
      </c>
      <c r="BQ48" s="278">
        <v>81</v>
      </c>
      <c r="BR48" s="278">
        <v>82</v>
      </c>
      <c r="BS48" s="278">
        <v>82</v>
      </c>
      <c r="BT48" s="278">
        <v>83</v>
      </c>
      <c r="BU48" s="280" t="n">
        <v>82.0</v>
      </c>
      <c r="BV48" s="278"/>
      <c r="BW48" s="278"/>
      <c r="BX48" s="278"/>
      <c r="BY48" s="278"/>
      <c r="BZ48" s="278"/>
      <c r="CA48" s="284">
        <v>0.82974137931034486</v>
      </c>
      <c r="CB48" s="284">
        <v>0.52586206896551724</v>
      </c>
      <c r="CC48" s="243"/>
    </row>
    <row r="49" spans="1:81" outlineLevel="1" x14ac:dyDescent="0.25">
      <c r="A49" s="328" t="s">
        <v>621</v>
      </c>
      <c r="B49" s="268">
        <v>42309</v>
      </c>
      <c r="C49" s="269">
        <v>809</v>
      </c>
      <c r="D49" s="270">
        <f t="shared" si="1"/>
        <v>734</v>
      </c>
      <c r="E49" s="270">
        <f t="shared" si="2"/>
        <v>479</v>
      </c>
      <c r="F49" s="270">
        <f t="shared" si="3"/>
        <v>231</v>
      </c>
      <c r="G49" s="271">
        <f t="shared" si="0"/>
        <v>0.90729295426452405</v>
      </c>
      <c r="H49" s="271">
        <f t="shared" si="0"/>
        <v>0.59208899876390608</v>
      </c>
      <c r="I49" s="271">
        <f t="shared" si="0"/>
        <v>0.28553770086526575</v>
      </c>
      <c r="J49" s="332"/>
      <c r="K49" s="282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>
        <v>774</v>
      </c>
      <c r="BC49" s="278">
        <v>734</v>
      </c>
      <c r="BD49" s="278">
        <v>686</v>
      </c>
      <c r="BE49" s="278">
        <v>566</v>
      </c>
      <c r="BF49" s="278">
        <v>479</v>
      </c>
      <c r="BG49" s="278">
        <v>431</v>
      </c>
      <c r="BH49" s="278">
        <v>362</v>
      </c>
      <c r="BI49" s="280">
        <v>321</v>
      </c>
      <c r="BJ49" s="278">
        <v>279</v>
      </c>
      <c r="BK49" s="278">
        <v>261</v>
      </c>
      <c r="BL49" s="278">
        <v>231</v>
      </c>
      <c r="BM49" s="278">
        <v>219</v>
      </c>
      <c r="BN49" s="278">
        <v>210</v>
      </c>
      <c r="BO49" s="278">
        <v>202</v>
      </c>
      <c r="BP49" s="278">
        <v>202</v>
      </c>
      <c r="BQ49" s="278">
        <v>174</v>
      </c>
      <c r="BR49" s="278">
        <v>170</v>
      </c>
      <c r="BS49" s="278">
        <v>172</v>
      </c>
      <c r="BT49" s="278">
        <v>172</v>
      </c>
      <c r="BU49" s="280" t="n">
        <v>169.0</v>
      </c>
      <c r="BV49" s="278"/>
      <c r="BW49" s="278"/>
      <c r="BX49" s="278"/>
      <c r="BY49" s="278"/>
      <c r="BZ49" s="278"/>
      <c r="CA49" s="284">
        <v>0.90729295426452405</v>
      </c>
      <c r="CB49" s="284">
        <v>0.59208899876390608</v>
      </c>
      <c r="CC49" s="243"/>
    </row>
    <row r="50" spans="1:81" x14ac:dyDescent="0.25">
      <c r="A50" s="328" t="s">
        <v>622</v>
      </c>
      <c r="B50" s="268">
        <v>42339</v>
      </c>
      <c r="C50" s="269">
        <v>610</v>
      </c>
      <c r="D50" s="270">
        <f t="shared" si="1"/>
        <v>561</v>
      </c>
      <c r="E50" s="270">
        <f t="shared" si="2"/>
        <v>354</v>
      </c>
      <c r="F50" s="270">
        <f>IFERROR(INDEX($K50:$BN50,,MATCH($B50,$K$3:$BN$3,0)+11),0)</f>
        <v>187</v>
      </c>
      <c r="G50" s="271">
        <f t="shared" si="0"/>
        <v>0.91967213114754098</v>
      </c>
      <c r="H50" s="271">
        <f t="shared" si="0"/>
        <v>0.58032786885245902</v>
      </c>
      <c r="I50" s="271">
        <f t="shared" si="0"/>
        <v>0.30655737704918035</v>
      </c>
      <c r="J50" s="332"/>
      <c r="K50" s="282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  <c r="AY50" s="278"/>
      <c r="AZ50" s="278"/>
      <c r="BA50" s="278"/>
      <c r="BB50" s="278"/>
      <c r="BC50" s="278">
        <v>594</v>
      </c>
      <c r="BD50" s="278">
        <v>561</v>
      </c>
      <c r="BE50" s="278">
        <v>509</v>
      </c>
      <c r="BF50" s="278">
        <v>416</v>
      </c>
      <c r="BG50" s="278">
        <v>354</v>
      </c>
      <c r="BH50" s="278">
        <v>301</v>
      </c>
      <c r="BI50" s="280">
        <v>262</v>
      </c>
      <c r="BJ50" s="278">
        <v>242</v>
      </c>
      <c r="BK50" s="278">
        <v>221</v>
      </c>
      <c r="BL50" s="278">
        <v>197</v>
      </c>
      <c r="BM50" s="278">
        <v>187</v>
      </c>
      <c r="BN50" s="278">
        <v>177</v>
      </c>
      <c r="BO50" s="278">
        <v>173</v>
      </c>
      <c r="BP50" s="278">
        <v>173</v>
      </c>
      <c r="BQ50" s="278">
        <v>153</v>
      </c>
      <c r="BR50" s="278">
        <v>148</v>
      </c>
      <c r="BS50" s="278">
        <v>148</v>
      </c>
      <c r="BT50" s="278">
        <v>146</v>
      </c>
      <c r="BU50" s="280" t="n">
        <v>144.0</v>
      </c>
      <c r="BV50" s="278"/>
      <c r="BW50" s="278"/>
      <c r="BX50" s="278"/>
      <c r="BY50" s="278"/>
      <c r="BZ50" s="278"/>
      <c r="CA50" s="284">
        <v>0.91967213114754098</v>
      </c>
      <c r="CB50" s="284">
        <v>0.58032786885245902</v>
      </c>
      <c r="CC50" s="243"/>
    </row>
    <row r="51" spans="1:81" ht="14.25" customHeight="1" x14ac:dyDescent="0.25">
      <c r="A51" s="328" t="s">
        <v>623</v>
      </c>
      <c r="B51" s="268">
        <v>42370</v>
      </c>
      <c r="C51" s="269">
        <v>206</v>
      </c>
      <c r="D51" s="270">
        <f t="shared" ref="D51:D68" si="4">IFERROR(INDEX($K51:$BZ51,,MATCH($B51,$K$3:$BZ$3,0)+2),0)</f>
        <v>202</v>
      </c>
      <c r="E51" s="270">
        <f t="shared" ref="E51:E68" si="5">IFERROR(INDEX($K51:$BZ51,,MATCH($B51,$K$3:$BZ$3,0)+5),0)</f>
        <v>138</v>
      </c>
      <c r="F51" s="270">
        <f t="shared" ref="F51:F68" si="6">IFERROR(INDEX($K51:$BZ51,,MATCH($B51,$K$3:$BZ$3,0)+11),0)</f>
        <v>65</v>
      </c>
      <c r="G51" s="271">
        <f t="shared" si="0"/>
        <v>0.98058252427184467</v>
      </c>
      <c r="H51" s="271">
        <f t="shared" si="0"/>
        <v>0.66990291262135926</v>
      </c>
      <c r="I51" s="271">
        <f t="shared" si="0"/>
        <v>0.3155339805825243</v>
      </c>
      <c r="J51" s="33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  <c r="AX51" s="282"/>
      <c r="AY51" s="282"/>
      <c r="AZ51" s="282"/>
      <c r="BA51" s="282"/>
      <c r="BB51" s="282"/>
      <c r="BC51" s="278"/>
      <c r="BD51" s="278">
        <v>205</v>
      </c>
      <c r="BE51" s="278">
        <v>202</v>
      </c>
      <c r="BF51" s="278">
        <v>186</v>
      </c>
      <c r="BG51" s="278">
        <v>158</v>
      </c>
      <c r="BH51" s="278">
        <v>138</v>
      </c>
      <c r="BI51" s="280">
        <v>117</v>
      </c>
      <c r="BJ51" s="278">
        <v>101</v>
      </c>
      <c r="BK51" s="278">
        <v>88</v>
      </c>
      <c r="BL51" s="278">
        <v>76</v>
      </c>
      <c r="BM51" s="278">
        <v>70</v>
      </c>
      <c r="BN51" s="278">
        <v>65</v>
      </c>
      <c r="BO51" s="278">
        <v>63</v>
      </c>
      <c r="BP51" s="278">
        <v>63</v>
      </c>
      <c r="BQ51" s="278">
        <v>55</v>
      </c>
      <c r="BR51" s="278">
        <v>55</v>
      </c>
      <c r="BS51" s="278">
        <v>55</v>
      </c>
      <c r="BT51" s="278">
        <v>55</v>
      </c>
      <c r="BU51" s="280" t="n">
        <v>53.0</v>
      </c>
      <c r="BV51" s="278"/>
      <c r="BW51" s="278"/>
      <c r="BX51" s="278"/>
      <c r="BY51" s="278"/>
      <c r="BZ51" s="278"/>
      <c r="CA51" s="284">
        <v>0.98058252427184467</v>
      </c>
      <c r="CB51" s="284">
        <v>0.66990291262135926</v>
      </c>
      <c r="CC51" s="243"/>
    </row>
    <row r="52" spans="1:81" ht="14.25" customHeight="1" x14ac:dyDescent="0.25">
      <c r="A52" s="328" t="s">
        <v>624</v>
      </c>
      <c r="B52" s="268">
        <v>42401</v>
      </c>
      <c r="C52" s="269">
        <v>196</v>
      </c>
      <c r="D52" s="270">
        <f t="shared" si="4"/>
        <v>184</v>
      </c>
      <c r="E52" s="270">
        <f t="shared" si="5"/>
        <v>112</v>
      </c>
      <c r="F52" s="270">
        <f t="shared" si="6"/>
        <v>58</v>
      </c>
      <c r="G52" s="271">
        <f t="shared" si="0"/>
        <v>0.93877551020408168</v>
      </c>
      <c r="H52" s="271">
        <f t="shared" si="0"/>
        <v>0.5714285714285714</v>
      </c>
      <c r="I52" s="271">
        <f t="shared" si="0"/>
        <v>0.29591836734693877</v>
      </c>
      <c r="J52" s="33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  <c r="AX52" s="282"/>
      <c r="AY52" s="282"/>
      <c r="AZ52" s="282"/>
      <c r="BA52" s="282"/>
      <c r="BB52" s="282"/>
      <c r="BC52" s="278"/>
      <c r="BD52" s="278"/>
      <c r="BE52" s="278">
        <v>192</v>
      </c>
      <c r="BF52" s="278">
        <v>184</v>
      </c>
      <c r="BG52" s="278">
        <v>167</v>
      </c>
      <c r="BH52" s="278">
        <v>132</v>
      </c>
      <c r="BI52" s="280">
        <v>112</v>
      </c>
      <c r="BJ52" s="278">
        <v>97</v>
      </c>
      <c r="BK52" s="278">
        <v>78</v>
      </c>
      <c r="BL52" s="278">
        <v>68</v>
      </c>
      <c r="BM52" s="278">
        <v>65</v>
      </c>
      <c r="BN52" s="278">
        <v>59</v>
      </c>
      <c r="BO52" s="278">
        <v>58</v>
      </c>
      <c r="BP52" s="278">
        <v>58</v>
      </c>
      <c r="BQ52" s="278">
        <v>56</v>
      </c>
      <c r="BR52" s="278">
        <v>55</v>
      </c>
      <c r="BS52" s="278">
        <v>55</v>
      </c>
      <c r="BT52" s="278">
        <v>55</v>
      </c>
      <c r="BU52" s="280" t="n">
        <v>54.0</v>
      </c>
      <c r="BV52" s="278"/>
      <c r="BW52" s="278"/>
      <c r="BX52" s="278"/>
      <c r="BY52" s="278"/>
      <c r="BZ52" s="278"/>
      <c r="CA52" s="284">
        <v>0.93877551020408168</v>
      </c>
      <c r="CB52" s="284">
        <v>0.5714285714285714</v>
      </c>
      <c r="CC52" s="243"/>
    </row>
    <row r="53" spans="1:81" ht="14.25" customHeight="1" x14ac:dyDescent="0.25">
      <c r="A53" s="328" t="s">
        <v>625</v>
      </c>
      <c r="B53" s="268">
        <v>42430</v>
      </c>
      <c r="C53" s="269">
        <v>685</v>
      </c>
      <c r="D53" s="270">
        <f t="shared" si="4"/>
        <v>647</v>
      </c>
      <c r="E53" s="270">
        <f t="shared" si="5"/>
        <v>451</v>
      </c>
      <c r="F53" s="270">
        <f t="shared" si="6"/>
        <v>278</v>
      </c>
      <c r="G53" s="271">
        <f t="shared" si="0"/>
        <v>0.94452554744525552</v>
      </c>
      <c r="H53" s="271">
        <f t="shared" si="0"/>
        <v>0.65839416058394162</v>
      </c>
      <c r="I53" s="271">
        <f t="shared" si="0"/>
        <v>0.40583941605839419</v>
      </c>
      <c r="J53" s="33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  <c r="AF53" s="282"/>
      <c r="AG53" s="282"/>
      <c r="AH53" s="282"/>
      <c r="AI53" s="282"/>
      <c r="AJ53" s="282"/>
      <c r="AK53" s="282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2"/>
      <c r="AX53" s="282"/>
      <c r="AY53" s="282"/>
      <c r="AZ53" s="282"/>
      <c r="BA53" s="282"/>
      <c r="BB53" s="282"/>
      <c r="BC53" s="278"/>
      <c r="BD53" s="278"/>
      <c r="BE53" s="278"/>
      <c r="BF53" s="278">
        <v>678</v>
      </c>
      <c r="BG53" s="278">
        <v>647</v>
      </c>
      <c r="BH53" s="278">
        <v>602</v>
      </c>
      <c r="BI53" s="280">
        <v>501</v>
      </c>
      <c r="BJ53" s="278">
        <v>451</v>
      </c>
      <c r="BK53" s="278">
        <v>381</v>
      </c>
      <c r="BL53" s="278">
        <v>346</v>
      </c>
      <c r="BM53" s="278">
        <v>313</v>
      </c>
      <c r="BN53" s="278">
        <v>286</v>
      </c>
      <c r="BO53" s="278">
        <v>278</v>
      </c>
      <c r="BP53" s="278">
        <v>278</v>
      </c>
      <c r="BQ53" s="278">
        <v>246</v>
      </c>
      <c r="BR53" s="278">
        <v>238</v>
      </c>
      <c r="BS53" s="278">
        <v>236</v>
      </c>
      <c r="BT53" s="278">
        <v>231</v>
      </c>
      <c r="BU53" s="280" t="n">
        <v>228.0</v>
      </c>
      <c r="BV53" s="278"/>
      <c r="BW53" s="278"/>
      <c r="BX53" s="278"/>
      <c r="BY53" s="278"/>
      <c r="BZ53" s="278"/>
      <c r="CA53" s="284">
        <v>0.94452554744525552</v>
      </c>
      <c r="CB53" s="243"/>
      <c r="CC53" s="243"/>
    </row>
    <row r="54" spans="1:81" ht="14.25" customHeight="1" x14ac:dyDescent="0.25">
      <c r="A54" s="328" t="s">
        <v>626</v>
      </c>
      <c r="B54" s="268">
        <v>42461</v>
      </c>
      <c r="C54" s="269">
        <v>545</v>
      </c>
      <c r="D54" s="270">
        <f t="shared" si="4"/>
        <v>524</v>
      </c>
      <c r="E54" s="270">
        <f t="shared" si="5"/>
        <v>360</v>
      </c>
      <c r="F54" s="270">
        <f t="shared" si="6"/>
        <v>206</v>
      </c>
      <c r="G54" s="271">
        <f t="shared" si="0"/>
        <v>0.96146788990825693</v>
      </c>
      <c r="H54" s="271">
        <f t="shared" si="0"/>
        <v>0.66055045871559637</v>
      </c>
      <c r="I54" s="271">
        <f t="shared" si="0"/>
        <v>0.37798165137614681</v>
      </c>
      <c r="J54" s="33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2"/>
      <c r="AO54" s="282"/>
      <c r="AP54" s="282"/>
      <c r="AQ54" s="282"/>
      <c r="AR54" s="282"/>
      <c r="AS54" s="282"/>
      <c r="AT54" s="282"/>
      <c r="AU54" s="282"/>
      <c r="AV54" s="282"/>
      <c r="AW54" s="282"/>
      <c r="AX54" s="282"/>
      <c r="AY54" s="282"/>
      <c r="AZ54" s="282"/>
      <c r="BA54" s="282"/>
      <c r="BB54" s="282"/>
      <c r="BC54" s="278"/>
      <c r="BD54" s="278"/>
      <c r="BE54" s="278"/>
      <c r="BF54" s="278"/>
      <c r="BG54" s="278">
        <v>544</v>
      </c>
      <c r="BH54" s="278">
        <v>524</v>
      </c>
      <c r="BI54" s="280">
        <v>511</v>
      </c>
      <c r="BJ54" s="278">
        <v>424</v>
      </c>
      <c r="BK54" s="278">
        <v>360</v>
      </c>
      <c r="BL54" s="278">
        <v>317</v>
      </c>
      <c r="BM54" s="278">
        <v>282</v>
      </c>
      <c r="BN54" s="278">
        <v>254</v>
      </c>
      <c r="BO54" s="278">
        <v>248</v>
      </c>
      <c r="BP54" s="278">
        <v>248</v>
      </c>
      <c r="BQ54" s="278">
        <v>206</v>
      </c>
      <c r="BR54" s="278">
        <v>197</v>
      </c>
      <c r="BS54" s="278">
        <v>195</v>
      </c>
      <c r="BT54" s="278">
        <v>192</v>
      </c>
      <c r="BU54" s="280" t="n">
        <v>190.0</v>
      </c>
      <c r="BV54" s="278"/>
      <c r="BW54" s="278"/>
      <c r="BX54" s="278"/>
      <c r="BY54" s="278"/>
      <c r="BZ54" s="278"/>
      <c r="CA54" s="284">
        <v>0.96146788990825693</v>
      </c>
      <c r="CB54" s="243"/>
      <c r="CC54" s="243"/>
    </row>
    <row r="55" spans="1:81" ht="14.25" customHeight="1" x14ac:dyDescent="0.25">
      <c r="A55" s="328" t="s">
        <v>627</v>
      </c>
      <c r="B55" s="268">
        <v>42491</v>
      </c>
      <c r="C55" s="269">
        <v>749</v>
      </c>
      <c r="D55" s="270">
        <f t="shared" si="4"/>
        <v>711</v>
      </c>
      <c r="E55" s="270">
        <f t="shared" si="5"/>
        <v>472</v>
      </c>
      <c r="F55" s="270">
        <f t="shared" si="6"/>
        <v>286</v>
      </c>
      <c r="G55" s="271">
        <f t="shared" si="0"/>
        <v>0.94926568758344454</v>
      </c>
      <c r="H55" s="271">
        <f t="shared" si="0"/>
        <v>0.63017356475300401</v>
      </c>
      <c r="I55" s="271">
        <f t="shared" si="0"/>
        <v>0.38184245660881178</v>
      </c>
      <c r="J55" s="33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  <c r="AD55" s="282"/>
      <c r="AE55" s="282"/>
      <c r="AF55" s="282"/>
      <c r="AG55" s="282"/>
      <c r="AH55" s="282"/>
      <c r="AI55" s="282"/>
      <c r="AJ55" s="282"/>
      <c r="AK55" s="282"/>
      <c r="AL55" s="282"/>
      <c r="AM55" s="282"/>
      <c r="AN55" s="282"/>
      <c r="AO55" s="282"/>
      <c r="AP55" s="282"/>
      <c r="AQ55" s="282"/>
      <c r="AR55" s="282"/>
      <c r="AS55" s="282"/>
      <c r="AT55" s="282"/>
      <c r="AU55" s="282"/>
      <c r="AV55" s="282"/>
      <c r="AW55" s="282"/>
      <c r="AX55" s="282"/>
      <c r="AY55" s="282"/>
      <c r="AZ55" s="282"/>
      <c r="BA55" s="282"/>
      <c r="BB55" s="282"/>
      <c r="BC55" s="278"/>
      <c r="BD55" s="278"/>
      <c r="BE55" s="278"/>
      <c r="BF55" s="278"/>
      <c r="BG55" s="278"/>
      <c r="BH55" s="278">
        <v>736</v>
      </c>
      <c r="BI55" s="280">
        <v>711</v>
      </c>
      <c r="BJ55" s="278">
        <v>680</v>
      </c>
      <c r="BK55" s="278">
        <v>541</v>
      </c>
      <c r="BL55" s="278">
        <v>472</v>
      </c>
      <c r="BM55" s="278">
        <v>401</v>
      </c>
      <c r="BN55" s="278">
        <v>367</v>
      </c>
      <c r="BO55" s="278">
        <v>342</v>
      </c>
      <c r="BP55" s="278">
        <v>342</v>
      </c>
      <c r="BQ55" s="278">
        <v>298</v>
      </c>
      <c r="BR55" s="278">
        <v>286</v>
      </c>
      <c r="BS55" s="278">
        <v>283</v>
      </c>
      <c r="BT55" s="278">
        <v>282</v>
      </c>
      <c r="BU55" s="280" t="n">
        <v>275.0</v>
      </c>
      <c r="BV55" s="278"/>
      <c r="BW55" s="278"/>
      <c r="BX55" s="278"/>
      <c r="BY55" s="278"/>
      <c r="BZ55" s="278"/>
      <c r="CA55" s="284">
        <v>0.94926568758344454</v>
      </c>
      <c r="CB55" s="243"/>
      <c r="CC55" s="243"/>
    </row>
    <row r="56" spans="1:81" ht="14.25" customHeight="1" x14ac:dyDescent="0.25">
      <c r="A56" s="328" t="s">
        <v>628</v>
      </c>
      <c r="B56" s="268">
        <v>42522</v>
      </c>
      <c r="C56" s="269">
        <v>1300</v>
      </c>
      <c r="D56" s="270">
        <f t="shared" si="4"/>
        <v>1223</v>
      </c>
      <c r="E56" s="270">
        <f t="shared" si="5"/>
        <v>864</v>
      </c>
      <c r="F56" s="270">
        <f t="shared" si="6"/>
        <v>544</v>
      </c>
      <c r="G56" s="271">
        <f t="shared" si="0"/>
        <v>0.9407692307692308</v>
      </c>
      <c r="H56" s="271">
        <f t="shared" si="0"/>
        <v>0.66461538461538461</v>
      </c>
      <c r="I56" s="271">
        <f t="shared" si="0"/>
        <v>0.41846153846153844</v>
      </c>
      <c r="J56" s="33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  <c r="AF56" s="282"/>
      <c r="AG56" s="282"/>
      <c r="AH56" s="282"/>
      <c r="AI56" s="282"/>
      <c r="AJ56" s="282"/>
      <c r="AK56" s="282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  <c r="AX56" s="282"/>
      <c r="AY56" s="282"/>
      <c r="AZ56" s="282"/>
      <c r="BA56" s="282"/>
      <c r="BB56" s="282"/>
      <c r="BC56" s="278"/>
      <c r="BD56" s="278"/>
      <c r="BE56" s="278"/>
      <c r="BF56" s="278"/>
      <c r="BG56" s="278"/>
      <c r="BH56" s="278"/>
      <c r="BI56" s="280">
        <v>1290</v>
      </c>
      <c r="BJ56" s="278">
        <v>1223</v>
      </c>
      <c r="BK56" s="278">
        <v>1161</v>
      </c>
      <c r="BL56" s="278">
        <v>1044</v>
      </c>
      <c r="BM56" s="278">
        <v>864</v>
      </c>
      <c r="BN56" s="278">
        <v>762</v>
      </c>
      <c r="BO56" s="278">
        <v>713</v>
      </c>
      <c r="BP56" s="278">
        <v>713</v>
      </c>
      <c r="BQ56" s="278">
        <v>577</v>
      </c>
      <c r="BR56" s="278">
        <v>549</v>
      </c>
      <c r="BS56" s="278">
        <v>544</v>
      </c>
      <c r="BT56" s="278">
        <v>539</v>
      </c>
      <c r="BU56" s="280" t="n">
        <v>534.0</v>
      </c>
      <c r="BV56" s="278"/>
      <c r="BW56" s="278"/>
      <c r="BX56" s="278"/>
      <c r="BY56" s="278"/>
      <c r="BZ56" s="278"/>
      <c r="CA56" s="284"/>
      <c r="CB56" s="243"/>
      <c r="CC56" s="243"/>
    </row>
    <row r="57" spans="1:81" ht="14.25" customHeight="1" x14ac:dyDescent="0.25">
      <c r="A57" s="328" t="s">
        <v>629</v>
      </c>
      <c r="B57" s="268">
        <v>42552</v>
      </c>
      <c r="C57" s="269">
        <v>926</v>
      </c>
      <c r="D57" s="270">
        <f t="shared" si="4"/>
        <v>871</v>
      </c>
      <c r="E57" s="270">
        <f t="shared" si="5"/>
        <v>569</v>
      </c>
      <c r="F57" s="270">
        <f t="shared" si="6"/>
        <v>396</v>
      </c>
      <c r="G57" s="271">
        <f t="shared" si="0"/>
        <v>0.94060475161987045</v>
      </c>
      <c r="H57" s="271">
        <f t="shared" si="0"/>
        <v>0.6144708423326134</v>
      </c>
      <c r="I57" s="271">
        <f t="shared" si="0"/>
        <v>0.42764578833693306</v>
      </c>
      <c r="J57" s="33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2"/>
      <c r="AI57" s="282"/>
      <c r="AJ57" s="282"/>
      <c r="AK57" s="282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2"/>
      <c r="AX57" s="282"/>
      <c r="AY57" s="282"/>
      <c r="AZ57" s="282"/>
      <c r="BA57" s="282"/>
      <c r="BB57" s="282"/>
      <c r="BC57" s="278"/>
      <c r="BD57" s="278"/>
      <c r="BE57" s="278"/>
      <c r="BF57" s="278"/>
      <c r="BG57" s="278"/>
      <c r="BH57" s="278"/>
      <c r="BI57" s="280">
        <v>926</v>
      </c>
      <c r="BJ57" s="278">
        <v>914</v>
      </c>
      <c r="BK57" s="278">
        <v>871</v>
      </c>
      <c r="BL57" s="278">
        <v>843</v>
      </c>
      <c r="BM57" s="278">
        <v>699</v>
      </c>
      <c r="BN57" s="278">
        <v>569</v>
      </c>
      <c r="BO57" s="278">
        <v>530</v>
      </c>
      <c r="BP57" s="278">
        <v>530</v>
      </c>
      <c r="BQ57" s="278">
        <v>420</v>
      </c>
      <c r="BR57" s="278">
        <v>407</v>
      </c>
      <c r="BS57" s="278">
        <v>401</v>
      </c>
      <c r="BT57" s="278">
        <v>396</v>
      </c>
      <c r="BU57" s="280" t="n">
        <v>391.0</v>
      </c>
      <c r="BV57" s="278"/>
      <c r="BW57" s="278"/>
      <c r="BX57" s="278"/>
      <c r="BY57" s="278"/>
      <c r="BZ57" s="278"/>
      <c r="CA57" s="284" t="e">
        <v>#DIV/0!</v>
      </c>
      <c r="CB57" s="243"/>
      <c r="CC57" s="243"/>
    </row>
    <row r="58" spans="1:81" ht="14.25" customHeight="1" x14ac:dyDescent="0.25">
      <c r="A58" s="328" t="s">
        <v>630</v>
      </c>
      <c r="B58" s="268">
        <v>42583</v>
      </c>
      <c r="C58" s="269">
        <v>1054</v>
      </c>
      <c r="D58" s="270">
        <f t="shared" si="4"/>
        <v>1009</v>
      </c>
      <c r="E58" s="270">
        <f t="shared" si="5"/>
        <v>730</v>
      </c>
      <c r="F58" s="270">
        <f t="shared" si="6"/>
        <v>0</v>
      </c>
      <c r="G58" s="271">
        <f t="shared" si="0"/>
        <v>0.95730550284629978</v>
      </c>
      <c r="H58" s="271">
        <f t="shared" si="0"/>
        <v>0.69259962049335866</v>
      </c>
      <c r="I58" s="271">
        <f t="shared" si="0"/>
        <v>0</v>
      </c>
      <c r="J58" s="33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  <c r="AD58" s="282"/>
      <c r="AE58" s="282"/>
      <c r="AF58" s="282"/>
      <c r="AG58" s="282"/>
      <c r="AH58" s="282"/>
      <c r="AI58" s="282"/>
      <c r="AJ58" s="282"/>
      <c r="AK58" s="282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2"/>
      <c r="AX58" s="282"/>
      <c r="AY58" s="282"/>
      <c r="AZ58" s="282"/>
      <c r="BA58" s="282"/>
      <c r="BB58" s="282"/>
      <c r="BC58" s="278"/>
      <c r="BD58" s="278"/>
      <c r="BE58" s="278"/>
      <c r="BF58" s="278"/>
      <c r="BG58" s="278"/>
      <c r="BH58" s="278"/>
      <c r="BI58" s="280" t="s">
        <v>33</v>
      </c>
      <c r="BJ58" s="278">
        <v>1052</v>
      </c>
      <c r="BK58" s="278">
        <v>1042</v>
      </c>
      <c r="BL58" s="278">
        <v>1009</v>
      </c>
      <c r="BM58" s="278">
        <v>940</v>
      </c>
      <c r="BN58" s="278">
        <v>792</v>
      </c>
      <c r="BO58" s="278">
        <v>730</v>
      </c>
      <c r="BP58" s="278">
        <v>730</v>
      </c>
      <c r="BQ58" s="278">
        <v>518</v>
      </c>
      <c r="BR58" s="278">
        <v>505</v>
      </c>
      <c r="BS58" s="278">
        <v>503</v>
      </c>
      <c r="BT58" s="278">
        <v>487</v>
      </c>
      <c r="BU58" s="280" t="n">
        <v>480.0</v>
      </c>
      <c r="BV58" s="278"/>
      <c r="BW58" s="278"/>
      <c r="BX58" s="278"/>
      <c r="BY58" s="278"/>
      <c r="BZ58" s="278"/>
      <c r="CA58" s="284" t="e">
        <v>#DIV/0!</v>
      </c>
      <c r="CB58" s="243"/>
      <c r="CC58" s="243"/>
    </row>
    <row r="59" spans="1:81" ht="14.25" customHeight="1" x14ac:dyDescent="0.25">
      <c r="A59" s="328" t="s">
        <v>631</v>
      </c>
      <c r="B59" s="268">
        <v>42614</v>
      </c>
      <c r="C59" s="269">
        <v>1275</v>
      </c>
      <c r="D59" s="270">
        <f t="shared" si="4"/>
        <v>1238</v>
      </c>
      <c r="E59" s="270">
        <f t="shared" si="5"/>
        <v>1103</v>
      </c>
      <c r="F59" s="270">
        <f t="shared" si="6"/>
        <v>0</v>
      </c>
      <c r="G59" s="271">
        <f t="shared" si="0"/>
        <v>0.97098039215686271</v>
      </c>
      <c r="H59" s="271">
        <f t="shared" si="0"/>
        <v>0.86509803921568629</v>
      </c>
      <c r="I59" s="271">
        <f t="shared" si="0"/>
        <v>0</v>
      </c>
      <c r="J59" s="33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282"/>
      <c r="AH59" s="282"/>
      <c r="AI59" s="282"/>
      <c r="AJ59" s="282"/>
      <c r="AK59" s="282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2"/>
      <c r="AX59" s="282"/>
      <c r="AY59" s="282"/>
      <c r="AZ59" s="282"/>
      <c r="BA59" s="282"/>
      <c r="BB59" s="282"/>
      <c r="BC59" s="278"/>
      <c r="BD59" s="278"/>
      <c r="BE59" s="278"/>
      <c r="BF59" s="278"/>
      <c r="BG59" s="278"/>
      <c r="BH59" s="278"/>
      <c r="BI59" s="280" t="s">
        <v>33</v>
      </c>
      <c r="BJ59" s="278" t="s">
        <v>33</v>
      </c>
      <c r="BK59" s="278">
        <v>1267</v>
      </c>
      <c r="BL59" s="278">
        <v>1263</v>
      </c>
      <c r="BM59" s="278">
        <v>1238</v>
      </c>
      <c r="BN59" s="278">
        <v>1165</v>
      </c>
      <c r="BO59" s="278">
        <v>1103</v>
      </c>
      <c r="BP59" s="278">
        <v>1103</v>
      </c>
      <c r="BQ59" s="278">
        <v>753</v>
      </c>
      <c r="BR59" s="278">
        <v>738</v>
      </c>
      <c r="BS59" s="278">
        <v>735</v>
      </c>
      <c r="BT59" s="278">
        <v>727</v>
      </c>
      <c r="BU59" s="280" t="n">
        <v>708.0</v>
      </c>
      <c r="BV59" s="278"/>
      <c r="BW59" s="278"/>
      <c r="BX59" s="278"/>
      <c r="BY59" s="278"/>
      <c r="BZ59" s="278"/>
      <c r="CA59" s="284" t="e">
        <v>#DIV/0!</v>
      </c>
      <c r="CB59" s="243"/>
      <c r="CC59" s="243"/>
    </row>
    <row r="60" spans="1:81" ht="14.25" customHeight="1" x14ac:dyDescent="0.25">
      <c r="A60" s="328" t="s">
        <v>632</v>
      </c>
      <c r="B60" s="268">
        <v>42644</v>
      </c>
      <c r="C60" s="285">
        <v>1190</v>
      </c>
      <c r="D60" s="270">
        <f t="shared" si="4"/>
        <v>1128</v>
      </c>
      <c r="E60" s="270">
        <f t="shared" si="5"/>
        <v>746</v>
      </c>
      <c r="F60" s="270">
        <f t="shared" si="6"/>
        <v>0</v>
      </c>
      <c r="G60" s="271">
        <f t="shared" si="0"/>
        <v>0.94789915966386551</v>
      </c>
      <c r="H60" s="271">
        <f t="shared" si="0"/>
        <v>0.626890756302521</v>
      </c>
      <c r="I60" s="271">
        <f t="shared" si="0"/>
        <v>0</v>
      </c>
      <c r="J60" s="33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282"/>
      <c r="AJ60" s="282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  <c r="AX60" s="282"/>
      <c r="AY60" s="282"/>
      <c r="AZ60" s="282"/>
      <c r="BA60" s="282"/>
      <c r="BB60" s="282"/>
      <c r="BC60" s="278"/>
      <c r="BD60" s="278"/>
      <c r="BE60" s="278"/>
      <c r="BF60" s="278"/>
      <c r="BG60" s="278"/>
      <c r="BH60" s="278"/>
      <c r="BI60" s="280" t="s">
        <v>33</v>
      </c>
      <c r="BJ60" s="278" t="s">
        <v>33</v>
      </c>
      <c r="BK60" s="278"/>
      <c r="BL60" s="278">
        <v>1186</v>
      </c>
      <c r="BM60" s="278">
        <v>1177</v>
      </c>
      <c r="BN60" s="278">
        <v>1128</v>
      </c>
      <c r="BO60" s="278">
        <v>1109</v>
      </c>
      <c r="BP60" s="278">
        <v>1109</v>
      </c>
      <c r="BQ60" s="278">
        <v>746</v>
      </c>
      <c r="BR60" s="278">
        <v>721</v>
      </c>
      <c r="BS60" s="278">
        <v>715</v>
      </c>
      <c r="BT60" s="278">
        <v>705</v>
      </c>
      <c r="BU60" s="280" t="n">
        <v>694.0</v>
      </c>
      <c r="BV60" s="278"/>
      <c r="BW60" s="278"/>
      <c r="BX60" s="278"/>
      <c r="BY60" s="278"/>
      <c r="BZ60" s="278"/>
      <c r="CA60" s="284" t="e">
        <v>#DIV/0!</v>
      </c>
      <c r="CB60" s="243"/>
      <c r="CC60" s="243"/>
    </row>
    <row r="61" spans="1:81" ht="14.25" customHeight="1" x14ac:dyDescent="0.25">
      <c r="A61" s="328" t="s">
        <v>633</v>
      </c>
      <c r="B61" s="268">
        <v>42675</v>
      </c>
      <c r="C61" s="269">
        <v>1260</v>
      </c>
      <c r="D61" s="270">
        <f t="shared" si="4"/>
        <v>1278</v>
      </c>
      <c r="E61" s="270">
        <f t="shared" si="5"/>
        <v>798</v>
      </c>
      <c r="F61" s="270">
        <f t="shared" si="6"/>
        <v>0</v>
      </c>
      <c r="G61" s="271">
        <f t="shared" si="0"/>
        <v>1.0142857142857142</v>
      </c>
      <c r="H61" s="271">
        <f t="shared" si="0"/>
        <v>0.6333333333333333</v>
      </c>
      <c r="I61" s="271">
        <f t="shared" si="0"/>
        <v>0</v>
      </c>
      <c r="J61" s="33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  <c r="AF61" s="282"/>
      <c r="AG61" s="282"/>
      <c r="AH61" s="282"/>
      <c r="AI61" s="282"/>
      <c r="AJ61" s="282"/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78"/>
      <c r="BD61" s="278"/>
      <c r="BE61" s="278"/>
      <c r="BF61" s="278"/>
      <c r="BG61" s="278"/>
      <c r="BH61" s="278"/>
      <c r="BI61" s="280" t="s">
        <v>33</v>
      </c>
      <c r="BJ61" s="278" t="s">
        <v>33</v>
      </c>
      <c r="BK61" s="278"/>
      <c r="BL61" s="278" t="s">
        <v>33</v>
      </c>
      <c r="BM61" s="278">
        <v>1312</v>
      </c>
      <c r="BN61" s="278">
        <v>1291</v>
      </c>
      <c r="BO61" s="278">
        <v>1278</v>
      </c>
      <c r="BP61" s="278">
        <v>1278</v>
      </c>
      <c r="BQ61" s="278">
        <v>879</v>
      </c>
      <c r="BR61" s="278">
        <v>798</v>
      </c>
      <c r="BS61" s="278">
        <v>793</v>
      </c>
      <c r="BT61" s="278">
        <v>779</v>
      </c>
      <c r="BU61" s="280" t="n">
        <v>773.0</v>
      </c>
      <c r="BV61" s="278"/>
      <c r="BW61" s="278"/>
      <c r="BX61" s="278"/>
      <c r="BY61" s="278"/>
      <c r="BZ61" s="278"/>
      <c r="CA61" s="284" t="e">
        <v>#N/A</v>
      </c>
      <c r="CB61" s="243"/>
      <c r="CC61" s="243"/>
    </row>
    <row r="62" spans="1:81" ht="14.25" customHeight="1" x14ac:dyDescent="0.25">
      <c r="A62" s="328" t="s">
        <v>634</v>
      </c>
      <c r="B62" s="286">
        <v>42705</v>
      </c>
      <c r="C62" s="287">
        <v>1507</v>
      </c>
      <c r="D62" s="288">
        <f t="shared" si="4"/>
        <v>1495</v>
      </c>
      <c r="E62" s="288">
        <f t="shared" si="5"/>
        <v>996</v>
      </c>
      <c r="F62" s="288">
        <f t="shared" si="6"/>
        <v>0</v>
      </c>
      <c r="G62" s="289">
        <f t="shared" si="0"/>
        <v>0.99203715992037156</v>
      </c>
      <c r="H62" s="289">
        <f t="shared" si="0"/>
        <v>0.66091572660915732</v>
      </c>
      <c r="I62" s="289">
        <f t="shared" si="0"/>
        <v>0</v>
      </c>
      <c r="J62" s="332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/>
      <c r="BA62" s="290"/>
      <c r="BB62" s="290"/>
      <c r="BC62" s="291"/>
      <c r="BD62" s="291"/>
      <c r="BE62" s="291"/>
      <c r="BF62" s="291"/>
      <c r="BG62" s="291"/>
      <c r="BH62" s="291"/>
      <c r="BI62" s="292" t="s">
        <v>33</v>
      </c>
      <c r="BJ62" s="291" t="s">
        <v>33</v>
      </c>
      <c r="BK62" s="291"/>
      <c r="BL62" s="291" t="s">
        <v>33</v>
      </c>
      <c r="BM62" s="291"/>
      <c r="BN62" s="291">
        <v>1497</v>
      </c>
      <c r="BO62" s="291">
        <v>1495</v>
      </c>
      <c r="BP62" s="291">
        <v>1495</v>
      </c>
      <c r="BQ62" s="291">
        <v>1432</v>
      </c>
      <c r="BR62" s="291">
        <v>1004</v>
      </c>
      <c r="BS62" s="291">
        <v>996</v>
      </c>
      <c r="BT62" s="291">
        <v>975</v>
      </c>
      <c r="BU62" s="292" t="n">
        <v>959.0</v>
      </c>
      <c r="BV62" s="291"/>
      <c r="BW62" s="291"/>
      <c r="BX62" s="291"/>
      <c r="BY62" s="291"/>
      <c r="BZ62" s="291"/>
      <c r="CA62" s="284" t="e">
        <v>#N/A</v>
      </c>
      <c r="CB62" s="243"/>
      <c r="CC62" s="243"/>
    </row>
    <row r="63" spans="1:81" x14ac:dyDescent="0.25">
      <c r="A63" s="328" t="s">
        <v>635</v>
      </c>
      <c r="B63" s="286">
        <v>42736</v>
      </c>
      <c r="C63" s="269">
        <v>509</v>
      </c>
      <c r="D63" s="270">
        <f t="shared" si="4"/>
        <v>502</v>
      </c>
      <c r="E63" s="270">
        <f t="shared" si="5"/>
        <v>434</v>
      </c>
      <c r="F63" s="270">
        <f t="shared" si="6"/>
        <v>0</v>
      </c>
      <c r="G63" s="271">
        <f t="shared" ref="G63:I67" si="7">IFERROR(D63/$C63,"-")</f>
        <v>0.98624754420432215</v>
      </c>
      <c r="H63" s="271">
        <f t="shared" si="7"/>
        <v>0.8526522593320236</v>
      </c>
      <c r="I63" s="271">
        <f t="shared" si="7"/>
        <v>0</v>
      </c>
      <c r="J63" s="33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282"/>
      <c r="AH63" s="282"/>
      <c r="AI63" s="282"/>
      <c r="AJ63" s="282"/>
      <c r="AK63" s="282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2"/>
      <c r="AX63" s="282"/>
      <c r="AY63" s="282"/>
      <c r="AZ63" s="282"/>
      <c r="BA63" s="282"/>
      <c r="BB63" s="282"/>
      <c r="BC63" s="278"/>
      <c r="BD63" s="278"/>
      <c r="BE63" s="278"/>
      <c r="BF63" s="278"/>
      <c r="BG63" s="278"/>
      <c r="BH63" s="278"/>
      <c r="BI63" s="280"/>
      <c r="BJ63" s="278"/>
      <c r="BK63" s="278"/>
      <c r="BL63" s="278"/>
      <c r="BM63" s="278"/>
      <c r="BN63" s="278"/>
      <c r="BO63" s="278">
        <v>509</v>
      </c>
      <c r="BP63" s="278">
        <v>509</v>
      </c>
      <c r="BQ63" s="278">
        <v>502</v>
      </c>
      <c r="BR63" s="278">
        <v>449</v>
      </c>
      <c r="BS63" s="278">
        <v>444</v>
      </c>
      <c r="BT63" s="278">
        <v>434</v>
      </c>
      <c r="BU63" s="280" t="n">
        <v>407.0</v>
      </c>
      <c r="BV63" s="278"/>
      <c r="BW63" s="278"/>
      <c r="BX63" s="278"/>
      <c r="BY63" s="278"/>
      <c r="BZ63" s="278"/>
      <c r="CA63" s="284"/>
      <c r="CB63" s="284"/>
      <c r="CC63" s="243"/>
    </row>
    <row r="64" spans="1:81" x14ac:dyDescent="0.25">
      <c r="A64" s="328" t="s">
        <v>636</v>
      </c>
      <c r="B64" s="286">
        <v>42767</v>
      </c>
      <c r="C64" s="269">
        <v>1052</v>
      </c>
      <c r="D64" s="270">
        <f t="shared" si="4"/>
        <v>1009</v>
      </c>
      <c r="E64" s="270">
        <f t="shared" si="5"/>
        <v>0</v>
      </c>
      <c r="F64" s="270">
        <f t="shared" si="6"/>
        <v>0</v>
      </c>
      <c r="G64" s="271">
        <f t="shared" si="7"/>
        <v>0.95912547528517111</v>
      </c>
      <c r="H64" s="271">
        <f t="shared" si="7"/>
        <v>0</v>
      </c>
      <c r="I64" s="271">
        <f t="shared" si="7"/>
        <v>0</v>
      </c>
      <c r="J64" s="33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282"/>
      <c r="AF64" s="282"/>
      <c r="AG64" s="282"/>
      <c r="AH64" s="282"/>
      <c r="AI64" s="282"/>
      <c r="AJ64" s="282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  <c r="AX64" s="282"/>
      <c r="AY64" s="282"/>
      <c r="AZ64" s="282"/>
      <c r="BA64" s="282"/>
      <c r="BB64" s="282"/>
      <c r="BC64" s="278"/>
      <c r="BD64" s="278"/>
      <c r="BE64" s="278"/>
      <c r="BF64" s="278"/>
      <c r="BG64" s="278"/>
      <c r="BH64" s="278"/>
      <c r="BI64" s="280"/>
      <c r="BJ64" s="278"/>
      <c r="BK64" s="278"/>
      <c r="BL64" s="278"/>
      <c r="BM64" s="278"/>
      <c r="BN64" s="278"/>
      <c r="BO64" s="278"/>
      <c r="BP64" s="278">
        <v>1052</v>
      </c>
      <c r="BQ64" s="278">
        <v>1040</v>
      </c>
      <c r="BR64" s="278">
        <v>1009</v>
      </c>
      <c r="BS64" s="278">
        <v>1003</v>
      </c>
      <c r="BT64" s="278">
        <v>962</v>
      </c>
      <c r="BU64" s="280" t="n">
        <v>926.0</v>
      </c>
      <c r="BV64" s="278"/>
      <c r="BW64" s="278"/>
      <c r="BX64" s="278"/>
      <c r="BY64" s="278"/>
      <c r="BZ64" s="278"/>
      <c r="CA64" s="284"/>
      <c r="CB64" s="284"/>
      <c r="CC64" s="243"/>
    </row>
    <row r="65" spans="1:81" x14ac:dyDescent="0.25">
      <c r="A65" s="328" t="s">
        <v>637</v>
      </c>
      <c r="B65" s="286">
        <v>42795</v>
      </c>
      <c r="C65" s="269">
        <v>1209</v>
      </c>
      <c r="D65" s="270">
        <f t="shared" si="4"/>
        <v>1180</v>
      </c>
      <c r="E65" s="270">
        <f t="shared" si="5"/>
        <v>0</v>
      </c>
      <c r="F65" s="270">
        <f t="shared" si="6"/>
        <v>0</v>
      </c>
      <c r="G65" s="271">
        <f t="shared" si="7"/>
        <v>0.9760132340777502</v>
      </c>
      <c r="H65" s="271">
        <f t="shared" si="7"/>
        <v>0</v>
      </c>
      <c r="I65" s="271">
        <f t="shared" si="7"/>
        <v>0</v>
      </c>
      <c r="J65" s="33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  <c r="AC65" s="282"/>
      <c r="AD65" s="282"/>
      <c r="AE65" s="282"/>
      <c r="AF65" s="282"/>
      <c r="AG65" s="282"/>
      <c r="AH65" s="282"/>
      <c r="AI65" s="282"/>
      <c r="AJ65" s="282"/>
      <c r="AK65" s="282"/>
      <c r="AL65" s="282"/>
      <c r="AM65" s="282"/>
      <c r="AN65" s="282"/>
      <c r="AO65" s="282"/>
      <c r="AP65" s="282"/>
      <c r="AQ65" s="282"/>
      <c r="AR65" s="282"/>
      <c r="AS65" s="282"/>
      <c r="AT65" s="282"/>
      <c r="AU65" s="282"/>
      <c r="AV65" s="282"/>
      <c r="AW65" s="282"/>
      <c r="AX65" s="282"/>
      <c r="AY65" s="282"/>
      <c r="AZ65" s="282"/>
      <c r="BA65" s="282"/>
      <c r="BB65" s="282"/>
      <c r="BC65" s="278"/>
      <c r="BD65" s="278"/>
      <c r="BE65" s="278"/>
      <c r="BF65" s="278"/>
      <c r="BG65" s="278"/>
      <c r="BH65" s="278"/>
      <c r="BI65" s="280"/>
      <c r="BJ65" s="278"/>
      <c r="BK65" s="278"/>
      <c r="BL65" s="278"/>
      <c r="BM65" s="278"/>
      <c r="BN65" s="278"/>
      <c r="BO65" s="278"/>
      <c r="BP65" s="278"/>
      <c r="BQ65" s="278">
        <v>1201</v>
      </c>
      <c r="BR65" s="278">
        <v>1182</v>
      </c>
      <c r="BS65" s="278">
        <v>1180</v>
      </c>
      <c r="BT65" s="278">
        <v>1142</v>
      </c>
      <c r="BU65" s="280" t="n">
        <v>1092.0</v>
      </c>
      <c r="BV65" s="278"/>
      <c r="BW65" s="278"/>
      <c r="BX65" s="278"/>
      <c r="BY65" s="278"/>
      <c r="BZ65" s="278"/>
      <c r="CA65" s="284"/>
      <c r="CB65" s="243"/>
      <c r="CC65" s="243"/>
    </row>
    <row r="66" spans="1:81" ht="17.25" customHeight="1" x14ac:dyDescent="0.25">
      <c r="A66" s="328" t="s">
        <v>638</v>
      </c>
      <c r="B66" s="286">
        <v>42826</v>
      </c>
      <c r="C66" s="269">
        <v>962</v>
      </c>
      <c r="D66" s="270">
        <f t="shared" si="4"/>
        <v>897</v>
      </c>
      <c r="E66" s="270">
        <f t="shared" si="5"/>
        <v>0</v>
      </c>
      <c r="F66" s="270">
        <f t="shared" si="6"/>
        <v>0</v>
      </c>
      <c r="G66" s="271">
        <f t="shared" si="7"/>
        <v>0.93243243243243246</v>
      </c>
      <c r="H66" s="271">
        <f t="shared" si="7"/>
        <v>0</v>
      </c>
      <c r="I66" s="271">
        <f t="shared" si="7"/>
        <v>0</v>
      </c>
      <c r="J66" s="332"/>
      <c r="K66" s="282"/>
      <c r="L66" s="282"/>
      <c r="M66" s="282"/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/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2"/>
      <c r="AX66" s="282"/>
      <c r="AY66" s="282"/>
      <c r="AZ66" s="282"/>
      <c r="BA66" s="282"/>
      <c r="BB66" s="282"/>
      <c r="BC66" s="278"/>
      <c r="BD66" s="278"/>
      <c r="BE66" s="278"/>
      <c r="BF66" s="278"/>
      <c r="BG66" s="278"/>
      <c r="BH66" s="278"/>
      <c r="BI66" s="280"/>
      <c r="BJ66" s="278"/>
      <c r="BK66" s="278"/>
      <c r="BL66" s="278"/>
      <c r="BM66" s="278"/>
      <c r="BN66" s="278"/>
      <c r="BO66" s="278"/>
      <c r="BP66" s="278"/>
      <c r="BQ66" s="278"/>
      <c r="BR66" s="278">
        <v>939</v>
      </c>
      <c r="BS66" s="278">
        <v>936</v>
      </c>
      <c r="BT66" s="278">
        <v>897</v>
      </c>
      <c r="BU66" s="280" t="n">
        <v>851.0</v>
      </c>
      <c r="BV66" s="278"/>
      <c r="BW66" s="278"/>
      <c r="BX66" s="278"/>
      <c r="BY66" s="278"/>
      <c r="BZ66" s="278"/>
      <c r="CA66" s="284"/>
      <c r="CB66" s="243"/>
      <c r="CC66" s="243"/>
    </row>
    <row r="67" spans="1:81" x14ac:dyDescent="0.25">
      <c r="A67" s="328" t="s">
        <v>639</v>
      </c>
      <c r="B67" s="286">
        <v>42856</v>
      </c>
      <c r="C67" s="269">
        <v>953</v>
      </c>
      <c r="D67" s="270">
        <f t="shared" si="4"/>
        <v>0</v>
      </c>
      <c r="E67" s="270">
        <f t="shared" si="5"/>
        <v>0</v>
      </c>
      <c r="F67" s="270">
        <f t="shared" si="6"/>
        <v>0</v>
      </c>
      <c r="G67" s="271">
        <f t="shared" si="7"/>
        <v>0</v>
      </c>
      <c r="H67" s="271">
        <f t="shared" si="7"/>
        <v>0</v>
      </c>
      <c r="I67" s="271">
        <f t="shared" si="7"/>
        <v>0</v>
      </c>
      <c r="J67" s="33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2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282"/>
      <c r="AT67" s="282"/>
      <c r="AU67" s="282"/>
      <c r="AV67" s="282"/>
      <c r="AW67" s="282"/>
      <c r="AX67" s="282"/>
      <c r="AY67" s="282"/>
      <c r="AZ67" s="282"/>
      <c r="BA67" s="282"/>
      <c r="BB67" s="282"/>
      <c r="BC67" s="278"/>
      <c r="BD67" s="278"/>
      <c r="BE67" s="278"/>
      <c r="BF67" s="278"/>
      <c r="BG67" s="278"/>
      <c r="BH67" s="278"/>
      <c r="BI67" s="280"/>
      <c r="BJ67" s="278"/>
      <c r="BK67" s="278"/>
      <c r="BL67" s="278"/>
      <c r="BM67" s="278"/>
      <c r="BN67" s="278"/>
      <c r="BO67" s="278"/>
      <c r="BP67" s="278"/>
      <c r="BQ67" s="278"/>
      <c r="BR67" s="278"/>
      <c r="BS67" s="278">
        <v>934</v>
      </c>
      <c r="BT67" s="278">
        <v>887</v>
      </c>
      <c r="BU67" s="280" t="n">
        <v>857.0</v>
      </c>
      <c r="BV67" s="278"/>
      <c r="BW67" s="278"/>
      <c r="BX67" s="278"/>
      <c r="BY67" s="278"/>
      <c r="BZ67" s="278"/>
      <c r="CA67" s="284"/>
      <c r="CB67" s="243"/>
      <c r="CC67" s="243"/>
    </row>
    <row r="68" spans="1:81" x14ac:dyDescent="0.25">
      <c r="A68" s="328" t="s">
        <v>640</v>
      </c>
      <c r="B68" s="286">
        <v>42887</v>
      </c>
      <c r="C68" s="269">
        <v>1739</v>
      </c>
      <c r="D68" s="270">
        <f t="shared" si="4"/>
        <v>0</v>
      </c>
      <c r="E68" s="270">
        <f t="shared" si="5"/>
        <v>0</v>
      </c>
      <c r="F68" s="270">
        <f t="shared" si="6"/>
        <v>0</v>
      </c>
      <c r="G68" s="271"/>
      <c r="H68" s="271"/>
      <c r="I68" s="271"/>
      <c r="J68" s="33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  <c r="AF68" s="282"/>
      <c r="AG68" s="282"/>
      <c r="AH68" s="282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2"/>
      <c r="AX68" s="282"/>
      <c r="AY68" s="282"/>
      <c r="AZ68" s="282"/>
      <c r="BA68" s="282"/>
      <c r="BB68" s="282"/>
      <c r="BC68" s="278"/>
      <c r="BD68" s="278"/>
      <c r="BE68" s="278"/>
      <c r="BF68" s="278"/>
      <c r="BG68" s="278"/>
      <c r="BH68" s="278"/>
      <c r="BI68" s="280"/>
      <c r="BJ68" s="278"/>
      <c r="BK68" s="278"/>
      <c r="BL68" s="278"/>
      <c r="BM68" s="278"/>
      <c r="BN68" s="278"/>
      <c r="BO68" s="278"/>
      <c r="BP68" s="278"/>
      <c r="BQ68" s="278"/>
      <c r="BR68" s="278"/>
      <c r="BS68" s="278"/>
      <c r="BT68" s="278">
        <v>1717</v>
      </c>
      <c r="BU68" s="280" t="n">
        <v>1705.0</v>
      </c>
      <c r="BV68" s="278"/>
      <c r="BW68" s="278"/>
      <c r="BX68" s="278"/>
      <c r="BY68" s="278"/>
      <c r="BZ68" s="278"/>
      <c r="CA68" s="284"/>
      <c r="CB68" s="243"/>
      <c r="CC68" s="243"/>
    </row>
    <row r="69" spans="1:81" x14ac:dyDescent="0.25">
      <c r="A69" s="328" t="s">
        <v>641</v>
      </c>
      <c r="B69" s="286">
        <v>42917</v>
      </c>
      <c r="C69" s="269" t="n">
        <v>1164.0</v>
      </c>
      <c r="D69" s="270"/>
      <c r="E69" s="270"/>
      <c r="F69" s="270"/>
      <c r="G69" s="271"/>
      <c r="H69" s="271"/>
      <c r="I69" s="271"/>
      <c r="J69" s="33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2"/>
      <c r="AX69" s="282"/>
      <c r="AY69" s="282"/>
      <c r="AZ69" s="282"/>
      <c r="BA69" s="282"/>
      <c r="BB69" s="282"/>
      <c r="BC69" s="278"/>
      <c r="BD69" s="278"/>
      <c r="BE69" s="278"/>
      <c r="BF69" s="278"/>
      <c r="BG69" s="278"/>
      <c r="BH69" s="278"/>
      <c r="BI69" s="280"/>
      <c r="BJ69" s="278"/>
      <c r="BK69" s="278"/>
      <c r="BL69" s="278"/>
      <c r="BM69" s="278"/>
      <c r="BN69" s="278"/>
      <c r="BO69" s="278"/>
      <c r="BP69" s="278"/>
      <c r="BQ69" s="278"/>
      <c r="BR69" s="278"/>
      <c r="BS69" s="278"/>
      <c r="BT69" s="278"/>
      <c r="BU69" s="280" t="n">
        <v>1163.0</v>
      </c>
      <c r="BV69" s="278"/>
      <c r="BW69" s="278"/>
      <c r="BX69" s="278"/>
      <c r="BY69" s="278"/>
      <c r="BZ69" s="278"/>
      <c r="CA69" s="284"/>
      <c r="CB69" s="243"/>
      <c r="CC69" s="243"/>
    </row>
    <row r="70" spans="1:81" x14ac:dyDescent="0.25">
      <c r="A70" s="328" t="s">
        <v>642</v>
      </c>
      <c r="B70" s="286">
        <v>42948</v>
      </c>
      <c r="C70" s="269"/>
      <c r="D70" s="270"/>
      <c r="E70" s="270"/>
      <c r="F70" s="270"/>
      <c r="G70" s="271"/>
      <c r="H70" s="271"/>
      <c r="I70" s="271"/>
      <c r="J70" s="33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  <c r="AX70" s="282"/>
      <c r="AY70" s="282"/>
      <c r="AZ70" s="282"/>
      <c r="BA70" s="282"/>
      <c r="BB70" s="282"/>
      <c r="BC70" s="278"/>
      <c r="BD70" s="278"/>
      <c r="BE70" s="278"/>
      <c r="BF70" s="278"/>
      <c r="BG70" s="278"/>
      <c r="BH70" s="278"/>
      <c r="BI70" s="280"/>
      <c r="BJ70" s="278"/>
      <c r="BK70" s="278"/>
      <c r="BL70" s="278"/>
      <c r="BM70" s="278"/>
      <c r="BN70" s="278"/>
      <c r="BO70" s="278"/>
      <c r="BP70" s="278"/>
      <c r="BQ70" s="278"/>
      <c r="BR70" s="278"/>
      <c r="BS70" s="278"/>
      <c r="BT70" s="278"/>
      <c r="BU70" s="280"/>
      <c r="BV70" s="278"/>
      <c r="BW70" s="278"/>
      <c r="BX70" s="278"/>
      <c r="BY70" s="278"/>
      <c r="BZ70" s="278"/>
      <c r="CA70" s="284"/>
      <c r="CB70" s="243"/>
      <c r="CC70" s="243"/>
    </row>
    <row r="71" spans="1:81" x14ac:dyDescent="0.25">
      <c r="A71" s="328" t="s">
        <v>643</v>
      </c>
      <c r="B71" s="286">
        <v>42979</v>
      </c>
      <c r="C71" s="269"/>
      <c r="D71" s="270"/>
      <c r="E71" s="270"/>
      <c r="F71" s="270"/>
      <c r="G71" s="271"/>
      <c r="H71" s="271"/>
      <c r="I71" s="271"/>
      <c r="J71" s="33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78"/>
      <c r="BD71" s="278"/>
      <c r="BE71" s="278"/>
      <c r="BF71" s="278"/>
      <c r="BG71" s="278"/>
      <c r="BH71" s="278"/>
      <c r="BI71" s="280"/>
      <c r="BJ71" s="278"/>
      <c r="BK71" s="278"/>
      <c r="BL71" s="278"/>
      <c r="BM71" s="278"/>
      <c r="BN71" s="278"/>
      <c r="BO71" s="278"/>
      <c r="BP71" s="278"/>
      <c r="BQ71" s="278"/>
      <c r="BR71" s="278"/>
      <c r="BS71" s="278"/>
      <c r="BT71" s="278"/>
      <c r="BU71" s="280"/>
      <c r="BV71" s="278"/>
      <c r="BW71" s="278"/>
      <c r="BX71" s="278"/>
      <c r="BY71" s="278"/>
      <c r="BZ71" s="278"/>
      <c r="CA71" s="284"/>
      <c r="CB71" s="243"/>
      <c r="CC71" s="243"/>
    </row>
    <row r="72" spans="1:81" x14ac:dyDescent="0.25">
      <c r="A72" s="328" t="s">
        <v>644</v>
      </c>
      <c r="B72" s="286">
        <v>43009</v>
      </c>
      <c r="C72" s="285"/>
      <c r="D72" s="270"/>
      <c r="E72" s="270"/>
      <c r="F72" s="270"/>
      <c r="G72" s="271"/>
      <c r="H72" s="271"/>
      <c r="I72" s="271"/>
      <c r="J72" s="33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78"/>
      <c r="BD72" s="278"/>
      <c r="BE72" s="278"/>
      <c r="BF72" s="278"/>
      <c r="BG72" s="278"/>
      <c r="BH72" s="278"/>
      <c r="BI72" s="280"/>
      <c r="BJ72" s="278"/>
      <c r="BK72" s="278"/>
      <c r="BL72" s="278"/>
      <c r="BM72" s="278"/>
      <c r="BN72" s="278"/>
      <c r="BO72" s="278"/>
      <c r="BP72" s="278"/>
      <c r="BQ72" s="278"/>
      <c r="BR72" s="278"/>
      <c r="BS72" s="278"/>
      <c r="BT72" s="278"/>
      <c r="BU72" s="280"/>
      <c r="BV72" s="278"/>
      <c r="BW72" s="278"/>
      <c r="BX72" s="278"/>
      <c r="BY72" s="278"/>
      <c r="BZ72" s="278"/>
      <c r="CA72" s="284"/>
      <c r="CB72" s="243"/>
      <c r="CC72" s="243"/>
    </row>
    <row r="73" spans="1:81" x14ac:dyDescent="0.25">
      <c r="A73" s="328" t="s">
        <v>645</v>
      </c>
      <c r="B73" s="286">
        <v>43040</v>
      </c>
      <c r="C73" s="269"/>
      <c r="D73" s="270"/>
      <c r="E73" s="270"/>
      <c r="F73" s="270"/>
      <c r="G73" s="271"/>
      <c r="H73" s="271"/>
      <c r="I73" s="271"/>
      <c r="J73" s="33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78"/>
      <c r="BD73" s="278"/>
      <c r="BE73" s="278"/>
      <c r="BF73" s="278"/>
      <c r="BG73" s="278"/>
      <c r="BH73" s="278"/>
      <c r="BI73" s="280"/>
      <c r="BJ73" s="278"/>
      <c r="BK73" s="278"/>
      <c r="BL73" s="278"/>
      <c r="BM73" s="278"/>
      <c r="BN73" s="278"/>
      <c r="BO73" s="278"/>
      <c r="BP73" s="278"/>
      <c r="BQ73" s="278"/>
      <c r="BR73" s="278"/>
      <c r="BS73" s="278"/>
      <c r="BT73" s="278"/>
      <c r="BU73" s="280"/>
      <c r="BV73" s="278"/>
      <c r="BW73" s="278"/>
      <c r="BX73" s="278"/>
      <c r="BY73" s="278"/>
      <c r="BZ73" s="278"/>
      <c r="CA73" s="284"/>
      <c r="CB73" s="243"/>
      <c r="CC73" s="243"/>
    </row>
    <row r="74" spans="1:81" x14ac:dyDescent="0.25">
      <c r="A74" s="328" t="s">
        <v>646</v>
      </c>
      <c r="B74" s="286">
        <v>43070</v>
      </c>
      <c r="C74" s="287"/>
      <c r="D74" s="288"/>
      <c r="E74" s="288"/>
      <c r="F74" s="288"/>
      <c r="G74" s="289"/>
      <c r="H74" s="289"/>
      <c r="I74" s="289"/>
      <c r="J74" s="332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290"/>
      <c r="AW74" s="290"/>
      <c r="AX74" s="290"/>
      <c r="AY74" s="290"/>
      <c r="AZ74" s="290"/>
      <c r="BA74" s="290"/>
      <c r="BB74" s="290"/>
      <c r="BC74" s="291"/>
      <c r="BD74" s="291"/>
      <c r="BE74" s="291"/>
      <c r="BF74" s="291"/>
      <c r="BG74" s="291"/>
      <c r="BH74" s="291"/>
      <c r="BI74" s="292"/>
      <c r="BJ74" s="291"/>
      <c r="BK74" s="291"/>
      <c r="BL74" s="291"/>
      <c r="BM74" s="291"/>
      <c r="BN74" s="291"/>
      <c r="BO74" s="291"/>
      <c r="BP74" s="291"/>
      <c r="BQ74" s="291"/>
      <c r="BR74" s="291"/>
      <c r="BS74" s="291"/>
      <c r="BT74" s="291"/>
      <c r="BU74" s="292"/>
      <c r="BV74" s="291"/>
      <c r="BW74" s="291"/>
      <c r="BX74" s="291"/>
      <c r="BY74" s="291"/>
      <c r="BZ74" s="291"/>
      <c r="CA74" s="284"/>
      <c r="CB74" s="243"/>
      <c r="CC74" s="243"/>
    </row>
    <row r="75" spans="1:81" x14ac:dyDescent="0.25">
      <c r="G75" s="333">
        <f>AVERAGE(G6:G67)</f>
        <v>0.93462697175877762</v>
      </c>
      <c r="H75" s="333">
        <f t="shared" ref="H75:I75" si="8">AVERAGE(H6:H67)</f>
        <v>0.57964714693756847</v>
      </c>
      <c r="I75" s="333">
        <f t="shared" si="8"/>
        <v>0.25074780729646973</v>
      </c>
    </row>
  </sheetData>
  <conditionalFormatting sqref="BI6:BN62">
    <cfRule type="expression" dxfId="50" priority="4">
      <formula>IF($B$2=BI$3,TRUE,FALSE)</formula>
    </cfRule>
  </conditionalFormatting>
  <conditionalFormatting sqref="BU6:BZ62">
    <cfRule type="expression" dxfId="49" priority="3">
      <formula>IF($B$2=BU$3,TRUE,FALSE)</formula>
    </cfRule>
  </conditionalFormatting>
  <conditionalFormatting sqref="BI63:BN74">
    <cfRule type="expression" dxfId="48" priority="2">
      <formula>IF($B$2=BI$3,TRUE,FALSE)</formula>
    </cfRule>
  </conditionalFormatting>
  <conditionalFormatting sqref="BU63:BZ74">
    <cfRule type="expression" dxfId="47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zoomScale="80" zoomScaleNormal="80" workbookViewId="0">
      <selection activeCell="D1" sqref="D1"/>
    </sheetView>
  </sheetViews>
  <sheetFormatPr defaultRowHeight="14.25" outlineLevelCol="1" x14ac:dyDescent="0.2"/>
  <cols>
    <col min="1" max="1" customWidth="true" style="296" width="13.25" collapsed="true"/>
    <col min="2" max="2" customWidth="true" style="296" width="12.625" collapsed="true"/>
    <col min="3" max="3" customWidth="true" style="296" width="20.5" collapsed="true"/>
    <col min="4" max="4" customWidth="true" style="296" width="24.375" collapsed="true"/>
    <col min="5" max="6" style="296" width="9.0" collapsed="true"/>
    <col min="7" max="11" customWidth="true" hidden="true" style="296" width="8.0" collapsed="true" outlineLevel="1"/>
    <col min="12" max="12" bestFit="true" customWidth="true" style="296" width="11.875" collapsed="true"/>
    <col min="13" max="13" customWidth="true" hidden="true" style="296" width="13.125" collapsed="true" outlineLevel="1"/>
    <col min="14" max="14" customWidth="true" hidden="true" style="296" width="8.25" collapsed="true" outlineLevel="1"/>
    <col min="15" max="15" style="296" width="9.0" collapsed="true"/>
    <col min="16" max="16" customWidth="true" style="296" width="9.25" collapsed="true"/>
    <col min="17" max="17" customWidth="true" style="296" width="8.0" collapsed="true" outlineLevel="1"/>
    <col min="18" max="18" customWidth="true" style="296" width="9.5" collapsed="true" outlineLevel="1"/>
    <col min="19" max="19" customWidth="true" style="296" width="9.5" collapsed="true"/>
    <col min="20" max="20" customWidth="true" style="296" width="10.625" collapsed="true"/>
    <col min="21" max="21" customWidth="true" style="296" width="11.25" collapsed="true"/>
    <col min="22" max="22" customWidth="true" style="296" width="10.5" collapsed="true"/>
    <col min="23" max="23" customWidth="true" style="296" width="11.25" collapsed="true"/>
    <col min="24" max="24" customWidth="true" style="296" width="9.375" collapsed="true"/>
    <col min="25" max="25" customWidth="true" style="296" width="11.25" collapsed="true"/>
    <col min="26" max="16384" style="296" width="9.0" collapsed="true"/>
  </cols>
  <sheetData>
    <row r="1" spans="1:25" x14ac:dyDescent="0.2">
      <c r="A1" s="293"/>
      <c r="B1" s="106">
        <v>42794</v>
      </c>
      <c r="C1" s="294"/>
      <c r="D1" s="295" t="s">
        <v>401</v>
      </c>
      <c r="E1" s="294"/>
    </row>
    <row r="2" spans="1:25" ht="18" x14ac:dyDescent="0.25">
      <c r="A2" s="294"/>
      <c r="B2" s="297"/>
      <c r="C2" s="298"/>
      <c r="D2" s="294"/>
      <c r="E2" s="294"/>
    </row>
    <row r="3" spans="1:25" x14ac:dyDescent="0.2">
      <c r="A3" s="294"/>
      <c r="B3" s="299"/>
      <c r="C3" s="299"/>
      <c r="D3" s="294"/>
      <c r="E3" s="294"/>
    </row>
    <row r="4" spans="1:25" ht="15" x14ac:dyDescent="0.2">
      <c r="A4" s="300" t="s">
        <v>409</v>
      </c>
      <c r="B4" s="299"/>
      <c r="C4" s="299"/>
      <c r="D4" s="301" t="s">
        <v>410</v>
      </c>
      <c r="E4" s="302"/>
    </row>
    <row r="5" spans="1:25" ht="15" x14ac:dyDescent="0.25">
      <c r="E5" s="303" t="s">
        <v>411</v>
      </c>
      <c r="F5" s="304"/>
      <c r="G5" s="304"/>
      <c r="H5" s="304"/>
      <c r="I5" s="304"/>
      <c r="J5" s="304"/>
      <c r="K5" s="304"/>
      <c r="L5" s="305" t="s">
        <v>412</v>
      </c>
      <c r="M5" s="306"/>
      <c r="N5" s="306"/>
      <c r="O5" s="307" t="s">
        <v>413</v>
      </c>
      <c r="P5" s="308"/>
      <c r="Q5" s="308"/>
      <c r="R5" s="308"/>
      <c r="S5" s="303" t="s">
        <v>414</v>
      </c>
      <c r="T5" s="303"/>
      <c r="U5" s="309" t="s">
        <v>267</v>
      </c>
      <c r="V5" s="309"/>
      <c r="W5" s="309"/>
      <c r="X5" s="309"/>
      <c r="Y5" s="309"/>
    </row>
    <row r="6" spans="1:25" x14ac:dyDescent="0.2">
      <c r="A6" s="310" t="s">
        <v>237</v>
      </c>
      <c r="B6" s="310" t="s">
        <v>236</v>
      </c>
      <c r="C6" s="310" t="s">
        <v>415</v>
      </c>
      <c r="D6" s="310" t="s">
        <v>416</v>
      </c>
      <c r="E6" s="311" t="s">
        <v>276</v>
      </c>
      <c r="F6" s="312" t="s">
        <v>277</v>
      </c>
      <c r="G6" s="311" t="s">
        <v>50</v>
      </c>
      <c r="H6" s="313" t="s">
        <v>36</v>
      </c>
      <c r="I6" s="313" t="s">
        <v>37</v>
      </c>
      <c r="J6" s="312" t="s">
        <v>279</v>
      </c>
      <c r="K6" s="311" t="s">
        <v>417</v>
      </c>
      <c r="L6" s="311" t="s">
        <v>278</v>
      </c>
      <c r="M6" s="313" t="s">
        <v>418</v>
      </c>
      <c r="N6" s="312" t="s">
        <v>419</v>
      </c>
      <c r="O6" s="310" t="s">
        <v>420</v>
      </c>
      <c r="P6" s="310" t="s">
        <v>421</v>
      </c>
      <c r="Q6" s="310" t="s">
        <v>422</v>
      </c>
      <c r="R6" s="310" t="s">
        <v>423</v>
      </c>
      <c r="S6" s="311" t="s">
        <v>280</v>
      </c>
      <c r="T6" s="312" t="s">
        <v>281</v>
      </c>
      <c r="U6" s="310" t="s">
        <v>424</v>
      </c>
      <c r="V6" s="310" t="s">
        <v>283</v>
      </c>
      <c r="W6" s="310" t="s">
        <v>425</v>
      </c>
      <c r="X6" s="310" t="s">
        <v>426</v>
      </c>
      <c r="Y6" s="310" t="s">
        <v>285</v>
      </c>
    </row>
    <row r="7" spans="1:25" x14ac:dyDescent="0.2">
      <c r="A7" s="296" t="s">
        <v>246</v>
      </c>
      <c r="B7" s="296" t="s">
        <v>245</v>
      </c>
      <c r="C7" s="296" t="s">
        <v>427</v>
      </c>
      <c r="D7" s="296" t="s">
        <v>428</v>
      </c>
      <c r="E7" s="314">
        <v>88</v>
      </c>
      <c r="F7" s="315">
        <v>73</v>
      </c>
      <c r="G7" s="314">
        <v>8</v>
      </c>
      <c r="H7" s="316">
        <v>48</v>
      </c>
      <c r="I7" s="316">
        <v>0</v>
      </c>
      <c r="J7" s="315">
        <v>25</v>
      </c>
      <c r="K7" s="314">
        <v>16</v>
      </c>
      <c r="L7" s="314">
        <v>9</v>
      </c>
      <c r="M7" s="316">
        <v>8</v>
      </c>
      <c r="N7" s="315">
        <v>1</v>
      </c>
      <c r="O7" s="317">
        <v>6</v>
      </c>
      <c r="P7" s="318">
        <v>0.24</v>
      </c>
      <c r="Q7" s="317">
        <v>0</v>
      </c>
      <c r="R7" s="318"/>
      <c r="S7" s="314">
        <v>1</v>
      </c>
      <c r="T7" s="319">
        <v>1.24E-2</v>
      </c>
      <c r="U7" s="317">
        <v>20.76</v>
      </c>
      <c r="V7" s="320">
        <v>22.82</v>
      </c>
      <c r="W7" s="320">
        <v>2</v>
      </c>
      <c r="X7" s="321">
        <v>11.4</v>
      </c>
      <c r="Y7" s="317">
        <v>43.58</v>
      </c>
    </row>
    <row r="8" spans="1:25" x14ac:dyDescent="0.2">
      <c r="A8" s="296" t="s">
        <v>246</v>
      </c>
      <c r="B8" s="296" t="s">
        <v>245</v>
      </c>
      <c r="C8" s="296" t="s">
        <v>244</v>
      </c>
      <c r="D8" s="296" t="s">
        <v>429</v>
      </c>
      <c r="E8" s="314">
        <v>165</v>
      </c>
      <c r="F8" s="315">
        <v>159</v>
      </c>
      <c r="G8" s="314">
        <v>18</v>
      </c>
      <c r="H8" s="316">
        <v>114</v>
      </c>
      <c r="I8" s="316">
        <v>3</v>
      </c>
      <c r="J8" s="315">
        <v>42</v>
      </c>
      <c r="K8" s="314">
        <v>2</v>
      </c>
      <c r="L8" s="314">
        <v>14</v>
      </c>
      <c r="M8" s="316">
        <v>14</v>
      </c>
      <c r="N8" s="315">
        <v>0</v>
      </c>
      <c r="O8" s="317">
        <v>10</v>
      </c>
      <c r="P8" s="318">
        <v>0.23810000000000001</v>
      </c>
      <c r="Q8" s="317">
        <v>1</v>
      </c>
      <c r="R8" s="318">
        <v>0.33329999999999999</v>
      </c>
      <c r="S8" s="314">
        <v>48</v>
      </c>
      <c r="T8" s="319">
        <v>0.29630000000000001</v>
      </c>
      <c r="U8" s="317">
        <v>397.55</v>
      </c>
      <c r="V8" s="320">
        <v>1037.54</v>
      </c>
      <c r="W8" s="320">
        <v>68</v>
      </c>
      <c r="X8" s="321">
        <v>15.3</v>
      </c>
      <c r="Y8" s="317">
        <v>1435.09</v>
      </c>
    </row>
    <row r="9" spans="1:25" x14ac:dyDescent="0.2">
      <c r="A9" s="296" t="s">
        <v>246</v>
      </c>
      <c r="B9" s="296" t="s">
        <v>245</v>
      </c>
      <c r="C9" s="296" t="s">
        <v>430</v>
      </c>
      <c r="D9" s="296" t="s">
        <v>429</v>
      </c>
      <c r="E9" s="314">
        <v>122</v>
      </c>
      <c r="F9" s="315">
        <v>121</v>
      </c>
      <c r="G9" s="314">
        <v>17</v>
      </c>
      <c r="H9" s="316">
        <v>88</v>
      </c>
      <c r="I9" s="316">
        <v>5</v>
      </c>
      <c r="J9" s="315">
        <v>28</v>
      </c>
      <c r="K9" s="314">
        <v>1</v>
      </c>
      <c r="L9" s="314">
        <v>17</v>
      </c>
      <c r="M9" s="316">
        <v>13</v>
      </c>
      <c r="N9" s="315">
        <v>4</v>
      </c>
      <c r="O9" s="317">
        <v>13</v>
      </c>
      <c r="P9" s="318">
        <v>0.46429999999999999</v>
      </c>
      <c r="Q9" s="317">
        <v>0</v>
      </c>
      <c r="R9" s="318">
        <v>0</v>
      </c>
      <c r="S9" s="314">
        <v>31</v>
      </c>
      <c r="T9" s="319">
        <v>0.25509999999999999</v>
      </c>
      <c r="U9" s="317">
        <v>767.95</v>
      </c>
      <c r="V9" s="320">
        <v>1067.28</v>
      </c>
      <c r="W9" s="320">
        <v>69</v>
      </c>
      <c r="X9" s="321">
        <v>15.5</v>
      </c>
      <c r="Y9" s="317">
        <v>1835.23</v>
      </c>
    </row>
    <row r="10" spans="1:25" x14ac:dyDescent="0.2">
      <c r="A10" s="296" t="s">
        <v>246</v>
      </c>
      <c r="B10" s="296" t="s">
        <v>245</v>
      </c>
      <c r="C10" s="296" t="s">
        <v>431</v>
      </c>
      <c r="D10" s="296" t="s">
        <v>429</v>
      </c>
      <c r="E10" s="314">
        <v>149</v>
      </c>
      <c r="F10" s="315">
        <v>178</v>
      </c>
      <c r="G10" s="314">
        <v>11</v>
      </c>
      <c r="H10" s="316">
        <v>130</v>
      </c>
      <c r="I10" s="316">
        <v>6</v>
      </c>
      <c r="J10" s="315">
        <v>42</v>
      </c>
      <c r="K10" s="314">
        <v>1</v>
      </c>
      <c r="L10" s="314">
        <v>41</v>
      </c>
      <c r="M10" s="316">
        <v>34</v>
      </c>
      <c r="N10" s="315">
        <v>7</v>
      </c>
      <c r="O10" s="317">
        <v>20</v>
      </c>
      <c r="P10" s="318">
        <v>0.47620000000000001</v>
      </c>
      <c r="Q10" s="317">
        <v>3</v>
      </c>
      <c r="R10" s="318">
        <v>0.5</v>
      </c>
      <c r="S10" s="314">
        <v>39</v>
      </c>
      <c r="T10" s="319">
        <v>0.23849999999999999</v>
      </c>
      <c r="U10" s="317">
        <v>942.96</v>
      </c>
      <c r="V10" s="320">
        <v>771.22</v>
      </c>
      <c r="W10" s="320">
        <v>60</v>
      </c>
      <c r="X10" s="321">
        <v>12.9</v>
      </c>
      <c r="Y10" s="317">
        <v>1714.17</v>
      </c>
    </row>
    <row r="11" spans="1:25" x14ac:dyDescent="0.2">
      <c r="A11" s="296" t="s">
        <v>246</v>
      </c>
      <c r="B11" s="296" t="s">
        <v>245</v>
      </c>
      <c r="C11" s="296" t="s">
        <v>432</v>
      </c>
      <c r="D11" s="296" t="s">
        <v>428</v>
      </c>
      <c r="E11" s="314">
        <v>62</v>
      </c>
      <c r="F11" s="315">
        <v>54</v>
      </c>
      <c r="G11" s="314">
        <v>0</v>
      </c>
      <c r="H11" s="316">
        <v>45</v>
      </c>
      <c r="I11" s="316">
        <v>0</v>
      </c>
      <c r="J11" s="315">
        <v>9</v>
      </c>
      <c r="K11" s="314">
        <v>8</v>
      </c>
      <c r="L11" s="314">
        <v>0</v>
      </c>
      <c r="M11" s="316">
        <v>0</v>
      </c>
      <c r="N11" s="315">
        <v>0</v>
      </c>
      <c r="O11" s="317"/>
      <c r="P11" s="318"/>
      <c r="Q11" s="317"/>
      <c r="R11" s="318"/>
      <c r="S11" s="314">
        <v>0</v>
      </c>
      <c r="T11" s="319">
        <v>0</v>
      </c>
      <c r="U11" s="317">
        <v>123.19</v>
      </c>
      <c r="V11" s="320">
        <v>-0.38</v>
      </c>
      <c r="W11" s="320">
        <v>1</v>
      </c>
      <c r="X11" s="321">
        <v>-0.4</v>
      </c>
      <c r="Y11" s="317">
        <v>122.81</v>
      </c>
    </row>
    <row r="12" spans="1:25" x14ac:dyDescent="0.2">
      <c r="A12" s="296" t="s">
        <v>246</v>
      </c>
      <c r="B12" s="296" t="s">
        <v>245</v>
      </c>
      <c r="C12" s="296" t="s">
        <v>433</v>
      </c>
      <c r="D12" s="296" t="s">
        <v>434</v>
      </c>
      <c r="E12" s="314">
        <v>0</v>
      </c>
      <c r="F12" s="315">
        <v>16</v>
      </c>
      <c r="G12" s="314">
        <v>0</v>
      </c>
      <c r="H12" s="316">
        <v>11</v>
      </c>
      <c r="I12" s="316">
        <v>0</v>
      </c>
      <c r="J12" s="315">
        <v>5</v>
      </c>
      <c r="K12" s="314">
        <v>0</v>
      </c>
      <c r="L12" s="314">
        <v>16</v>
      </c>
      <c r="M12" s="316">
        <v>11</v>
      </c>
      <c r="N12" s="315">
        <v>5</v>
      </c>
      <c r="O12" s="317">
        <v>4</v>
      </c>
      <c r="P12" s="318">
        <v>0.8</v>
      </c>
      <c r="Q12" s="317">
        <v>0</v>
      </c>
      <c r="R12" s="318"/>
      <c r="S12" s="314">
        <v>1</v>
      </c>
      <c r="T12" s="319">
        <v>0.125</v>
      </c>
      <c r="U12" s="317">
        <v>0</v>
      </c>
      <c r="V12" s="320">
        <v>15.5</v>
      </c>
      <c r="W12" s="320">
        <v>1</v>
      </c>
      <c r="X12" s="321">
        <v>15.5</v>
      </c>
      <c r="Y12" s="317">
        <v>15.5</v>
      </c>
    </row>
    <row r="13" spans="1:25" x14ac:dyDescent="0.2">
      <c r="A13" s="296" t="s">
        <v>246</v>
      </c>
      <c r="B13" s="296" t="s">
        <v>245</v>
      </c>
      <c r="C13" s="296" t="s">
        <v>435</v>
      </c>
      <c r="D13" s="296" t="s">
        <v>428</v>
      </c>
      <c r="E13" s="314">
        <v>0</v>
      </c>
      <c r="F13" s="315">
        <v>41</v>
      </c>
      <c r="G13" s="314">
        <v>0</v>
      </c>
      <c r="H13" s="316">
        <v>28</v>
      </c>
      <c r="I13" s="316">
        <v>0</v>
      </c>
      <c r="J13" s="315">
        <v>13</v>
      </c>
      <c r="K13" s="314">
        <v>0</v>
      </c>
      <c r="L13" s="314">
        <v>41</v>
      </c>
      <c r="M13" s="316">
        <v>28</v>
      </c>
      <c r="N13" s="315">
        <v>13</v>
      </c>
      <c r="O13" s="317">
        <v>10</v>
      </c>
      <c r="P13" s="318">
        <v>0.76919999999999999</v>
      </c>
      <c r="Q13" s="317">
        <v>0</v>
      </c>
      <c r="R13" s="318"/>
      <c r="S13" s="314">
        <v>3</v>
      </c>
      <c r="T13" s="319">
        <v>0.14630000000000001</v>
      </c>
      <c r="U13" s="317">
        <v>0</v>
      </c>
      <c r="V13" s="320">
        <v>45.25</v>
      </c>
      <c r="W13" s="320">
        <v>4</v>
      </c>
      <c r="X13" s="321">
        <v>11.3</v>
      </c>
      <c r="Y13" s="317">
        <v>45.25</v>
      </c>
    </row>
    <row r="14" spans="1:25" x14ac:dyDescent="0.2">
      <c r="A14" s="296" t="s">
        <v>246</v>
      </c>
      <c r="B14" s="296" t="s">
        <v>245</v>
      </c>
      <c r="C14" s="296" t="s">
        <v>436</v>
      </c>
      <c r="D14" s="296" t="s">
        <v>434</v>
      </c>
      <c r="E14" s="314">
        <v>0</v>
      </c>
      <c r="F14" s="315">
        <v>36</v>
      </c>
      <c r="G14" s="314">
        <v>0</v>
      </c>
      <c r="H14" s="316">
        <v>27</v>
      </c>
      <c r="I14" s="316">
        <v>0</v>
      </c>
      <c r="J14" s="315">
        <v>9</v>
      </c>
      <c r="K14" s="314">
        <v>0</v>
      </c>
      <c r="L14" s="314">
        <v>36</v>
      </c>
      <c r="M14" s="316">
        <v>27</v>
      </c>
      <c r="N14" s="315">
        <v>9</v>
      </c>
      <c r="O14" s="317">
        <v>9</v>
      </c>
      <c r="P14" s="318">
        <v>1</v>
      </c>
      <c r="Q14" s="317">
        <v>0</v>
      </c>
      <c r="R14" s="318"/>
      <c r="S14" s="314">
        <v>16</v>
      </c>
      <c r="T14" s="319">
        <v>0.88890000000000002</v>
      </c>
      <c r="U14" s="317">
        <v>0</v>
      </c>
      <c r="V14" s="320">
        <v>295.74</v>
      </c>
      <c r="W14" s="320">
        <v>25</v>
      </c>
      <c r="X14" s="321">
        <v>11.8</v>
      </c>
      <c r="Y14" s="317">
        <v>295.74</v>
      </c>
    </row>
    <row r="15" spans="1:25" x14ac:dyDescent="0.2">
      <c r="A15" s="296" t="s">
        <v>255</v>
      </c>
      <c r="B15" s="296" t="s">
        <v>254</v>
      </c>
      <c r="C15" s="296" t="s">
        <v>253</v>
      </c>
      <c r="D15" s="296" t="s">
        <v>437</v>
      </c>
      <c r="E15" s="314">
        <v>113</v>
      </c>
      <c r="F15" s="315">
        <v>85</v>
      </c>
      <c r="G15" s="314">
        <v>22</v>
      </c>
      <c r="H15" s="316">
        <v>63</v>
      </c>
      <c r="I15" s="316">
        <v>5</v>
      </c>
      <c r="J15" s="315">
        <v>17</v>
      </c>
      <c r="K15" s="314">
        <v>7</v>
      </c>
      <c r="L15" s="314">
        <v>1</v>
      </c>
      <c r="M15" s="316">
        <v>1</v>
      </c>
      <c r="N15" s="315">
        <v>0</v>
      </c>
      <c r="O15" s="317">
        <v>0</v>
      </c>
      <c r="P15" s="318">
        <v>0</v>
      </c>
      <c r="Q15" s="317">
        <v>1</v>
      </c>
      <c r="R15" s="318">
        <v>0.2</v>
      </c>
      <c r="S15" s="314">
        <v>12</v>
      </c>
      <c r="T15" s="319">
        <v>0.1212</v>
      </c>
      <c r="U15" s="317">
        <v>458.11</v>
      </c>
      <c r="V15" s="320">
        <v>377.53</v>
      </c>
      <c r="W15" s="320">
        <v>23</v>
      </c>
      <c r="X15" s="321">
        <v>16.399999999999999</v>
      </c>
      <c r="Y15" s="317">
        <v>835.64</v>
      </c>
    </row>
    <row r="16" spans="1:25" x14ac:dyDescent="0.2">
      <c r="A16" s="296" t="s">
        <v>255</v>
      </c>
      <c r="B16" s="296" t="s">
        <v>254</v>
      </c>
      <c r="C16" s="296" t="s">
        <v>438</v>
      </c>
      <c r="D16" s="296" t="s">
        <v>439</v>
      </c>
      <c r="E16" s="314">
        <v>99</v>
      </c>
      <c r="F16" s="315">
        <v>67</v>
      </c>
      <c r="G16" s="314">
        <v>25</v>
      </c>
      <c r="H16" s="316">
        <v>45</v>
      </c>
      <c r="I16" s="316">
        <v>1</v>
      </c>
      <c r="J16" s="315">
        <v>21</v>
      </c>
      <c r="K16" s="314">
        <v>16</v>
      </c>
      <c r="L16" s="314">
        <v>9</v>
      </c>
      <c r="M16" s="316">
        <v>5</v>
      </c>
      <c r="N16" s="315">
        <v>4</v>
      </c>
      <c r="O16" s="317">
        <v>5</v>
      </c>
      <c r="P16" s="318">
        <v>0.23810000000000001</v>
      </c>
      <c r="Q16" s="317">
        <v>0</v>
      </c>
      <c r="R16" s="318">
        <v>0</v>
      </c>
      <c r="S16" s="314">
        <v>23</v>
      </c>
      <c r="T16" s="319">
        <v>0.27710000000000001</v>
      </c>
      <c r="U16" s="317">
        <v>-117.71</v>
      </c>
      <c r="V16" s="320">
        <v>576.36</v>
      </c>
      <c r="W16" s="320">
        <v>35</v>
      </c>
      <c r="X16" s="321">
        <v>16.5</v>
      </c>
      <c r="Y16" s="317">
        <v>458.65</v>
      </c>
    </row>
    <row r="17" spans="1:25" x14ac:dyDescent="0.2">
      <c r="A17" s="296" t="s">
        <v>255</v>
      </c>
      <c r="B17" s="296" t="s">
        <v>254</v>
      </c>
      <c r="C17" s="296" t="s">
        <v>440</v>
      </c>
      <c r="D17" s="296" t="s">
        <v>441</v>
      </c>
      <c r="E17" s="314">
        <v>108</v>
      </c>
      <c r="F17" s="315">
        <v>86</v>
      </c>
      <c r="G17" s="314">
        <v>21</v>
      </c>
      <c r="H17" s="316">
        <v>59</v>
      </c>
      <c r="I17" s="316">
        <v>11</v>
      </c>
      <c r="J17" s="315">
        <v>16</v>
      </c>
      <c r="K17" s="314">
        <v>6</v>
      </c>
      <c r="L17" s="314">
        <v>5</v>
      </c>
      <c r="M17" s="316">
        <v>5</v>
      </c>
      <c r="N17" s="315">
        <v>0</v>
      </c>
      <c r="O17" s="317">
        <v>1</v>
      </c>
      <c r="P17" s="318">
        <v>6.25E-2</v>
      </c>
      <c r="Q17" s="317">
        <v>3</v>
      </c>
      <c r="R17" s="318">
        <v>0.2727</v>
      </c>
      <c r="S17" s="314">
        <v>31</v>
      </c>
      <c r="T17" s="319">
        <v>0.3196</v>
      </c>
      <c r="U17" s="317">
        <v>419.44</v>
      </c>
      <c r="V17" s="320">
        <v>782.52</v>
      </c>
      <c r="W17" s="320">
        <v>45</v>
      </c>
      <c r="X17" s="321">
        <v>17.399999999999999</v>
      </c>
      <c r="Y17" s="317">
        <v>1201.96</v>
      </c>
    </row>
    <row r="18" spans="1:25" x14ac:dyDescent="0.2">
      <c r="A18" s="296" t="s">
        <v>255</v>
      </c>
      <c r="B18" s="296" t="s">
        <v>254</v>
      </c>
      <c r="C18" s="296" t="s">
        <v>442</v>
      </c>
      <c r="D18" s="296" t="s">
        <v>443</v>
      </c>
      <c r="E18" s="314">
        <v>0</v>
      </c>
      <c r="F18" s="315">
        <v>27</v>
      </c>
      <c r="G18" s="314">
        <v>0</v>
      </c>
      <c r="H18" s="316">
        <v>18</v>
      </c>
      <c r="I18" s="316">
        <v>0</v>
      </c>
      <c r="J18" s="315">
        <v>9</v>
      </c>
      <c r="K18" s="314">
        <v>0</v>
      </c>
      <c r="L18" s="314">
        <v>27</v>
      </c>
      <c r="M18" s="316">
        <v>18</v>
      </c>
      <c r="N18" s="315">
        <v>9</v>
      </c>
      <c r="O18" s="317">
        <v>8</v>
      </c>
      <c r="P18" s="318">
        <v>0.88890000000000002</v>
      </c>
      <c r="Q18" s="317">
        <v>0</v>
      </c>
      <c r="R18" s="318"/>
      <c r="S18" s="314">
        <v>7</v>
      </c>
      <c r="T18" s="319">
        <v>0.51849999999999996</v>
      </c>
      <c r="U18" s="317">
        <v>0</v>
      </c>
      <c r="V18" s="320">
        <v>143.72999999999999</v>
      </c>
      <c r="W18" s="320">
        <v>10</v>
      </c>
      <c r="X18" s="321">
        <v>14.4</v>
      </c>
      <c r="Y18" s="317">
        <v>143.72999999999999</v>
      </c>
    </row>
    <row r="19" spans="1:25" x14ac:dyDescent="0.2">
      <c r="A19" s="296" t="s">
        <v>255</v>
      </c>
      <c r="B19" s="296" t="s">
        <v>254</v>
      </c>
      <c r="C19" s="296" t="s">
        <v>444</v>
      </c>
      <c r="D19" s="296" t="s">
        <v>445</v>
      </c>
      <c r="E19" s="314">
        <v>458</v>
      </c>
      <c r="F19" s="315">
        <v>413</v>
      </c>
      <c r="G19" s="314">
        <v>44</v>
      </c>
      <c r="H19" s="316">
        <v>328</v>
      </c>
      <c r="I19" s="316">
        <v>14</v>
      </c>
      <c r="J19" s="315">
        <v>71</v>
      </c>
      <c r="K19" s="314">
        <v>36</v>
      </c>
      <c r="L19" s="314">
        <v>35</v>
      </c>
      <c r="M19" s="316">
        <v>35</v>
      </c>
      <c r="N19" s="315">
        <v>0</v>
      </c>
      <c r="O19" s="317">
        <v>13</v>
      </c>
      <c r="P19" s="318">
        <v>0.18310000000000001</v>
      </c>
      <c r="Q19" s="317">
        <v>3</v>
      </c>
      <c r="R19" s="318">
        <v>0.21429999999999999</v>
      </c>
      <c r="S19" s="314">
        <v>78</v>
      </c>
      <c r="T19" s="319">
        <v>0.17910000000000001</v>
      </c>
      <c r="U19" s="317">
        <v>901.29</v>
      </c>
      <c r="V19" s="320">
        <v>1371.95</v>
      </c>
      <c r="W19" s="320">
        <v>107</v>
      </c>
      <c r="X19" s="321">
        <v>12.8</v>
      </c>
      <c r="Y19" s="317">
        <v>2273.2399999999998</v>
      </c>
    </row>
    <row r="20" spans="1:25" x14ac:dyDescent="0.2">
      <c r="A20" s="296" t="s">
        <v>255</v>
      </c>
      <c r="B20" s="296" t="s">
        <v>254</v>
      </c>
      <c r="C20" s="296" t="s">
        <v>446</v>
      </c>
      <c r="D20" s="296" t="s">
        <v>447</v>
      </c>
      <c r="E20" s="314">
        <v>198</v>
      </c>
      <c r="F20" s="315">
        <v>121</v>
      </c>
      <c r="G20" s="314">
        <v>51</v>
      </c>
      <c r="H20" s="316">
        <v>94</v>
      </c>
      <c r="I20" s="316">
        <v>1</v>
      </c>
      <c r="J20" s="315">
        <v>26</v>
      </c>
      <c r="K20" s="314">
        <v>46</v>
      </c>
      <c r="L20" s="314">
        <v>20</v>
      </c>
      <c r="M20" s="316">
        <v>19</v>
      </c>
      <c r="N20" s="315">
        <v>1</v>
      </c>
      <c r="O20" s="317">
        <v>11</v>
      </c>
      <c r="P20" s="318">
        <v>0.42309999999999998</v>
      </c>
      <c r="Q20" s="317">
        <v>0</v>
      </c>
      <c r="R20" s="318">
        <v>0</v>
      </c>
      <c r="S20" s="314">
        <v>24</v>
      </c>
      <c r="T20" s="319">
        <v>0.15049999999999999</v>
      </c>
      <c r="U20" s="317">
        <v>67.260000000000005</v>
      </c>
      <c r="V20" s="320">
        <v>337.17</v>
      </c>
      <c r="W20" s="320">
        <v>27</v>
      </c>
      <c r="X20" s="321">
        <v>12.5</v>
      </c>
      <c r="Y20" s="317">
        <v>404.44</v>
      </c>
    </row>
    <row r="21" spans="1:25" x14ac:dyDescent="0.2">
      <c r="A21" s="296" t="s">
        <v>255</v>
      </c>
      <c r="B21" s="296" t="s">
        <v>254</v>
      </c>
      <c r="C21" s="296" t="s">
        <v>448</v>
      </c>
      <c r="D21" s="296" t="s">
        <v>449</v>
      </c>
      <c r="E21" s="314">
        <v>137</v>
      </c>
      <c r="F21" s="315">
        <v>62</v>
      </c>
      <c r="G21" s="314">
        <v>72</v>
      </c>
      <c r="H21" s="316">
        <v>42</v>
      </c>
      <c r="I21" s="316">
        <v>7</v>
      </c>
      <c r="J21" s="315">
        <v>13</v>
      </c>
      <c r="K21" s="314">
        <v>8</v>
      </c>
      <c r="L21" s="314">
        <v>5</v>
      </c>
      <c r="M21" s="316">
        <v>5</v>
      </c>
      <c r="N21" s="315">
        <v>0</v>
      </c>
      <c r="O21" s="317">
        <v>0</v>
      </c>
      <c r="P21" s="318">
        <v>0</v>
      </c>
      <c r="Q21" s="317">
        <v>2</v>
      </c>
      <c r="R21" s="318">
        <v>0.28570000000000001</v>
      </c>
      <c r="S21" s="314">
        <v>16</v>
      </c>
      <c r="T21" s="319">
        <v>0.1608</v>
      </c>
      <c r="U21" s="317">
        <v>124.27</v>
      </c>
      <c r="V21" s="320">
        <v>416.66</v>
      </c>
      <c r="W21" s="320">
        <v>22</v>
      </c>
      <c r="X21" s="321">
        <v>18.899999999999999</v>
      </c>
      <c r="Y21" s="317">
        <v>540.92999999999995</v>
      </c>
    </row>
    <row r="22" spans="1:25" x14ac:dyDescent="0.2">
      <c r="A22" s="296" t="s">
        <v>255</v>
      </c>
      <c r="B22" s="296" t="s">
        <v>254</v>
      </c>
      <c r="C22" s="296" t="s">
        <v>450</v>
      </c>
      <c r="D22" s="296" t="s">
        <v>449</v>
      </c>
      <c r="E22" s="314">
        <v>34</v>
      </c>
      <c r="F22" s="315">
        <v>16</v>
      </c>
      <c r="G22" s="314">
        <v>15</v>
      </c>
      <c r="H22" s="316">
        <v>10</v>
      </c>
      <c r="I22" s="316">
        <v>1</v>
      </c>
      <c r="J22" s="315">
        <v>5</v>
      </c>
      <c r="K22" s="314">
        <v>3</v>
      </c>
      <c r="L22" s="314">
        <v>0</v>
      </c>
      <c r="M22" s="316">
        <v>0</v>
      </c>
      <c r="N22" s="315">
        <v>0</v>
      </c>
      <c r="O22" s="317"/>
      <c r="P22" s="318"/>
      <c r="Q22" s="317"/>
      <c r="R22" s="318"/>
      <c r="S22" s="314">
        <v>1</v>
      </c>
      <c r="T22" s="319">
        <v>0.04</v>
      </c>
      <c r="U22" s="317">
        <v>156.36000000000001</v>
      </c>
      <c r="V22" s="320">
        <v>12.45</v>
      </c>
      <c r="W22" s="320">
        <v>1</v>
      </c>
      <c r="X22" s="321">
        <v>12.4</v>
      </c>
      <c r="Y22" s="317">
        <v>168.81</v>
      </c>
    </row>
    <row r="23" spans="1:25" x14ac:dyDescent="0.2">
      <c r="A23" s="296" t="s">
        <v>255</v>
      </c>
      <c r="B23" s="296" t="s">
        <v>254</v>
      </c>
      <c r="C23" s="296" t="s">
        <v>451</v>
      </c>
      <c r="D23" s="296" t="s">
        <v>443</v>
      </c>
      <c r="E23" s="314">
        <v>430</v>
      </c>
      <c r="F23" s="315">
        <v>343</v>
      </c>
      <c r="G23" s="314">
        <v>73</v>
      </c>
      <c r="H23" s="316">
        <v>221</v>
      </c>
      <c r="I23" s="316">
        <v>17</v>
      </c>
      <c r="J23" s="315">
        <v>105</v>
      </c>
      <c r="K23" s="314">
        <v>42</v>
      </c>
      <c r="L23" s="314">
        <v>28</v>
      </c>
      <c r="M23" s="316">
        <v>25</v>
      </c>
      <c r="N23" s="315">
        <v>3</v>
      </c>
      <c r="O23" s="317">
        <v>16</v>
      </c>
      <c r="P23" s="318">
        <v>0.15240000000000001</v>
      </c>
      <c r="Q23" s="317">
        <v>3</v>
      </c>
      <c r="R23" s="318">
        <v>0.17649999999999999</v>
      </c>
      <c r="S23" s="314">
        <v>64</v>
      </c>
      <c r="T23" s="319">
        <v>0.1656</v>
      </c>
      <c r="U23" s="317">
        <v>759.19</v>
      </c>
      <c r="V23" s="320">
        <v>1038.06</v>
      </c>
      <c r="W23" s="320">
        <v>83</v>
      </c>
      <c r="X23" s="321">
        <v>12.5</v>
      </c>
      <c r="Y23" s="317">
        <v>1797.25</v>
      </c>
    </row>
    <row r="24" spans="1:25" x14ac:dyDescent="0.2">
      <c r="A24" s="296" t="s">
        <v>255</v>
      </c>
      <c r="B24" s="296" t="s">
        <v>254</v>
      </c>
      <c r="C24" s="296" t="s">
        <v>452</v>
      </c>
      <c r="D24" s="296" t="s">
        <v>445</v>
      </c>
      <c r="E24" s="314">
        <v>213</v>
      </c>
      <c r="F24" s="315">
        <v>154</v>
      </c>
      <c r="G24" s="314">
        <v>21</v>
      </c>
      <c r="H24" s="316">
        <v>114</v>
      </c>
      <c r="I24" s="316">
        <v>7</v>
      </c>
      <c r="J24" s="315">
        <v>33</v>
      </c>
      <c r="K24" s="314">
        <v>52</v>
      </c>
      <c r="L24" s="314">
        <v>14</v>
      </c>
      <c r="M24" s="316">
        <v>14</v>
      </c>
      <c r="N24" s="315">
        <v>0</v>
      </c>
      <c r="O24" s="317">
        <v>9</v>
      </c>
      <c r="P24" s="318">
        <v>0.2727</v>
      </c>
      <c r="Q24" s="317">
        <v>1</v>
      </c>
      <c r="R24" s="318">
        <v>0.1429</v>
      </c>
      <c r="S24" s="314">
        <v>24</v>
      </c>
      <c r="T24" s="319">
        <v>0.1308</v>
      </c>
      <c r="U24" s="317">
        <v>383.71</v>
      </c>
      <c r="V24" s="320">
        <v>394.51</v>
      </c>
      <c r="W24" s="320">
        <v>32</v>
      </c>
      <c r="X24" s="321">
        <v>12.3</v>
      </c>
      <c r="Y24" s="317">
        <v>778.22</v>
      </c>
    </row>
    <row r="25" spans="1:25" x14ac:dyDescent="0.2">
      <c r="A25" s="296" t="s">
        <v>255</v>
      </c>
      <c r="B25" s="296" t="s">
        <v>453</v>
      </c>
      <c r="C25" s="296" t="s">
        <v>454</v>
      </c>
      <c r="D25" s="296" t="s">
        <v>455</v>
      </c>
      <c r="E25" s="314">
        <v>110</v>
      </c>
      <c r="F25" s="315">
        <v>96</v>
      </c>
      <c r="G25" s="314">
        <v>9</v>
      </c>
      <c r="H25" s="316">
        <v>61</v>
      </c>
      <c r="I25" s="316">
        <v>0</v>
      </c>
      <c r="J25" s="315">
        <v>35</v>
      </c>
      <c r="K25" s="314">
        <v>19</v>
      </c>
      <c r="L25" s="314">
        <v>14</v>
      </c>
      <c r="M25" s="316">
        <v>14</v>
      </c>
      <c r="N25" s="315">
        <v>0</v>
      </c>
      <c r="O25" s="317">
        <v>5</v>
      </c>
      <c r="P25" s="318">
        <v>0.1429</v>
      </c>
      <c r="Q25" s="317">
        <v>0</v>
      </c>
      <c r="R25" s="318"/>
      <c r="S25" s="314">
        <v>11</v>
      </c>
      <c r="T25" s="319">
        <v>0.10680000000000001</v>
      </c>
      <c r="U25" s="317">
        <v>74.92</v>
      </c>
      <c r="V25" s="320">
        <v>273.14</v>
      </c>
      <c r="W25" s="320">
        <v>15</v>
      </c>
      <c r="X25" s="321">
        <v>18.2</v>
      </c>
      <c r="Y25" s="317">
        <v>348.06</v>
      </c>
    </row>
    <row r="26" spans="1:25" x14ac:dyDescent="0.2">
      <c r="A26" s="296" t="s">
        <v>255</v>
      </c>
      <c r="B26" s="296" t="s">
        <v>453</v>
      </c>
      <c r="C26" s="296" t="s">
        <v>456</v>
      </c>
      <c r="D26" s="296" t="s">
        <v>457</v>
      </c>
      <c r="E26" s="314">
        <v>179</v>
      </c>
      <c r="F26" s="315">
        <v>108</v>
      </c>
      <c r="G26" s="314">
        <v>61</v>
      </c>
      <c r="H26" s="316">
        <v>64</v>
      </c>
      <c r="I26" s="316">
        <v>10</v>
      </c>
      <c r="J26" s="315">
        <v>34</v>
      </c>
      <c r="K26" s="314">
        <v>18</v>
      </c>
      <c r="L26" s="314">
        <v>8</v>
      </c>
      <c r="M26" s="316">
        <v>8</v>
      </c>
      <c r="N26" s="315">
        <v>0</v>
      </c>
      <c r="O26" s="317">
        <v>5</v>
      </c>
      <c r="P26" s="318">
        <v>0.14710000000000001</v>
      </c>
      <c r="Q26" s="317">
        <v>1</v>
      </c>
      <c r="R26" s="318">
        <v>0.1</v>
      </c>
      <c r="S26" s="314">
        <v>27</v>
      </c>
      <c r="T26" s="319">
        <v>0.18820000000000001</v>
      </c>
      <c r="U26" s="317">
        <v>658.12</v>
      </c>
      <c r="V26" s="320">
        <v>741.6</v>
      </c>
      <c r="W26" s="320">
        <v>44</v>
      </c>
      <c r="X26" s="321">
        <v>16.899999999999999</v>
      </c>
      <c r="Y26" s="317">
        <v>1399.72</v>
      </c>
    </row>
    <row r="27" spans="1:25" x14ac:dyDescent="0.2">
      <c r="A27" s="296" t="s">
        <v>255</v>
      </c>
      <c r="B27" s="296" t="s">
        <v>453</v>
      </c>
      <c r="C27" s="296" t="s">
        <v>458</v>
      </c>
      <c r="D27" s="296" t="s">
        <v>455</v>
      </c>
      <c r="E27" s="314">
        <v>113</v>
      </c>
      <c r="F27" s="315">
        <v>62</v>
      </c>
      <c r="G27" s="314">
        <v>40</v>
      </c>
      <c r="H27" s="316">
        <v>41</v>
      </c>
      <c r="I27" s="316">
        <v>6</v>
      </c>
      <c r="J27" s="315">
        <v>15</v>
      </c>
      <c r="K27" s="314">
        <v>13</v>
      </c>
      <c r="L27" s="314">
        <v>2</v>
      </c>
      <c r="M27" s="316">
        <v>2</v>
      </c>
      <c r="N27" s="315">
        <v>0</v>
      </c>
      <c r="O27" s="317">
        <v>2</v>
      </c>
      <c r="P27" s="318">
        <v>0.1333</v>
      </c>
      <c r="Q27" s="317">
        <v>0</v>
      </c>
      <c r="R27" s="318">
        <v>0</v>
      </c>
      <c r="S27" s="314">
        <v>19</v>
      </c>
      <c r="T27" s="319">
        <v>0.21709999999999999</v>
      </c>
      <c r="U27" s="317">
        <v>511.34</v>
      </c>
      <c r="V27" s="320">
        <v>707.25</v>
      </c>
      <c r="W27" s="320">
        <v>24</v>
      </c>
      <c r="X27" s="321">
        <v>29.5</v>
      </c>
      <c r="Y27" s="317">
        <v>1218.5899999999999</v>
      </c>
    </row>
    <row r="28" spans="1:25" x14ac:dyDescent="0.2">
      <c r="A28" s="296" t="s">
        <v>255</v>
      </c>
      <c r="B28" s="296" t="s">
        <v>459</v>
      </c>
      <c r="C28" s="296" t="s">
        <v>460</v>
      </c>
      <c r="D28" s="296" t="s">
        <v>461</v>
      </c>
      <c r="E28" s="314">
        <v>61</v>
      </c>
      <c r="F28" s="315">
        <v>74</v>
      </c>
      <c r="G28" s="314">
        <v>2</v>
      </c>
      <c r="H28" s="316">
        <v>53</v>
      </c>
      <c r="I28" s="316">
        <v>0</v>
      </c>
      <c r="J28" s="315">
        <v>21</v>
      </c>
      <c r="K28" s="314">
        <v>8</v>
      </c>
      <c r="L28" s="314">
        <v>23</v>
      </c>
      <c r="M28" s="316">
        <v>20</v>
      </c>
      <c r="N28" s="315">
        <v>3</v>
      </c>
      <c r="O28" s="317">
        <v>9</v>
      </c>
      <c r="P28" s="318">
        <v>0.42859999999999998</v>
      </c>
      <c r="Q28" s="317">
        <v>0</v>
      </c>
      <c r="R28" s="318"/>
      <c r="S28" s="314">
        <v>13</v>
      </c>
      <c r="T28" s="319">
        <v>0.19259999999999999</v>
      </c>
      <c r="U28" s="317">
        <v>254.45</v>
      </c>
      <c r="V28" s="320">
        <v>231.31</v>
      </c>
      <c r="W28" s="320">
        <v>21</v>
      </c>
      <c r="X28" s="321">
        <v>11</v>
      </c>
      <c r="Y28" s="317">
        <v>485.76</v>
      </c>
    </row>
    <row r="29" spans="1:25" x14ac:dyDescent="0.2">
      <c r="A29" s="296" t="s">
        <v>255</v>
      </c>
      <c r="B29" s="296" t="s">
        <v>459</v>
      </c>
      <c r="C29" s="296" t="s">
        <v>462</v>
      </c>
      <c r="D29" s="296" t="s">
        <v>463</v>
      </c>
      <c r="E29" s="314">
        <v>197</v>
      </c>
      <c r="F29" s="315">
        <v>147</v>
      </c>
      <c r="G29" s="314">
        <v>50</v>
      </c>
      <c r="H29" s="316">
        <v>100</v>
      </c>
      <c r="I29" s="316">
        <v>16</v>
      </c>
      <c r="J29" s="315">
        <v>31</v>
      </c>
      <c r="K29" s="314">
        <v>23</v>
      </c>
      <c r="L29" s="314">
        <v>23</v>
      </c>
      <c r="M29" s="316">
        <v>21</v>
      </c>
      <c r="N29" s="315">
        <v>2</v>
      </c>
      <c r="O29" s="317">
        <v>6</v>
      </c>
      <c r="P29" s="318">
        <v>0.19350000000000001</v>
      </c>
      <c r="Q29" s="317">
        <v>6</v>
      </c>
      <c r="R29" s="318">
        <v>0.375</v>
      </c>
      <c r="S29" s="314">
        <v>34</v>
      </c>
      <c r="T29" s="319">
        <v>0.19769999999999999</v>
      </c>
      <c r="U29" s="317">
        <v>437.14</v>
      </c>
      <c r="V29" s="320">
        <v>833.1</v>
      </c>
      <c r="W29" s="320">
        <v>56</v>
      </c>
      <c r="X29" s="321">
        <v>14.9</v>
      </c>
      <c r="Y29" s="317">
        <v>1270.24</v>
      </c>
    </row>
    <row r="30" spans="1:25" x14ac:dyDescent="0.2">
      <c r="A30" s="296" t="s">
        <v>255</v>
      </c>
      <c r="B30" s="296" t="s">
        <v>459</v>
      </c>
      <c r="C30" s="296" t="s">
        <v>464</v>
      </c>
      <c r="D30" s="296" t="s">
        <v>461</v>
      </c>
      <c r="E30" s="314">
        <v>125</v>
      </c>
      <c r="F30" s="315">
        <v>47</v>
      </c>
      <c r="G30" s="314">
        <v>36</v>
      </c>
      <c r="H30" s="316">
        <v>26</v>
      </c>
      <c r="I30" s="316">
        <v>2</v>
      </c>
      <c r="J30" s="315">
        <v>19</v>
      </c>
      <c r="K30" s="314">
        <v>43</v>
      </c>
      <c r="L30" s="314">
        <v>1</v>
      </c>
      <c r="M30" s="316">
        <v>1</v>
      </c>
      <c r="N30" s="315">
        <v>0</v>
      </c>
      <c r="O30" s="317">
        <v>1</v>
      </c>
      <c r="P30" s="318">
        <v>5.2600000000000001E-2</v>
      </c>
      <c r="Q30" s="317">
        <v>0</v>
      </c>
      <c r="R30" s="318">
        <v>0</v>
      </c>
      <c r="S30" s="314">
        <v>0</v>
      </c>
      <c r="T30" s="319">
        <v>0</v>
      </c>
      <c r="U30" s="317"/>
      <c r="V30" s="320"/>
      <c r="W30" s="320"/>
      <c r="X30" s="321"/>
      <c r="Y30" s="317"/>
    </row>
    <row r="31" spans="1:25" x14ac:dyDescent="0.2">
      <c r="A31" s="296" t="s">
        <v>255</v>
      </c>
      <c r="B31" s="296" t="s">
        <v>459</v>
      </c>
      <c r="C31" s="296" t="s">
        <v>465</v>
      </c>
      <c r="D31" s="296" t="s">
        <v>461</v>
      </c>
      <c r="E31" s="314">
        <v>365</v>
      </c>
      <c r="F31" s="315">
        <v>290</v>
      </c>
      <c r="G31" s="314">
        <v>85</v>
      </c>
      <c r="H31" s="316">
        <v>231</v>
      </c>
      <c r="I31" s="316">
        <v>6</v>
      </c>
      <c r="J31" s="315">
        <v>53</v>
      </c>
      <c r="K31" s="314">
        <v>43</v>
      </c>
      <c r="L31" s="314">
        <v>53</v>
      </c>
      <c r="M31" s="316">
        <v>45</v>
      </c>
      <c r="N31" s="315">
        <v>8</v>
      </c>
      <c r="O31" s="317">
        <v>22</v>
      </c>
      <c r="P31" s="318">
        <v>0.41510000000000002</v>
      </c>
      <c r="Q31" s="317">
        <v>3</v>
      </c>
      <c r="R31" s="318">
        <v>0.5</v>
      </c>
      <c r="S31" s="314">
        <v>59</v>
      </c>
      <c r="T31" s="319">
        <v>0.1802</v>
      </c>
      <c r="U31" s="317">
        <v>1306.3399999999999</v>
      </c>
      <c r="V31" s="320">
        <v>1399.37</v>
      </c>
      <c r="W31" s="320">
        <v>89</v>
      </c>
      <c r="X31" s="321">
        <v>15.7</v>
      </c>
      <c r="Y31" s="317">
        <v>2705.71</v>
      </c>
    </row>
    <row r="32" spans="1:25" x14ac:dyDescent="0.2">
      <c r="A32" s="296" t="s">
        <v>255</v>
      </c>
      <c r="B32" s="296" t="s">
        <v>466</v>
      </c>
      <c r="C32" s="296" t="s">
        <v>467</v>
      </c>
      <c r="D32" s="296" t="s">
        <v>468</v>
      </c>
      <c r="E32" s="314">
        <v>253</v>
      </c>
      <c r="F32" s="315">
        <v>194</v>
      </c>
      <c r="G32" s="314">
        <v>67</v>
      </c>
      <c r="H32" s="316">
        <v>153</v>
      </c>
      <c r="I32" s="316">
        <v>5</v>
      </c>
      <c r="J32" s="315">
        <v>36</v>
      </c>
      <c r="K32" s="314">
        <v>34</v>
      </c>
      <c r="L32" s="314">
        <v>42</v>
      </c>
      <c r="M32" s="316">
        <v>35</v>
      </c>
      <c r="N32" s="315">
        <v>7</v>
      </c>
      <c r="O32" s="317">
        <v>11</v>
      </c>
      <c r="P32" s="318">
        <v>0.30559999999999998</v>
      </c>
      <c r="Q32" s="317">
        <v>2</v>
      </c>
      <c r="R32" s="318">
        <v>0.4</v>
      </c>
      <c r="S32" s="314">
        <v>32</v>
      </c>
      <c r="T32" s="319">
        <v>0.14319999999999999</v>
      </c>
      <c r="U32" s="317">
        <v>191.65</v>
      </c>
      <c r="V32" s="320">
        <v>552.74</v>
      </c>
      <c r="W32" s="320">
        <v>44</v>
      </c>
      <c r="X32" s="321">
        <v>12.6</v>
      </c>
      <c r="Y32" s="317">
        <v>744.4</v>
      </c>
    </row>
    <row r="33" spans="1:25" x14ac:dyDescent="0.2">
      <c r="A33" s="296" t="s">
        <v>255</v>
      </c>
      <c r="B33" s="296" t="s">
        <v>466</v>
      </c>
      <c r="C33" s="296" t="s">
        <v>469</v>
      </c>
      <c r="D33" s="296" t="s">
        <v>470</v>
      </c>
      <c r="E33" s="314">
        <v>123</v>
      </c>
      <c r="F33" s="315">
        <v>99</v>
      </c>
      <c r="G33" s="314">
        <v>17</v>
      </c>
      <c r="H33" s="316">
        <v>71</v>
      </c>
      <c r="I33" s="316">
        <v>0</v>
      </c>
      <c r="J33" s="315">
        <v>28</v>
      </c>
      <c r="K33" s="314">
        <v>24</v>
      </c>
      <c r="L33" s="314">
        <v>17</v>
      </c>
      <c r="M33" s="316">
        <v>16</v>
      </c>
      <c r="N33" s="315">
        <v>1</v>
      </c>
      <c r="O33" s="317">
        <v>10</v>
      </c>
      <c r="P33" s="318">
        <v>0.35709999999999997</v>
      </c>
      <c r="Q33" s="317">
        <v>0</v>
      </c>
      <c r="R33" s="318"/>
      <c r="S33" s="314">
        <v>6</v>
      </c>
      <c r="T33" s="319">
        <v>5.4100000000000002E-2</v>
      </c>
      <c r="U33" s="317">
        <v>82.74</v>
      </c>
      <c r="V33" s="320">
        <v>148.01</v>
      </c>
      <c r="W33" s="320">
        <v>13</v>
      </c>
      <c r="X33" s="321">
        <v>11.4</v>
      </c>
      <c r="Y33" s="317">
        <v>230.75</v>
      </c>
    </row>
    <row r="34" spans="1:25" x14ac:dyDescent="0.2">
      <c r="A34" s="296" t="s">
        <v>255</v>
      </c>
      <c r="B34" s="296" t="s">
        <v>466</v>
      </c>
      <c r="C34" s="296" t="s">
        <v>471</v>
      </c>
      <c r="D34" s="296" t="s">
        <v>472</v>
      </c>
      <c r="E34" s="314">
        <v>103</v>
      </c>
      <c r="F34" s="315">
        <v>110</v>
      </c>
      <c r="G34" s="314">
        <v>5</v>
      </c>
      <c r="H34" s="316">
        <v>76</v>
      </c>
      <c r="I34" s="316">
        <v>1</v>
      </c>
      <c r="J34" s="315">
        <v>33</v>
      </c>
      <c r="K34" s="314">
        <v>4</v>
      </c>
      <c r="L34" s="314">
        <v>16</v>
      </c>
      <c r="M34" s="316">
        <v>10</v>
      </c>
      <c r="N34" s="315">
        <v>6</v>
      </c>
      <c r="O34" s="317">
        <v>7</v>
      </c>
      <c r="P34" s="318">
        <v>0.21210000000000001</v>
      </c>
      <c r="Q34" s="317">
        <v>1</v>
      </c>
      <c r="R34" s="318">
        <v>1</v>
      </c>
      <c r="S34" s="314">
        <v>22</v>
      </c>
      <c r="T34" s="319">
        <v>0.20660000000000001</v>
      </c>
      <c r="U34" s="317">
        <v>-43.68</v>
      </c>
      <c r="V34" s="320">
        <v>399.38</v>
      </c>
      <c r="W34" s="320">
        <v>29</v>
      </c>
      <c r="X34" s="321">
        <v>13.8</v>
      </c>
      <c r="Y34" s="317">
        <v>355.7</v>
      </c>
    </row>
    <row r="35" spans="1:25" x14ac:dyDescent="0.2">
      <c r="A35" s="296" t="s">
        <v>255</v>
      </c>
      <c r="B35" s="296" t="s">
        <v>466</v>
      </c>
      <c r="C35" s="296" t="s">
        <v>473</v>
      </c>
      <c r="D35" s="296" t="s">
        <v>470</v>
      </c>
      <c r="E35" s="314">
        <v>248</v>
      </c>
      <c r="F35" s="315">
        <v>184</v>
      </c>
      <c r="G35" s="314">
        <v>63</v>
      </c>
      <c r="H35" s="316">
        <v>141</v>
      </c>
      <c r="I35" s="316">
        <v>18</v>
      </c>
      <c r="J35" s="315">
        <v>25</v>
      </c>
      <c r="K35" s="314">
        <v>7</v>
      </c>
      <c r="L35" s="314">
        <v>6</v>
      </c>
      <c r="M35" s="316">
        <v>6</v>
      </c>
      <c r="N35" s="315">
        <v>0</v>
      </c>
      <c r="O35" s="317">
        <v>5</v>
      </c>
      <c r="P35" s="318">
        <v>0.2</v>
      </c>
      <c r="Q35" s="317">
        <v>1</v>
      </c>
      <c r="R35" s="318">
        <v>5.5599999999999997E-2</v>
      </c>
      <c r="S35" s="314">
        <v>16</v>
      </c>
      <c r="T35" s="319">
        <v>7.4099999999999999E-2</v>
      </c>
      <c r="U35" s="317">
        <v>267.57</v>
      </c>
      <c r="V35" s="320">
        <v>332.9</v>
      </c>
      <c r="W35" s="320">
        <v>25</v>
      </c>
      <c r="X35" s="321">
        <v>13.3</v>
      </c>
      <c r="Y35" s="317">
        <v>600.47</v>
      </c>
    </row>
    <row r="36" spans="1:25" x14ac:dyDescent="0.2">
      <c r="A36" s="296" t="s">
        <v>255</v>
      </c>
      <c r="B36" s="296" t="s">
        <v>466</v>
      </c>
      <c r="C36" s="296" t="s">
        <v>474</v>
      </c>
      <c r="D36" s="296" t="s">
        <v>470</v>
      </c>
      <c r="E36" s="314">
        <v>211</v>
      </c>
      <c r="F36" s="315">
        <v>103</v>
      </c>
      <c r="G36" s="314">
        <v>96</v>
      </c>
      <c r="H36" s="316">
        <v>71</v>
      </c>
      <c r="I36" s="316">
        <v>10</v>
      </c>
      <c r="J36" s="315">
        <v>22</v>
      </c>
      <c r="K36" s="314">
        <v>31</v>
      </c>
      <c r="L36" s="314">
        <v>19</v>
      </c>
      <c r="M36" s="316">
        <v>15</v>
      </c>
      <c r="N36" s="315">
        <v>4</v>
      </c>
      <c r="O36" s="317">
        <v>10</v>
      </c>
      <c r="P36" s="318">
        <v>0.45450000000000002</v>
      </c>
      <c r="Q36" s="317">
        <v>1</v>
      </c>
      <c r="R36" s="318">
        <v>0.1</v>
      </c>
      <c r="S36" s="314">
        <v>15</v>
      </c>
      <c r="T36" s="319">
        <v>9.5500000000000002E-2</v>
      </c>
      <c r="U36" s="317">
        <v>106.43</v>
      </c>
      <c r="V36" s="320">
        <v>187.76</v>
      </c>
      <c r="W36" s="320">
        <v>15</v>
      </c>
      <c r="X36" s="321">
        <v>12.5</v>
      </c>
      <c r="Y36" s="317">
        <v>294.19</v>
      </c>
    </row>
    <row r="37" spans="1:25" x14ac:dyDescent="0.2">
      <c r="A37" s="296" t="s">
        <v>475</v>
      </c>
      <c r="B37" s="296" t="s">
        <v>476</v>
      </c>
      <c r="C37" s="296" t="s">
        <v>477</v>
      </c>
      <c r="D37" s="296" t="s">
        <v>478</v>
      </c>
      <c r="E37" s="314">
        <v>166</v>
      </c>
      <c r="F37" s="315">
        <v>105</v>
      </c>
      <c r="G37" s="314">
        <v>52</v>
      </c>
      <c r="H37" s="316">
        <v>65</v>
      </c>
      <c r="I37" s="316">
        <v>15</v>
      </c>
      <c r="J37" s="315">
        <v>25</v>
      </c>
      <c r="K37" s="314">
        <v>12</v>
      </c>
      <c r="L37" s="314">
        <v>3</v>
      </c>
      <c r="M37" s="316">
        <v>3</v>
      </c>
      <c r="N37" s="315">
        <v>0</v>
      </c>
      <c r="O37" s="317">
        <v>2</v>
      </c>
      <c r="P37" s="318">
        <v>0.08</v>
      </c>
      <c r="Q37" s="317">
        <v>1</v>
      </c>
      <c r="R37" s="318">
        <v>6.6699999999999995E-2</v>
      </c>
      <c r="S37" s="314">
        <v>27</v>
      </c>
      <c r="T37" s="319">
        <v>0.1993</v>
      </c>
      <c r="U37" s="317">
        <v>291.41000000000003</v>
      </c>
      <c r="V37" s="320">
        <v>671.39</v>
      </c>
      <c r="W37" s="320">
        <v>54</v>
      </c>
      <c r="X37" s="321">
        <v>12.4</v>
      </c>
      <c r="Y37" s="317">
        <v>962.8</v>
      </c>
    </row>
    <row r="38" spans="1:25" x14ac:dyDescent="0.2">
      <c r="A38" s="296" t="s">
        <v>475</v>
      </c>
      <c r="B38" s="296" t="s">
        <v>476</v>
      </c>
      <c r="C38" s="296" t="s">
        <v>479</v>
      </c>
      <c r="D38" s="296" t="s">
        <v>480</v>
      </c>
      <c r="E38" s="314">
        <v>180</v>
      </c>
      <c r="F38" s="315">
        <v>160</v>
      </c>
      <c r="G38" s="314">
        <v>21</v>
      </c>
      <c r="H38" s="316">
        <v>118</v>
      </c>
      <c r="I38" s="316">
        <v>7</v>
      </c>
      <c r="J38" s="315">
        <v>35</v>
      </c>
      <c r="K38" s="314">
        <v>9</v>
      </c>
      <c r="L38" s="314">
        <v>9</v>
      </c>
      <c r="M38" s="316">
        <v>9</v>
      </c>
      <c r="N38" s="315">
        <v>0</v>
      </c>
      <c r="O38" s="317">
        <v>6</v>
      </c>
      <c r="P38" s="318">
        <v>0.1714</v>
      </c>
      <c r="Q38" s="317">
        <v>0</v>
      </c>
      <c r="R38" s="318">
        <v>0</v>
      </c>
      <c r="S38" s="314">
        <v>39</v>
      </c>
      <c r="T38" s="319">
        <v>0.22939999999999999</v>
      </c>
      <c r="U38" s="317">
        <v>666.33</v>
      </c>
      <c r="V38" s="320">
        <v>1031.74</v>
      </c>
      <c r="W38" s="320">
        <v>50</v>
      </c>
      <c r="X38" s="321">
        <v>20.6</v>
      </c>
      <c r="Y38" s="317">
        <v>1698.08</v>
      </c>
    </row>
    <row r="39" spans="1:25" x14ac:dyDescent="0.2">
      <c r="A39" s="296" t="s">
        <v>475</v>
      </c>
      <c r="B39" s="296" t="s">
        <v>481</v>
      </c>
      <c r="C39" s="296" t="s">
        <v>482</v>
      </c>
      <c r="D39" s="296" t="s">
        <v>483</v>
      </c>
      <c r="E39" s="314">
        <v>309</v>
      </c>
      <c r="F39" s="315">
        <v>260</v>
      </c>
      <c r="G39" s="314">
        <v>53</v>
      </c>
      <c r="H39" s="316">
        <v>178</v>
      </c>
      <c r="I39" s="316">
        <v>29</v>
      </c>
      <c r="J39" s="315">
        <v>53</v>
      </c>
      <c r="K39" s="314">
        <v>34</v>
      </c>
      <c r="L39" s="314">
        <v>38</v>
      </c>
      <c r="M39" s="316">
        <v>32</v>
      </c>
      <c r="N39" s="315">
        <v>6</v>
      </c>
      <c r="O39" s="317">
        <v>18</v>
      </c>
      <c r="P39" s="318">
        <v>0.33960000000000001</v>
      </c>
      <c r="Q39" s="317">
        <v>7</v>
      </c>
      <c r="R39" s="318">
        <v>0.2414</v>
      </c>
      <c r="S39" s="314">
        <v>58</v>
      </c>
      <c r="T39" s="319">
        <v>0.2039</v>
      </c>
      <c r="U39" s="317">
        <v>765.41</v>
      </c>
      <c r="V39" s="320">
        <v>1180.97</v>
      </c>
      <c r="W39" s="320">
        <v>94</v>
      </c>
      <c r="X39" s="321">
        <v>12.6</v>
      </c>
      <c r="Y39" s="317">
        <v>1946.38</v>
      </c>
    </row>
    <row r="40" spans="1:25" x14ac:dyDescent="0.2">
      <c r="A40" s="296" t="s">
        <v>475</v>
      </c>
      <c r="B40" s="296" t="s">
        <v>481</v>
      </c>
      <c r="C40" s="296" t="s">
        <v>484</v>
      </c>
      <c r="D40" s="296" t="s">
        <v>485</v>
      </c>
      <c r="E40" s="314">
        <v>208</v>
      </c>
      <c r="F40" s="315">
        <v>215</v>
      </c>
      <c r="G40" s="314">
        <v>16</v>
      </c>
      <c r="H40" s="316">
        <v>168</v>
      </c>
      <c r="I40" s="316">
        <v>4</v>
      </c>
      <c r="J40" s="315">
        <v>43</v>
      </c>
      <c r="K40" s="314">
        <v>11</v>
      </c>
      <c r="L40" s="314">
        <v>34</v>
      </c>
      <c r="M40" s="316">
        <v>30</v>
      </c>
      <c r="N40" s="315">
        <v>4</v>
      </c>
      <c r="O40" s="317">
        <v>13</v>
      </c>
      <c r="P40" s="318">
        <v>0.30230000000000001</v>
      </c>
      <c r="Q40" s="317">
        <v>2</v>
      </c>
      <c r="R40" s="318">
        <v>0.5</v>
      </c>
      <c r="S40" s="314">
        <v>27</v>
      </c>
      <c r="T40" s="319">
        <v>0.12770000000000001</v>
      </c>
      <c r="U40" s="317">
        <v>362.86</v>
      </c>
      <c r="V40" s="320">
        <v>667.52</v>
      </c>
      <c r="W40" s="320">
        <v>49</v>
      </c>
      <c r="X40" s="321">
        <v>13.6</v>
      </c>
      <c r="Y40" s="317">
        <v>1030.3800000000001</v>
      </c>
    </row>
    <row r="41" spans="1:25" x14ac:dyDescent="0.2">
      <c r="A41" s="296" t="s">
        <v>475</v>
      </c>
      <c r="B41" s="296" t="s">
        <v>481</v>
      </c>
      <c r="C41" s="296" t="s">
        <v>486</v>
      </c>
      <c r="D41" s="296" t="s">
        <v>485</v>
      </c>
      <c r="E41" s="314">
        <v>168</v>
      </c>
      <c r="F41" s="315">
        <v>65</v>
      </c>
      <c r="G41" s="314">
        <v>70</v>
      </c>
      <c r="H41" s="316">
        <v>42</v>
      </c>
      <c r="I41" s="316">
        <v>5</v>
      </c>
      <c r="J41" s="315">
        <v>18</v>
      </c>
      <c r="K41" s="314">
        <v>36</v>
      </c>
      <c r="L41" s="314">
        <v>3</v>
      </c>
      <c r="M41" s="316">
        <v>3</v>
      </c>
      <c r="N41" s="315">
        <v>0</v>
      </c>
      <c r="O41" s="317">
        <v>1</v>
      </c>
      <c r="P41" s="318">
        <v>5.5599999999999997E-2</v>
      </c>
      <c r="Q41" s="317">
        <v>0</v>
      </c>
      <c r="R41" s="318">
        <v>0</v>
      </c>
      <c r="S41" s="314">
        <v>0</v>
      </c>
      <c r="T41" s="319">
        <v>0</v>
      </c>
      <c r="U41" s="317">
        <v>-10.61</v>
      </c>
      <c r="V41" s="320">
        <v>-14.15</v>
      </c>
      <c r="W41" s="320">
        <v>-1</v>
      </c>
      <c r="X41" s="321">
        <v>14.1</v>
      </c>
      <c r="Y41" s="317">
        <v>-24.76</v>
      </c>
    </row>
    <row r="42" spans="1:25" x14ac:dyDescent="0.2">
      <c r="A42" s="296" t="s">
        <v>475</v>
      </c>
      <c r="B42" s="296" t="s">
        <v>487</v>
      </c>
      <c r="C42" s="296" t="s">
        <v>488</v>
      </c>
      <c r="D42" s="296" t="s">
        <v>489</v>
      </c>
      <c r="E42" s="314">
        <v>302</v>
      </c>
      <c r="F42" s="315">
        <v>199</v>
      </c>
      <c r="G42" s="314">
        <v>99</v>
      </c>
      <c r="H42" s="316">
        <v>151</v>
      </c>
      <c r="I42" s="316">
        <v>19</v>
      </c>
      <c r="J42" s="315">
        <v>29</v>
      </c>
      <c r="K42" s="314">
        <v>28</v>
      </c>
      <c r="L42" s="314">
        <v>24</v>
      </c>
      <c r="M42" s="316">
        <v>24</v>
      </c>
      <c r="N42" s="315">
        <v>0</v>
      </c>
      <c r="O42" s="317">
        <v>3</v>
      </c>
      <c r="P42" s="318">
        <v>0.10340000000000001</v>
      </c>
      <c r="Q42" s="317">
        <v>12</v>
      </c>
      <c r="R42" s="318">
        <v>0.63160000000000005</v>
      </c>
      <c r="S42" s="314">
        <v>31</v>
      </c>
      <c r="T42" s="319">
        <v>0.12379999999999999</v>
      </c>
      <c r="U42" s="317">
        <v>379.56</v>
      </c>
      <c r="V42" s="320">
        <v>453.87</v>
      </c>
      <c r="W42" s="320">
        <v>37</v>
      </c>
      <c r="X42" s="321">
        <v>12.3</v>
      </c>
      <c r="Y42" s="317">
        <v>833.43</v>
      </c>
    </row>
    <row r="43" spans="1:25" x14ac:dyDescent="0.2">
      <c r="A43" s="296" t="s">
        <v>475</v>
      </c>
      <c r="B43" s="296" t="s">
        <v>487</v>
      </c>
      <c r="C43" s="296" t="s">
        <v>490</v>
      </c>
      <c r="D43" s="296" t="s">
        <v>491</v>
      </c>
      <c r="E43" s="314">
        <v>108</v>
      </c>
      <c r="F43" s="315">
        <v>60</v>
      </c>
      <c r="G43" s="314">
        <v>35</v>
      </c>
      <c r="H43" s="316">
        <v>38</v>
      </c>
      <c r="I43" s="316">
        <v>0</v>
      </c>
      <c r="J43" s="315">
        <v>22</v>
      </c>
      <c r="K43" s="314">
        <v>18</v>
      </c>
      <c r="L43" s="314">
        <v>5</v>
      </c>
      <c r="M43" s="316">
        <v>4</v>
      </c>
      <c r="N43" s="315">
        <v>1</v>
      </c>
      <c r="O43" s="317">
        <v>3</v>
      </c>
      <c r="P43" s="318">
        <v>0.13639999999999999</v>
      </c>
      <c r="Q43" s="317">
        <v>0</v>
      </c>
      <c r="R43" s="318"/>
      <c r="S43" s="314">
        <v>9</v>
      </c>
      <c r="T43" s="319">
        <v>0.1071</v>
      </c>
      <c r="U43" s="317">
        <v>164.5</v>
      </c>
      <c r="V43" s="320">
        <v>16.48</v>
      </c>
      <c r="W43" s="320">
        <v>6</v>
      </c>
      <c r="X43" s="321">
        <v>2.7</v>
      </c>
      <c r="Y43" s="317">
        <v>180.98</v>
      </c>
    </row>
    <row r="44" spans="1:25" x14ac:dyDescent="0.2">
      <c r="A44" s="296" t="s">
        <v>475</v>
      </c>
      <c r="B44" s="296" t="s">
        <v>487</v>
      </c>
      <c r="C44" s="296" t="s">
        <v>492</v>
      </c>
      <c r="D44" s="296" t="s">
        <v>493</v>
      </c>
      <c r="E44" s="314">
        <v>265</v>
      </c>
      <c r="F44" s="315">
        <v>158</v>
      </c>
      <c r="G44" s="314">
        <v>81</v>
      </c>
      <c r="H44" s="316">
        <v>120</v>
      </c>
      <c r="I44" s="316">
        <v>4</v>
      </c>
      <c r="J44" s="315">
        <v>34</v>
      </c>
      <c r="K44" s="314">
        <v>42</v>
      </c>
      <c r="L44" s="314">
        <v>16</v>
      </c>
      <c r="M44" s="316">
        <v>15</v>
      </c>
      <c r="N44" s="315">
        <v>1</v>
      </c>
      <c r="O44" s="317">
        <v>8</v>
      </c>
      <c r="P44" s="318">
        <v>0.23530000000000001</v>
      </c>
      <c r="Q44" s="317">
        <v>1</v>
      </c>
      <c r="R44" s="318">
        <v>0.25</v>
      </c>
      <c r="S44" s="314">
        <v>34</v>
      </c>
      <c r="T44" s="319">
        <v>0.1608</v>
      </c>
      <c r="U44" s="317">
        <v>300.18</v>
      </c>
      <c r="V44" s="320">
        <v>621.89</v>
      </c>
      <c r="W44" s="320">
        <v>45</v>
      </c>
      <c r="X44" s="321">
        <v>13.8</v>
      </c>
      <c r="Y44" s="317">
        <v>922.06</v>
      </c>
    </row>
    <row r="45" spans="1:25" x14ac:dyDescent="0.2">
      <c r="A45" s="296" t="s">
        <v>475</v>
      </c>
      <c r="B45" s="296" t="s">
        <v>487</v>
      </c>
      <c r="C45" s="296" t="s">
        <v>494</v>
      </c>
      <c r="D45" s="296" t="s">
        <v>495</v>
      </c>
      <c r="E45" s="314">
        <v>251</v>
      </c>
      <c r="F45" s="315">
        <v>156</v>
      </c>
      <c r="G45" s="314">
        <v>73</v>
      </c>
      <c r="H45" s="316">
        <v>102</v>
      </c>
      <c r="I45" s="316">
        <v>14</v>
      </c>
      <c r="J45" s="315">
        <v>40</v>
      </c>
      <c r="K45" s="314">
        <v>35</v>
      </c>
      <c r="L45" s="314">
        <v>13</v>
      </c>
      <c r="M45" s="316">
        <v>13</v>
      </c>
      <c r="N45" s="315">
        <v>0</v>
      </c>
      <c r="O45" s="317">
        <v>6</v>
      </c>
      <c r="P45" s="318">
        <v>0.15</v>
      </c>
      <c r="Q45" s="317">
        <v>3</v>
      </c>
      <c r="R45" s="318">
        <v>0.21429999999999999</v>
      </c>
      <c r="S45" s="314">
        <v>36</v>
      </c>
      <c r="T45" s="319">
        <v>0.1769</v>
      </c>
      <c r="U45" s="317">
        <v>329.43</v>
      </c>
      <c r="V45" s="320">
        <v>602.65</v>
      </c>
      <c r="W45" s="320">
        <v>46</v>
      </c>
      <c r="X45" s="321">
        <v>13.1</v>
      </c>
      <c r="Y45" s="317">
        <v>932.08</v>
      </c>
    </row>
    <row r="46" spans="1:25" x14ac:dyDescent="0.2">
      <c r="A46" s="296" t="s">
        <v>475</v>
      </c>
      <c r="B46" s="296" t="s">
        <v>496</v>
      </c>
      <c r="C46" s="296" t="s">
        <v>497</v>
      </c>
      <c r="D46" s="296" t="s">
        <v>498</v>
      </c>
      <c r="E46" s="314">
        <v>125</v>
      </c>
      <c r="F46" s="315">
        <v>96</v>
      </c>
      <c r="G46" s="314">
        <v>36</v>
      </c>
      <c r="H46" s="316">
        <v>64</v>
      </c>
      <c r="I46" s="316">
        <v>3</v>
      </c>
      <c r="J46" s="315">
        <v>29</v>
      </c>
      <c r="K46" s="314">
        <v>19</v>
      </c>
      <c r="L46" s="314">
        <v>19</v>
      </c>
      <c r="M46" s="316">
        <v>16</v>
      </c>
      <c r="N46" s="315">
        <v>3</v>
      </c>
      <c r="O46" s="317">
        <v>9</v>
      </c>
      <c r="P46" s="318">
        <v>0.31030000000000002</v>
      </c>
      <c r="Q46" s="317">
        <v>1</v>
      </c>
      <c r="R46" s="318">
        <v>0.33329999999999999</v>
      </c>
      <c r="S46" s="314">
        <v>24</v>
      </c>
      <c r="T46" s="319">
        <v>0.2172</v>
      </c>
      <c r="U46" s="317">
        <v>392.34</v>
      </c>
      <c r="V46" s="320">
        <v>660.55</v>
      </c>
      <c r="W46" s="320">
        <v>38</v>
      </c>
      <c r="X46" s="321">
        <v>17.399999999999999</v>
      </c>
      <c r="Y46" s="317">
        <v>1052.8900000000001</v>
      </c>
    </row>
    <row r="47" spans="1:25" x14ac:dyDescent="0.2">
      <c r="A47" s="296" t="s">
        <v>475</v>
      </c>
      <c r="B47" s="296" t="s">
        <v>496</v>
      </c>
      <c r="C47" s="296" t="s">
        <v>499</v>
      </c>
      <c r="D47" s="296" t="s">
        <v>498</v>
      </c>
      <c r="E47" s="314">
        <v>222</v>
      </c>
      <c r="F47" s="315">
        <v>199</v>
      </c>
      <c r="G47" s="314">
        <v>42</v>
      </c>
      <c r="H47" s="316">
        <v>157</v>
      </c>
      <c r="I47" s="316">
        <v>10</v>
      </c>
      <c r="J47" s="315">
        <v>32</v>
      </c>
      <c r="K47" s="314">
        <v>39</v>
      </c>
      <c r="L47" s="314">
        <v>58</v>
      </c>
      <c r="M47" s="316">
        <v>55</v>
      </c>
      <c r="N47" s="315">
        <v>3</v>
      </c>
      <c r="O47" s="317">
        <v>17</v>
      </c>
      <c r="P47" s="318">
        <v>0.53129999999999999</v>
      </c>
      <c r="Q47" s="317">
        <v>6</v>
      </c>
      <c r="R47" s="318">
        <v>0.6</v>
      </c>
      <c r="S47" s="314">
        <v>50</v>
      </c>
      <c r="T47" s="319">
        <v>0.23749999999999999</v>
      </c>
      <c r="U47" s="317">
        <v>431.81</v>
      </c>
      <c r="V47" s="320">
        <v>838.86</v>
      </c>
      <c r="W47" s="320">
        <v>62</v>
      </c>
      <c r="X47" s="321">
        <v>13.5</v>
      </c>
      <c r="Y47" s="317">
        <v>1270.67</v>
      </c>
    </row>
    <row r="48" spans="1:25" x14ac:dyDescent="0.2">
      <c r="A48" s="296" t="s">
        <v>475</v>
      </c>
      <c r="B48" s="296" t="s">
        <v>500</v>
      </c>
      <c r="C48" s="296" t="s">
        <v>501</v>
      </c>
      <c r="D48" s="296" t="s">
        <v>502</v>
      </c>
      <c r="E48" s="314">
        <v>289</v>
      </c>
      <c r="F48" s="315">
        <v>262</v>
      </c>
      <c r="G48" s="314">
        <v>57</v>
      </c>
      <c r="H48" s="316">
        <v>212</v>
      </c>
      <c r="I48" s="316">
        <v>6</v>
      </c>
      <c r="J48" s="315">
        <v>44</v>
      </c>
      <c r="K48" s="314">
        <v>9</v>
      </c>
      <c r="L48" s="314">
        <v>39</v>
      </c>
      <c r="M48" s="316">
        <v>34</v>
      </c>
      <c r="N48" s="315">
        <v>5</v>
      </c>
      <c r="O48" s="317">
        <v>20</v>
      </c>
      <c r="P48" s="318">
        <v>0.45450000000000002</v>
      </c>
      <c r="Q48" s="317">
        <v>1</v>
      </c>
      <c r="R48" s="318">
        <v>0.16669999999999999</v>
      </c>
      <c r="S48" s="314">
        <v>52</v>
      </c>
      <c r="T48" s="319">
        <v>0.18870000000000001</v>
      </c>
      <c r="U48" s="317">
        <v>512.09</v>
      </c>
      <c r="V48" s="320">
        <v>813.2</v>
      </c>
      <c r="W48" s="320">
        <v>69</v>
      </c>
      <c r="X48" s="321">
        <v>11.8</v>
      </c>
      <c r="Y48" s="317">
        <v>1325.29</v>
      </c>
    </row>
    <row r="49" spans="1:25" x14ac:dyDescent="0.2">
      <c r="A49" s="296" t="s">
        <v>475</v>
      </c>
      <c r="B49" s="296" t="s">
        <v>500</v>
      </c>
      <c r="C49" s="296" t="s">
        <v>503</v>
      </c>
      <c r="D49" s="296" t="s">
        <v>504</v>
      </c>
      <c r="E49" s="314">
        <v>173</v>
      </c>
      <c r="F49" s="315">
        <v>158</v>
      </c>
      <c r="G49" s="314">
        <v>21</v>
      </c>
      <c r="H49" s="316">
        <v>110</v>
      </c>
      <c r="I49" s="316">
        <v>9</v>
      </c>
      <c r="J49" s="315">
        <v>39</v>
      </c>
      <c r="K49" s="314">
        <v>20</v>
      </c>
      <c r="L49" s="314">
        <v>25</v>
      </c>
      <c r="M49" s="316">
        <v>24</v>
      </c>
      <c r="N49" s="315">
        <v>1</v>
      </c>
      <c r="O49" s="317">
        <v>9</v>
      </c>
      <c r="P49" s="318">
        <v>0.23080000000000001</v>
      </c>
      <c r="Q49" s="317">
        <v>1</v>
      </c>
      <c r="R49" s="318">
        <v>0.1111</v>
      </c>
      <c r="S49" s="314">
        <v>44</v>
      </c>
      <c r="T49" s="319">
        <v>0.26590000000000003</v>
      </c>
      <c r="U49" s="317">
        <v>643.30999999999995</v>
      </c>
      <c r="V49" s="320">
        <v>769.31</v>
      </c>
      <c r="W49" s="320">
        <v>63</v>
      </c>
      <c r="X49" s="321">
        <v>12.2</v>
      </c>
      <c r="Y49" s="317">
        <v>1412.62</v>
      </c>
    </row>
    <row r="50" spans="1:25" x14ac:dyDescent="0.2">
      <c r="A50" s="296" t="s">
        <v>475</v>
      </c>
      <c r="B50" s="296" t="s">
        <v>500</v>
      </c>
      <c r="C50" s="296" t="s">
        <v>505</v>
      </c>
      <c r="D50" s="296" t="s">
        <v>506</v>
      </c>
      <c r="E50" s="314">
        <v>57</v>
      </c>
      <c r="F50" s="315">
        <v>41</v>
      </c>
      <c r="G50" s="314">
        <v>9</v>
      </c>
      <c r="H50" s="316">
        <v>24</v>
      </c>
      <c r="I50" s="316">
        <v>4</v>
      </c>
      <c r="J50" s="315">
        <v>13</v>
      </c>
      <c r="K50" s="314">
        <v>13</v>
      </c>
      <c r="L50" s="314">
        <v>6</v>
      </c>
      <c r="M50" s="316">
        <v>5</v>
      </c>
      <c r="N50" s="315">
        <v>1</v>
      </c>
      <c r="O50" s="317">
        <v>2</v>
      </c>
      <c r="P50" s="318">
        <v>0.15379999999999999</v>
      </c>
      <c r="Q50" s="317">
        <v>2</v>
      </c>
      <c r="R50" s="318">
        <v>0.5</v>
      </c>
      <c r="S50" s="314">
        <v>9</v>
      </c>
      <c r="T50" s="319">
        <v>0.1837</v>
      </c>
      <c r="U50" s="317">
        <v>205.51</v>
      </c>
      <c r="V50" s="320">
        <v>188.49</v>
      </c>
      <c r="W50" s="320">
        <v>15</v>
      </c>
      <c r="X50" s="321">
        <v>12.6</v>
      </c>
      <c r="Y50" s="317">
        <v>394</v>
      </c>
    </row>
    <row r="51" spans="1:25" x14ac:dyDescent="0.2">
      <c r="A51" s="296" t="s">
        <v>475</v>
      </c>
      <c r="B51" s="296" t="s">
        <v>500</v>
      </c>
      <c r="C51" s="296" t="s">
        <v>507</v>
      </c>
      <c r="D51" s="296" t="s">
        <v>508</v>
      </c>
      <c r="E51" s="314">
        <v>109</v>
      </c>
      <c r="F51" s="315">
        <v>90</v>
      </c>
      <c r="G51" s="314">
        <v>22</v>
      </c>
      <c r="H51" s="316">
        <v>65</v>
      </c>
      <c r="I51" s="316">
        <v>5</v>
      </c>
      <c r="J51" s="315">
        <v>20</v>
      </c>
      <c r="K51" s="314">
        <v>7</v>
      </c>
      <c r="L51" s="314">
        <v>10</v>
      </c>
      <c r="M51" s="316">
        <v>10</v>
      </c>
      <c r="N51" s="315">
        <v>0</v>
      </c>
      <c r="O51" s="317">
        <v>4</v>
      </c>
      <c r="P51" s="318">
        <v>0.2</v>
      </c>
      <c r="Q51" s="317">
        <v>1</v>
      </c>
      <c r="R51" s="318">
        <v>0.2</v>
      </c>
      <c r="S51" s="314">
        <v>13</v>
      </c>
      <c r="T51" s="319">
        <v>0.13070000000000001</v>
      </c>
      <c r="U51" s="317">
        <v>427.49</v>
      </c>
      <c r="V51" s="320">
        <v>233.5</v>
      </c>
      <c r="W51" s="320">
        <v>18</v>
      </c>
      <c r="X51" s="321">
        <v>13</v>
      </c>
      <c r="Y51" s="317">
        <v>660.98</v>
      </c>
    </row>
    <row r="52" spans="1:25" x14ac:dyDescent="0.2">
      <c r="A52" s="296" t="s">
        <v>509</v>
      </c>
      <c r="B52" s="296" t="s">
        <v>510</v>
      </c>
      <c r="C52" s="296" t="s">
        <v>511</v>
      </c>
      <c r="D52" s="296" t="s">
        <v>512</v>
      </c>
      <c r="E52" s="314">
        <v>61</v>
      </c>
      <c r="F52" s="315">
        <v>32</v>
      </c>
      <c r="G52" s="314">
        <v>26</v>
      </c>
      <c r="H52" s="316">
        <v>23</v>
      </c>
      <c r="I52" s="316">
        <v>0</v>
      </c>
      <c r="J52" s="315">
        <v>9</v>
      </c>
      <c r="K52" s="314">
        <v>4</v>
      </c>
      <c r="L52" s="314">
        <v>1</v>
      </c>
      <c r="M52" s="316">
        <v>1</v>
      </c>
      <c r="N52" s="315">
        <v>0</v>
      </c>
      <c r="O52" s="317">
        <v>1</v>
      </c>
      <c r="P52" s="318">
        <v>0.1111</v>
      </c>
      <c r="Q52" s="317">
        <v>0</v>
      </c>
      <c r="R52" s="318"/>
      <c r="S52" s="314">
        <v>4</v>
      </c>
      <c r="T52" s="319">
        <v>8.5999999999999993E-2</v>
      </c>
      <c r="U52" s="317">
        <v>151.54</v>
      </c>
      <c r="V52" s="320">
        <v>58.67</v>
      </c>
      <c r="W52" s="320">
        <v>5</v>
      </c>
      <c r="X52" s="321">
        <v>11.7</v>
      </c>
      <c r="Y52" s="317">
        <v>210.21</v>
      </c>
    </row>
    <row r="53" spans="1:25" x14ac:dyDescent="0.2">
      <c r="A53" s="296" t="s">
        <v>509</v>
      </c>
      <c r="B53" s="296" t="s">
        <v>510</v>
      </c>
      <c r="C53" s="296" t="s">
        <v>513</v>
      </c>
      <c r="D53" s="296" t="s">
        <v>514</v>
      </c>
      <c r="E53" s="314">
        <v>71</v>
      </c>
      <c r="F53" s="315">
        <v>31</v>
      </c>
      <c r="G53" s="314">
        <v>24</v>
      </c>
      <c r="H53" s="316">
        <v>20</v>
      </c>
      <c r="I53" s="316">
        <v>3</v>
      </c>
      <c r="J53" s="315">
        <v>8</v>
      </c>
      <c r="K53" s="314">
        <v>17</v>
      </c>
      <c r="L53" s="314">
        <v>0</v>
      </c>
      <c r="M53" s="316">
        <v>0</v>
      </c>
      <c r="N53" s="315">
        <v>0</v>
      </c>
      <c r="O53" s="317"/>
      <c r="P53" s="318"/>
      <c r="Q53" s="317"/>
      <c r="R53" s="318"/>
      <c r="S53" s="314">
        <v>4</v>
      </c>
      <c r="T53" s="319">
        <v>7.8399999999999997E-2</v>
      </c>
      <c r="U53" s="317">
        <v>27.34</v>
      </c>
      <c r="V53" s="320">
        <v>203.26</v>
      </c>
      <c r="W53" s="320">
        <v>6</v>
      </c>
      <c r="X53" s="321">
        <v>33.9</v>
      </c>
      <c r="Y53" s="317">
        <v>230.59</v>
      </c>
    </row>
    <row r="54" spans="1:25" x14ac:dyDescent="0.2">
      <c r="A54" s="296" t="s">
        <v>509</v>
      </c>
      <c r="B54" s="296" t="s">
        <v>510</v>
      </c>
      <c r="C54" s="296" t="s">
        <v>515</v>
      </c>
      <c r="D54" s="296" t="s">
        <v>516</v>
      </c>
      <c r="E54" s="314">
        <v>91</v>
      </c>
      <c r="F54" s="315">
        <v>70</v>
      </c>
      <c r="G54" s="314">
        <v>24</v>
      </c>
      <c r="H54" s="316">
        <v>54</v>
      </c>
      <c r="I54" s="316">
        <v>2</v>
      </c>
      <c r="J54" s="315">
        <v>14</v>
      </c>
      <c r="K54" s="314">
        <v>0</v>
      </c>
      <c r="L54" s="314">
        <v>3</v>
      </c>
      <c r="M54" s="316">
        <v>3</v>
      </c>
      <c r="N54" s="315">
        <v>0</v>
      </c>
      <c r="O54" s="317">
        <v>2</v>
      </c>
      <c r="P54" s="318">
        <v>0.1429</v>
      </c>
      <c r="Q54" s="317">
        <v>0</v>
      </c>
      <c r="R54" s="318">
        <v>0</v>
      </c>
      <c r="S54" s="314">
        <v>17</v>
      </c>
      <c r="T54" s="319">
        <v>0.2112</v>
      </c>
      <c r="U54" s="317">
        <v>226.96</v>
      </c>
      <c r="V54" s="320">
        <v>376.09</v>
      </c>
      <c r="W54" s="320">
        <v>22</v>
      </c>
      <c r="X54" s="321">
        <v>17.100000000000001</v>
      </c>
      <c r="Y54" s="317">
        <v>603.04999999999995</v>
      </c>
    </row>
    <row r="55" spans="1:25" x14ac:dyDescent="0.2">
      <c r="A55" s="296" t="s">
        <v>509</v>
      </c>
      <c r="B55" s="296" t="s">
        <v>510</v>
      </c>
      <c r="C55" s="296" t="s">
        <v>517</v>
      </c>
      <c r="D55" s="296" t="s">
        <v>516</v>
      </c>
      <c r="E55" s="314">
        <v>36</v>
      </c>
      <c r="F55" s="315">
        <v>26</v>
      </c>
      <c r="G55" s="314">
        <v>9</v>
      </c>
      <c r="H55" s="316">
        <v>20</v>
      </c>
      <c r="I55" s="316">
        <v>0</v>
      </c>
      <c r="J55" s="315">
        <v>6</v>
      </c>
      <c r="K55" s="314">
        <v>2</v>
      </c>
      <c r="L55" s="314">
        <v>1</v>
      </c>
      <c r="M55" s="316">
        <v>1</v>
      </c>
      <c r="N55" s="315">
        <v>0</v>
      </c>
      <c r="O55" s="317">
        <v>1</v>
      </c>
      <c r="P55" s="318">
        <v>0.16669999999999999</v>
      </c>
      <c r="Q55" s="317">
        <v>0</v>
      </c>
      <c r="R55" s="318"/>
      <c r="S55" s="314">
        <v>5</v>
      </c>
      <c r="T55" s="319">
        <v>0.1613</v>
      </c>
      <c r="U55" s="317">
        <v>29.14</v>
      </c>
      <c r="V55" s="320">
        <v>218.23</v>
      </c>
      <c r="W55" s="320">
        <v>9</v>
      </c>
      <c r="X55" s="321">
        <v>24.2</v>
      </c>
      <c r="Y55" s="317">
        <v>247.36</v>
      </c>
    </row>
    <row r="56" spans="1:25" x14ac:dyDescent="0.2">
      <c r="A56" s="296" t="s">
        <v>509</v>
      </c>
      <c r="B56" s="296" t="s">
        <v>510</v>
      </c>
      <c r="C56" s="296" t="s">
        <v>518</v>
      </c>
      <c r="D56" s="296" t="s">
        <v>519</v>
      </c>
      <c r="E56" s="314">
        <v>76</v>
      </c>
      <c r="F56" s="315">
        <v>59</v>
      </c>
      <c r="G56" s="314">
        <v>16</v>
      </c>
      <c r="H56" s="316">
        <v>44</v>
      </c>
      <c r="I56" s="316">
        <v>5</v>
      </c>
      <c r="J56" s="315">
        <v>10</v>
      </c>
      <c r="K56" s="314">
        <v>6</v>
      </c>
      <c r="L56" s="314">
        <v>5</v>
      </c>
      <c r="M56" s="316">
        <v>5</v>
      </c>
      <c r="N56" s="315">
        <v>0</v>
      </c>
      <c r="O56" s="317">
        <v>1</v>
      </c>
      <c r="P56" s="318">
        <v>0.1</v>
      </c>
      <c r="Q56" s="317">
        <v>1</v>
      </c>
      <c r="R56" s="318">
        <v>0.2</v>
      </c>
      <c r="S56" s="314">
        <v>9</v>
      </c>
      <c r="T56" s="319">
        <v>0.1333</v>
      </c>
      <c r="U56" s="317">
        <v>239</v>
      </c>
      <c r="V56" s="320">
        <v>234.53</v>
      </c>
      <c r="W56" s="320">
        <v>16</v>
      </c>
      <c r="X56" s="321">
        <v>14.7</v>
      </c>
      <c r="Y56" s="317">
        <v>473.53</v>
      </c>
    </row>
    <row r="57" spans="1:25" x14ac:dyDescent="0.2">
      <c r="A57" s="296" t="s">
        <v>509</v>
      </c>
      <c r="B57" s="296" t="s">
        <v>510</v>
      </c>
      <c r="C57" s="296" t="s">
        <v>520</v>
      </c>
      <c r="D57" s="296" t="s">
        <v>521</v>
      </c>
      <c r="E57" s="314">
        <v>174</v>
      </c>
      <c r="F57" s="315">
        <v>69</v>
      </c>
      <c r="G57" s="314">
        <v>89</v>
      </c>
      <c r="H57" s="316">
        <v>47</v>
      </c>
      <c r="I57" s="316">
        <v>8</v>
      </c>
      <c r="J57" s="315">
        <v>14</v>
      </c>
      <c r="K57" s="314">
        <v>17</v>
      </c>
      <c r="L57" s="314">
        <v>0</v>
      </c>
      <c r="M57" s="316">
        <v>0</v>
      </c>
      <c r="N57" s="315">
        <v>0</v>
      </c>
      <c r="O57" s="317"/>
      <c r="P57" s="318"/>
      <c r="Q57" s="317"/>
      <c r="R57" s="318"/>
      <c r="S57" s="314">
        <v>5</v>
      </c>
      <c r="T57" s="319">
        <v>4.1200000000000001E-2</v>
      </c>
      <c r="U57" s="317">
        <v>241.57</v>
      </c>
      <c r="V57" s="320">
        <v>750.25</v>
      </c>
      <c r="W57" s="320">
        <v>11</v>
      </c>
      <c r="X57" s="321">
        <v>68.2</v>
      </c>
      <c r="Y57" s="317">
        <v>991.81</v>
      </c>
    </row>
    <row r="58" spans="1:25" x14ac:dyDescent="0.2">
      <c r="A58" s="296" t="s">
        <v>509</v>
      </c>
      <c r="B58" s="296" t="s">
        <v>522</v>
      </c>
      <c r="C58" s="296" t="s">
        <v>523</v>
      </c>
      <c r="D58" s="296" t="s">
        <v>524</v>
      </c>
      <c r="E58" s="314">
        <v>79</v>
      </c>
      <c r="F58" s="315">
        <v>60</v>
      </c>
      <c r="G58" s="314">
        <v>17</v>
      </c>
      <c r="H58" s="316">
        <v>43</v>
      </c>
      <c r="I58" s="316">
        <v>6</v>
      </c>
      <c r="J58" s="315">
        <v>11</v>
      </c>
      <c r="K58" s="314">
        <v>4</v>
      </c>
      <c r="L58" s="314">
        <v>2</v>
      </c>
      <c r="M58" s="316">
        <v>2</v>
      </c>
      <c r="N58" s="315">
        <v>0</v>
      </c>
      <c r="O58" s="317">
        <v>2</v>
      </c>
      <c r="P58" s="318">
        <v>0.18179999999999999</v>
      </c>
      <c r="Q58" s="317">
        <v>0</v>
      </c>
      <c r="R58" s="318">
        <v>0</v>
      </c>
      <c r="S58" s="314">
        <v>14</v>
      </c>
      <c r="T58" s="319">
        <v>0.2014</v>
      </c>
      <c r="U58" s="317">
        <v>379.73</v>
      </c>
      <c r="V58" s="320">
        <v>313.63</v>
      </c>
      <c r="W58" s="320">
        <v>19</v>
      </c>
      <c r="X58" s="321">
        <v>16.5</v>
      </c>
      <c r="Y58" s="317">
        <v>693.36</v>
      </c>
    </row>
    <row r="59" spans="1:25" x14ac:dyDescent="0.2">
      <c r="A59" s="296" t="s">
        <v>509</v>
      </c>
      <c r="B59" s="296" t="s">
        <v>522</v>
      </c>
      <c r="C59" s="296" t="s">
        <v>525</v>
      </c>
      <c r="D59" s="296" t="s">
        <v>526</v>
      </c>
      <c r="E59" s="314">
        <v>129</v>
      </c>
      <c r="F59" s="315">
        <v>86</v>
      </c>
      <c r="G59" s="314">
        <v>38</v>
      </c>
      <c r="H59" s="316">
        <v>58</v>
      </c>
      <c r="I59" s="316">
        <v>4</v>
      </c>
      <c r="J59" s="315">
        <v>24</v>
      </c>
      <c r="K59" s="314">
        <v>9</v>
      </c>
      <c r="L59" s="314">
        <v>4</v>
      </c>
      <c r="M59" s="316">
        <v>4</v>
      </c>
      <c r="N59" s="315">
        <v>0</v>
      </c>
      <c r="O59" s="317">
        <v>3</v>
      </c>
      <c r="P59" s="318">
        <v>0.125</v>
      </c>
      <c r="Q59" s="317">
        <v>0</v>
      </c>
      <c r="R59" s="318">
        <v>0</v>
      </c>
      <c r="S59" s="314">
        <v>12</v>
      </c>
      <c r="T59" s="319">
        <v>0.1116</v>
      </c>
      <c r="U59" s="317">
        <v>258.13</v>
      </c>
      <c r="V59" s="320">
        <v>332.62</v>
      </c>
      <c r="W59" s="320">
        <v>18</v>
      </c>
      <c r="X59" s="321">
        <v>18.5</v>
      </c>
      <c r="Y59" s="317">
        <v>590.75</v>
      </c>
    </row>
    <row r="60" spans="1:25" x14ac:dyDescent="0.2">
      <c r="A60" s="296" t="s">
        <v>509</v>
      </c>
      <c r="B60" s="296" t="s">
        <v>522</v>
      </c>
      <c r="C60" s="296" t="s">
        <v>527</v>
      </c>
      <c r="D60" s="296" t="s">
        <v>528</v>
      </c>
      <c r="E60" s="314">
        <v>116</v>
      </c>
      <c r="F60" s="315">
        <v>88</v>
      </c>
      <c r="G60" s="314">
        <v>28</v>
      </c>
      <c r="H60" s="316">
        <v>60</v>
      </c>
      <c r="I60" s="316">
        <v>1</v>
      </c>
      <c r="J60" s="315">
        <v>27</v>
      </c>
      <c r="K60" s="314">
        <v>9</v>
      </c>
      <c r="L60" s="314">
        <v>7</v>
      </c>
      <c r="M60" s="316">
        <v>6</v>
      </c>
      <c r="N60" s="315">
        <v>1</v>
      </c>
      <c r="O60" s="317">
        <v>5</v>
      </c>
      <c r="P60" s="318">
        <v>0.1852</v>
      </c>
      <c r="Q60" s="317">
        <v>0</v>
      </c>
      <c r="R60" s="318">
        <v>0</v>
      </c>
      <c r="S60" s="314">
        <v>21</v>
      </c>
      <c r="T60" s="319">
        <v>0.2059</v>
      </c>
      <c r="U60" s="317">
        <v>224.98</v>
      </c>
      <c r="V60" s="320">
        <v>386.53</v>
      </c>
      <c r="W60" s="320">
        <v>31</v>
      </c>
      <c r="X60" s="321">
        <v>12.5</v>
      </c>
      <c r="Y60" s="317">
        <v>611.51</v>
      </c>
    </row>
    <row r="61" spans="1:25" x14ac:dyDescent="0.2">
      <c r="A61" s="296" t="s">
        <v>509</v>
      </c>
      <c r="B61" s="296" t="s">
        <v>522</v>
      </c>
      <c r="C61" s="296" t="s">
        <v>529</v>
      </c>
      <c r="D61" s="296" t="s">
        <v>526</v>
      </c>
      <c r="E61" s="314">
        <v>43</v>
      </c>
      <c r="F61" s="315">
        <v>28</v>
      </c>
      <c r="G61" s="314">
        <v>16</v>
      </c>
      <c r="H61" s="316">
        <v>17</v>
      </c>
      <c r="I61" s="316">
        <v>3</v>
      </c>
      <c r="J61" s="315">
        <v>8</v>
      </c>
      <c r="K61" s="314">
        <v>1</v>
      </c>
      <c r="L61" s="314">
        <v>2</v>
      </c>
      <c r="M61" s="316">
        <v>2</v>
      </c>
      <c r="N61" s="315">
        <v>0</v>
      </c>
      <c r="O61" s="317">
        <v>1</v>
      </c>
      <c r="P61" s="318">
        <v>0.125</v>
      </c>
      <c r="Q61" s="317">
        <v>1</v>
      </c>
      <c r="R61" s="318">
        <v>0.33329999999999999</v>
      </c>
      <c r="S61" s="314">
        <v>4</v>
      </c>
      <c r="T61" s="319">
        <v>0.11269999999999999</v>
      </c>
      <c r="U61" s="317">
        <v>313.98</v>
      </c>
      <c r="V61" s="320">
        <v>224.54</v>
      </c>
      <c r="W61" s="320">
        <v>6</v>
      </c>
      <c r="X61" s="321">
        <v>37.4</v>
      </c>
      <c r="Y61" s="317">
        <v>538.52</v>
      </c>
    </row>
    <row r="62" spans="1:25" x14ac:dyDescent="0.2">
      <c r="A62" s="296" t="s">
        <v>509</v>
      </c>
      <c r="B62" s="296" t="s">
        <v>530</v>
      </c>
      <c r="C62" s="296" t="s">
        <v>531</v>
      </c>
      <c r="D62" s="296" t="s">
        <v>532</v>
      </c>
      <c r="E62" s="314">
        <v>69</v>
      </c>
      <c r="F62" s="315">
        <v>31</v>
      </c>
      <c r="G62" s="314">
        <v>43</v>
      </c>
      <c r="H62" s="316">
        <v>21</v>
      </c>
      <c r="I62" s="316">
        <v>0</v>
      </c>
      <c r="J62" s="315">
        <v>10</v>
      </c>
      <c r="K62" s="314">
        <v>1</v>
      </c>
      <c r="L62" s="314">
        <v>6</v>
      </c>
      <c r="M62" s="316">
        <v>5</v>
      </c>
      <c r="N62" s="315">
        <v>1</v>
      </c>
      <c r="O62" s="317">
        <v>4</v>
      </c>
      <c r="P62" s="318">
        <v>0.4</v>
      </c>
      <c r="Q62" s="317">
        <v>0</v>
      </c>
      <c r="R62" s="318"/>
      <c r="S62" s="314">
        <v>8</v>
      </c>
      <c r="T62" s="319">
        <v>0.16</v>
      </c>
      <c r="U62" s="317">
        <v>154.80000000000001</v>
      </c>
      <c r="V62" s="320">
        <v>179.19</v>
      </c>
      <c r="W62" s="320">
        <v>12</v>
      </c>
      <c r="X62" s="321">
        <v>14.9</v>
      </c>
      <c r="Y62" s="317">
        <v>333.99</v>
      </c>
    </row>
    <row r="63" spans="1:25" x14ac:dyDescent="0.2">
      <c r="A63" s="296" t="s">
        <v>509</v>
      </c>
      <c r="B63" s="296" t="s">
        <v>530</v>
      </c>
      <c r="C63" s="296" t="s">
        <v>533</v>
      </c>
      <c r="D63" s="296" t="s">
        <v>534</v>
      </c>
      <c r="E63" s="314">
        <v>27</v>
      </c>
      <c r="F63" s="315">
        <v>13</v>
      </c>
      <c r="G63" s="314">
        <v>14</v>
      </c>
      <c r="H63" s="316">
        <v>8</v>
      </c>
      <c r="I63" s="316">
        <v>1</v>
      </c>
      <c r="J63" s="315">
        <v>4</v>
      </c>
      <c r="K63" s="314">
        <v>0</v>
      </c>
      <c r="L63" s="314">
        <v>0</v>
      </c>
      <c r="M63" s="316">
        <v>0</v>
      </c>
      <c r="N63" s="315">
        <v>0</v>
      </c>
      <c r="O63" s="317"/>
      <c r="P63" s="318"/>
      <c r="Q63" s="317"/>
      <c r="R63" s="318"/>
      <c r="S63" s="314">
        <v>0</v>
      </c>
      <c r="T63" s="319">
        <v>0</v>
      </c>
      <c r="U63" s="317">
        <v>29.34</v>
      </c>
      <c r="V63" s="320">
        <v>0</v>
      </c>
      <c r="W63" s="320">
        <v>0</v>
      </c>
      <c r="X63" s="321">
        <v>0</v>
      </c>
      <c r="Y63" s="317">
        <v>29.34</v>
      </c>
    </row>
    <row r="64" spans="1:25" x14ac:dyDescent="0.2">
      <c r="A64" s="296" t="s">
        <v>509</v>
      </c>
      <c r="B64" s="296" t="s">
        <v>530</v>
      </c>
      <c r="C64" s="296" t="s">
        <v>535</v>
      </c>
      <c r="D64" s="296" t="s">
        <v>534</v>
      </c>
      <c r="E64" s="314">
        <v>61</v>
      </c>
      <c r="F64" s="315">
        <v>57</v>
      </c>
      <c r="G64" s="314">
        <v>4</v>
      </c>
      <c r="H64" s="316">
        <v>47</v>
      </c>
      <c r="I64" s="316">
        <v>1</v>
      </c>
      <c r="J64" s="315">
        <v>9</v>
      </c>
      <c r="K64" s="314">
        <v>2</v>
      </c>
      <c r="L64" s="314">
        <v>2</v>
      </c>
      <c r="M64" s="316">
        <v>2</v>
      </c>
      <c r="N64" s="315">
        <v>0</v>
      </c>
      <c r="O64" s="317">
        <v>1</v>
      </c>
      <c r="P64" s="318">
        <v>0.1111</v>
      </c>
      <c r="Q64" s="317">
        <v>0</v>
      </c>
      <c r="R64" s="318">
        <v>0</v>
      </c>
      <c r="S64" s="314">
        <v>41</v>
      </c>
      <c r="T64" s="319">
        <v>0.69489999999999996</v>
      </c>
      <c r="U64" s="317">
        <v>2662.63</v>
      </c>
      <c r="V64" s="320">
        <v>3746.09</v>
      </c>
      <c r="W64" s="320">
        <v>120</v>
      </c>
      <c r="X64" s="321">
        <v>31.2</v>
      </c>
      <c r="Y64" s="317">
        <v>6408.72</v>
      </c>
    </row>
    <row r="65" spans="1:25" x14ac:dyDescent="0.2">
      <c r="A65" s="296" t="s">
        <v>509</v>
      </c>
      <c r="B65" s="296" t="s">
        <v>530</v>
      </c>
      <c r="C65" s="296" t="s">
        <v>536</v>
      </c>
      <c r="D65" s="296" t="s">
        <v>537</v>
      </c>
      <c r="E65" s="314">
        <v>78</v>
      </c>
      <c r="F65" s="315">
        <v>44</v>
      </c>
      <c r="G65" s="314">
        <v>34</v>
      </c>
      <c r="H65" s="316">
        <v>31</v>
      </c>
      <c r="I65" s="316">
        <v>4</v>
      </c>
      <c r="J65" s="315">
        <v>9</v>
      </c>
      <c r="K65" s="314">
        <v>1</v>
      </c>
      <c r="L65" s="314">
        <v>0</v>
      </c>
      <c r="M65" s="316">
        <v>0</v>
      </c>
      <c r="N65" s="315">
        <v>0</v>
      </c>
      <c r="O65" s="317"/>
      <c r="P65" s="318"/>
      <c r="Q65" s="317"/>
      <c r="R65" s="318"/>
      <c r="S65" s="314">
        <v>4</v>
      </c>
      <c r="T65" s="319">
        <v>6.5600000000000006E-2</v>
      </c>
      <c r="U65" s="317">
        <v>24.93</v>
      </c>
      <c r="V65" s="320">
        <v>63.53</v>
      </c>
      <c r="W65" s="320">
        <v>4</v>
      </c>
      <c r="X65" s="321">
        <v>15.9</v>
      </c>
      <c r="Y65" s="317">
        <v>88.46</v>
      </c>
    </row>
    <row r="66" spans="1:25" x14ac:dyDescent="0.2">
      <c r="A66" s="296" t="s">
        <v>509</v>
      </c>
      <c r="B66" s="296" t="s">
        <v>530</v>
      </c>
      <c r="C66" s="296" t="s">
        <v>538</v>
      </c>
      <c r="D66" s="296" t="s">
        <v>537</v>
      </c>
      <c r="E66" s="314">
        <v>87</v>
      </c>
      <c r="F66" s="315">
        <v>147</v>
      </c>
      <c r="G66" s="314">
        <v>2</v>
      </c>
      <c r="H66" s="316">
        <v>121</v>
      </c>
      <c r="I66" s="316">
        <v>11</v>
      </c>
      <c r="J66" s="315">
        <v>15</v>
      </c>
      <c r="K66" s="314">
        <v>0</v>
      </c>
      <c r="L66" s="314">
        <v>62</v>
      </c>
      <c r="M66" s="316">
        <v>62</v>
      </c>
      <c r="N66" s="315">
        <v>0</v>
      </c>
      <c r="O66" s="317">
        <v>6</v>
      </c>
      <c r="P66" s="318">
        <v>0.4</v>
      </c>
      <c r="Q66" s="317">
        <v>6</v>
      </c>
      <c r="R66" s="318">
        <v>0.54549999999999998</v>
      </c>
      <c r="S66" s="314">
        <v>103</v>
      </c>
      <c r="T66" s="319">
        <v>0.88029999999999997</v>
      </c>
      <c r="U66" s="317">
        <v>3292.78</v>
      </c>
      <c r="V66" s="320">
        <v>6609.68</v>
      </c>
      <c r="W66" s="320">
        <v>187</v>
      </c>
      <c r="X66" s="321">
        <v>35.299999999999997</v>
      </c>
      <c r="Y66" s="317">
        <v>9902.4599999999991</v>
      </c>
    </row>
    <row r="67" spans="1:25" x14ac:dyDescent="0.2">
      <c r="A67" s="296" t="s">
        <v>509</v>
      </c>
      <c r="B67" s="296" t="s">
        <v>539</v>
      </c>
      <c r="C67" s="296" t="s">
        <v>540</v>
      </c>
      <c r="D67" s="296" t="s">
        <v>541</v>
      </c>
      <c r="E67" s="314">
        <v>252</v>
      </c>
      <c r="F67" s="315">
        <v>189</v>
      </c>
      <c r="G67" s="314">
        <v>65</v>
      </c>
      <c r="H67" s="316">
        <v>135</v>
      </c>
      <c r="I67" s="316">
        <v>8</v>
      </c>
      <c r="J67" s="315">
        <v>46</v>
      </c>
      <c r="K67" s="314">
        <v>0</v>
      </c>
      <c r="L67" s="314">
        <v>1</v>
      </c>
      <c r="M67" s="316">
        <v>1</v>
      </c>
      <c r="N67" s="315">
        <v>0</v>
      </c>
      <c r="O67" s="317">
        <v>1</v>
      </c>
      <c r="P67" s="318">
        <v>2.1700000000000001E-2</v>
      </c>
      <c r="Q67" s="317">
        <v>0</v>
      </c>
      <c r="R67" s="318">
        <v>0</v>
      </c>
      <c r="S67" s="314">
        <v>19</v>
      </c>
      <c r="T67" s="319">
        <v>8.6199999999999999E-2</v>
      </c>
      <c r="U67" s="317">
        <v>278.60000000000002</v>
      </c>
      <c r="V67" s="320">
        <v>344.9</v>
      </c>
      <c r="W67" s="320">
        <v>28</v>
      </c>
      <c r="X67" s="321">
        <v>12.3</v>
      </c>
      <c r="Y67" s="317">
        <v>623.5</v>
      </c>
    </row>
    <row r="68" spans="1:25" x14ac:dyDescent="0.2">
      <c r="A68" s="296" t="s">
        <v>509</v>
      </c>
      <c r="B68" s="296" t="s">
        <v>539</v>
      </c>
      <c r="C68" s="296" t="s">
        <v>542</v>
      </c>
      <c r="D68" s="296" t="s">
        <v>543</v>
      </c>
      <c r="E68" s="314">
        <v>1</v>
      </c>
      <c r="F68" s="315">
        <v>14</v>
      </c>
      <c r="G68" s="314">
        <v>0</v>
      </c>
      <c r="H68" s="316">
        <v>8</v>
      </c>
      <c r="I68" s="316">
        <v>0</v>
      </c>
      <c r="J68" s="315">
        <v>6</v>
      </c>
      <c r="K68" s="314">
        <v>0</v>
      </c>
      <c r="L68" s="314">
        <v>13</v>
      </c>
      <c r="M68" s="316">
        <v>8</v>
      </c>
      <c r="N68" s="315">
        <v>5</v>
      </c>
      <c r="O68" s="317">
        <v>5</v>
      </c>
      <c r="P68" s="318">
        <v>0.83330000000000004</v>
      </c>
      <c r="Q68" s="317">
        <v>0</v>
      </c>
      <c r="R68" s="318"/>
      <c r="S68" s="314">
        <v>2</v>
      </c>
      <c r="T68" s="319">
        <v>0.26669999999999999</v>
      </c>
      <c r="U68" s="317">
        <v>0</v>
      </c>
      <c r="V68" s="320">
        <v>25.5</v>
      </c>
      <c r="W68" s="320">
        <v>2</v>
      </c>
      <c r="X68" s="321">
        <v>12.8</v>
      </c>
      <c r="Y68" s="317">
        <v>25.5</v>
      </c>
    </row>
    <row r="69" spans="1:25" x14ac:dyDescent="0.2">
      <c r="A69" s="296" t="s">
        <v>509</v>
      </c>
      <c r="B69" s="296" t="s">
        <v>539</v>
      </c>
      <c r="C69" s="296" t="s">
        <v>544</v>
      </c>
      <c r="D69" s="296" t="s">
        <v>545</v>
      </c>
      <c r="E69" s="314">
        <v>73</v>
      </c>
      <c r="F69" s="315">
        <v>46</v>
      </c>
      <c r="G69" s="314">
        <v>17</v>
      </c>
      <c r="H69" s="316">
        <v>32</v>
      </c>
      <c r="I69" s="316">
        <v>2</v>
      </c>
      <c r="J69" s="315">
        <v>12</v>
      </c>
      <c r="K69" s="314">
        <v>10</v>
      </c>
      <c r="L69" s="314">
        <v>0</v>
      </c>
      <c r="M69" s="316">
        <v>0</v>
      </c>
      <c r="N69" s="315">
        <v>0</v>
      </c>
      <c r="O69" s="317"/>
      <c r="P69" s="318"/>
      <c r="Q69" s="317"/>
      <c r="R69" s="318"/>
      <c r="S69" s="314">
        <v>1</v>
      </c>
      <c r="T69" s="319">
        <v>1.6799999999999999E-2</v>
      </c>
      <c r="U69" s="317">
        <v>26.08</v>
      </c>
      <c r="V69" s="320">
        <v>15.73</v>
      </c>
      <c r="W69" s="320">
        <v>1</v>
      </c>
      <c r="X69" s="321">
        <v>15.7</v>
      </c>
      <c r="Y69" s="317">
        <v>41.81</v>
      </c>
    </row>
    <row r="70" spans="1:25" x14ac:dyDescent="0.2">
      <c r="A70" s="296" t="s">
        <v>509</v>
      </c>
      <c r="B70" s="296" t="s">
        <v>539</v>
      </c>
      <c r="C70" s="296" t="s">
        <v>546</v>
      </c>
      <c r="D70" s="296" t="s">
        <v>547</v>
      </c>
      <c r="E70" s="314">
        <v>88</v>
      </c>
      <c r="F70" s="315">
        <v>79</v>
      </c>
      <c r="G70" s="314">
        <v>17</v>
      </c>
      <c r="H70" s="316">
        <v>59</v>
      </c>
      <c r="I70" s="316">
        <v>2</v>
      </c>
      <c r="J70" s="315">
        <v>18</v>
      </c>
      <c r="K70" s="314">
        <v>0</v>
      </c>
      <c r="L70" s="314">
        <v>8</v>
      </c>
      <c r="M70" s="316">
        <v>8</v>
      </c>
      <c r="N70" s="315">
        <v>0</v>
      </c>
      <c r="O70" s="317">
        <v>5</v>
      </c>
      <c r="P70" s="318">
        <v>0.27779999999999999</v>
      </c>
      <c r="Q70" s="317">
        <v>0</v>
      </c>
      <c r="R70" s="318">
        <v>0</v>
      </c>
      <c r="S70" s="314">
        <v>6</v>
      </c>
      <c r="T70" s="319">
        <v>7.1900000000000006E-2</v>
      </c>
      <c r="U70" s="317">
        <v>36.909999999999997</v>
      </c>
      <c r="V70" s="320">
        <v>124.35</v>
      </c>
      <c r="W70" s="320">
        <v>7</v>
      </c>
      <c r="X70" s="321">
        <v>17.8</v>
      </c>
      <c r="Y70" s="317">
        <v>161.26</v>
      </c>
    </row>
    <row r="71" spans="1:25" x14ac:dyDescent="0.2">
      <c r="A71" s="296" t="s">
        <v>548</v>
      </c>
      <c r="B71" s="296" t="s">
        <v>549</v>
      </c>
      <c r="C71" s="296" t="s">
        <v>550</v>
      </c>
      <c r="D71" s="296" t="s">
        <v>551</v>
      </c>
      <c r="E71" s="314">
        <v>74</v>
      </c>
      <c r="F71" s="315">
        <v>95</v>
      </c>
      <c r="G71" s="314">
        <v>0</v>
      </c>
      <c r="H71" s="316">
        <v>83</v>
      </c>
      <c r="I71" s="316">
        <v>0</v>
      </c>
      <c r="J71" s="315">
        <v>12</v>
      </c>
      <c r="K71" s="314">
        <v>0</v>
      </c>
      <c r="L71" s="314">
        <v>21</v>
      </c>
      <c r="M71" s="316">
        <v>20</v>
      </c>
      <c r="N71" s="315">
        <v>1</v>
      </c>
      <c r="O71" s="317">
        <v>11</v>
      </c>
      <c r="P71" s="318">
        <v>0.91669999999999996</v>
      </c>
      <c r="Q71" s="317">
        <v>0</v>
      </c>
      <c r="R71" s="318"/>
      <c r="S71" s="314">
        <v>18</v>
      </c>
      <c r="T71" s="319">
        <v>0.21299999999999999</v>
      </c>
      <c r="U71" s="317">
        <v>403.49</v>
      </c>
      <c r="V71" s="320">
        <v>328.46</v>
      </c>
      <c r="W71" s="320">
        <v>22</v>
      </c>
      <c r="X71" s="321">
        <v>14.9</v>
      </c>
      <c r="Y71" s="317">
        <v>731.95</v>
      </c>
    </row>
    <row r="72" spans="1:25" x14ac:dyDescent="0.2">
      <c r="A72" s="296" t="s">
        <v>548</v>
      </c>
      <c r="B72" s="296" t="s">
        <v>549</v>
      </c>
      <c r="C72" s="296" t="s">
        <v>552</v>
      </c>
      <c r="D72" s="296" t="s">
        <v>553</v>
      </c>
      <c r="E72" s="314">
        <v>98</v>
      </c>
      <c r="F72" s="315">
        <v>74</v>
      </c>
      <c r="G72" s="314">
        <v>15</v>
      </c>
      <c r="H72" s="316">
        <v>57</v>
      </c>
      <c r="I72" s="316">
        <v>0</v>
      </c>
      <c r="J72" s="315">
        <v>17</v>
      </c>
      <c r="K72" s="314">
        <v>9</v>
      </c>
      <c r="L72" s="314">
        <v>0</v>
      </c>
      <c r="M72" s="316">
        <v>0</v>
      </c>
      <c r="N72" s="315">
        <v>0</v>
      </c>
      <c r="O72" s="317"/>
      <c r="P72" s="318"/>
      <c r="Q72" s="317"/>
      <c r="R72" s="318"/>
      <c r="S72" s="314">
        <v>19</v>
      </c>
      <c r="T72" s="319">
        <v>0.22090000000000001</v>
      </c>
      <c r="U72" s="317">
        <v>215.79</v>
      </c>
      <c r="V72" s="320">
        <v>448.6</v>
      </c>
      <c r="W72" s="320">
        <v>25</v>
      </c>
      <c r="X72" s="321">
        <v>17.899999999999999</v>
      </c>
      <c r="Y72" s="317">
        <v>664.39</v>
      </c>
    </row>
    <row r="73" spans="1:25" x14ac:dyDescent="0.2">
      <c r="A73" s="296" t="s">
        <v>548</v>
      </c>
      <c r="B73" s="296" t="s">
        <v>549</v>
      </c>
      <c r="C73" s="296" t="s">
        <v>554</v>
      </c>
      <c r="D73" s="296" t="s">
        <v>551</v>
      </c>
      <c r="E73" s="314">
        <v>143</v>
      </c>
      <c r="F73" s="315">
        <v>47</v>
      </c>
      <c r="G73" s="314">
        <v>60</v>
      </c>
      <c r="H73" s="316">
        <v>24</v>
      </c>
      <c r="I73" s="316">
        <v>5</v>
      </c>
      <c r="J73" s="315">
        <v>18</v>
      </c>
      <c r="K73" s="314">
        <v>36</v>
      </c>
      <c r="L73" s="314">
        <v>0</v>
      </c>
      <c r="M73" s="316">
        <v>0</v>
      </c>
      <c r="N73" s="315">
        <v>0</v>
      </c>
      <c r="O73" s="317"/>
      <c r="P73" s="318"/>
      <c r="Q73" s="317"/>
      <c r="R73" s="318"/>
      <c r="S73" s="314">
        <v>5</v>
      </c>
      <c r="T73" s="319">
        <v>5.2600000000000001E-2</v>
      </c>
      <c r="U73" s="317">
        <v>207</v>
      </c>
      <c r="V73" s="320">
        <v>123.29</v>
      </c>
      <c r="W73" s="320">
        <v>10</v>
      </c>
      <c r="X73" s="321">
        <v>12.3</v>
      </c>
      <c r="Y73" s="317">
        <v>330.29</v>
      </c>
    </row>
    <row r="74" spans="1:25" x14ac:dyDescent="0.2">
      <c r="A74" s="296" t="s">
        <v>548</v>
      </c>
      <c r="B74" s="296" t="s">
        <v>549</v>
      </c>
      <c r="C74" s="296" t="s">
        <v>555</v>
      </c>
      <c r="D74" s="296" t="s">
        <v>553</v>
      </c>
      <c r="E74" s="314">
        <v>163</v>
      </c>
      <c r="F74" s="315">
        <v>59</v>
      </c>
      <c r="G74" s="314">
        <v>56</v>
      </c>
      <c r="H74" s="316">
        <v>38</v>
      </c>
      <c r="I74" s="316">
        <v>6</v>
      </c>
      <c r="J74" s="315">
        <v>15</v>
      </c>
      <c r="K74" s="314">
        <v>48</v>
      </c>
      <c r="L74" s="314">
        <v>0</v>
      </c>
      <c r="M74" s="316">
        <v>0</v>
      </c>
      <c r="N74" s="315">
        <v>0</v>
      </c>
      <c r="O74" s="317"/>
      <c r="P74" s="318"/>
      <c r="Q74" s="317"/>
      <c r="R74" s="318"/>
      <c r="S74" s="314">
        <v>19</v>
      </c>
      <c r="T74" s="319">
        <v>0.17119999999999999</v>
      </c>
      <c r="U74" s="317">
        <v>269.02</v>
      </c>
      <c r="V74" s="320">
        <v>697.49</v>
      </c>
      <c r="W74" s="320">
        <v>35</v>
      </c>
      <c r="X74" s="321">
        <v>19.899999999999999</v>
      </c>
      <c r="Y74" s="317">
        <v>966.5</v>
      </c>
    </row>
    <row r="75" spans="1:25" x14ac:dyDescent="0.2">
      <c r="A75" s="296" t="s">
        <v>548</v>
      </c>
      <c r="B75" s="296" t="s">
        <v>549</v>
      </c>
      <c r="C75" s="296" t="s">
        <v>556</v>
      </c>
      <c r="D75" s="296" t="s">
        <v>551</v>
      </c>
      <c r="E75" s="314">
        <v>36</v>
      </c>
      <c r="F75" s="315">
        <v>46</v>
      </c>
      <c r="G75" s="314">
        <v>0</v>
      </c>
      <c r="H75" s="316">
        <v>31</v>
      </c>
      <c r="I75" s="316">
        <v>0</v>
      </c>
      <c r="J75" s="315">
        <v>15</v>
      </c>
      <c r="K75" s="314">
        <v>0</v>
      </c>
      <c r="L75" s="314">
        <v>10</v>
      </c>
      <c r="M75" s="316">
        <v>7</v>
      </c>
      <c r="N75" s="315">
        <v>3</v>
      </c>
      <c r="O75" s="317">
        <v>5</v>
      </c>
      <c r="P75" s="318">
        <v>0.33329999999999999</v>
      </c>
      <c r="Q75" s="317">
        <v>0</v>
      </c>
      <c r="R75" s="318"/>
      <c r="S75" s="314">
        <v>9</v>
      </c>
      <c r="T75" s="319">
        <v>0.2195</v>
      </c>
      <c r="U75" s="317">
        <v>173.43</v>
      </c>
      <c r="V75" s="320">
        <v>108.41</v>
      </c>
      <c r="W75" s="320">
        <v>9</v>
      </c>
      <c r="X75" s="321">
        <v>12</v>
      </c>
      <c r="Y75" s="317">
        <v>281.83999999999997</v>
      </c>
    </row>
    <row r="76" spans="1:25" x14ac:dyDescent="0.2">
      <c r="A76" s="296" t="s">
        <v>557</v>
      </c>
      <c r="B76" s="296" t="s">
        <v>558</v>
      </c>
      <c r="C76" s="296" t="s">
        <v>559</v>
      </c>
      <c r="D76" s="296" t="s">
        <v>560</v>
      </c>
      <c r="E76" s="314">
        <v>72</v>
      </c>
      <c r="F76" s="315">
        <v>86</v>
      </c>
      <c r="G76" s="314">
        <v>0</v>
      </c>
      <c r="H76" s="316">
        <v>66</v>
      </c>
      <c r="I76" s="316">
        <v>1</v>
      </c>
      <c r="J76" s="315">
        <v>19</v>
      </c>
      <c r="K76" s="314">
        <v>0</v>
      </c>
      <c r="L76" s="314">
        <v>14</v>
      </c>
      <c r="M76" s="316">
        <v>13</v>
      </c>
      <c r="N76" s="315">
        <v>1</v>
      </c>
      <c r="O76" s="317">
        <v>8</v>
      </c>
      <c r="P76" s="318">
        <v>0.42109999999999997</v>
      </c>
      <c r="Q76" s="317">
        <v>0</v>
      </c>
      <c r="R76" s="318">
        <v>0</v>
      </c>
      <c r="S76" s="314">
        <v>15</v>
      </c>
      <c r="T76" s="319">
        <v>0.18990000000000001</v>
      </c>
      <c r="U76" s="317">
        <v>229.29</v>
      </c>
      <c r="V76" s="320">
        <v>357.87</v>
      </c>
      <c r="W76" s="320">
        <v>19</v>
      </c>
      <c r="X76" s="321">
        <v>18.8</v>
      </c>
      <c r="Y76" s="317">
        <v>587.16</v>
      </c>
    </row>
    <row r="77" spans="1:25" x14ac:dyDescent="0.2">
      <c r="A77" s="296" t="s">
        <v>557</v>
      </c>
      <c r="B77" s="296" t="s">
        <v>558</v>
      </c>
      <c r="C77" s="296" t="s">
        <v>561</v>
      </c>
      <c r="D77" s="296" t="s">
        <v>562</v>
      </c>
      <c r="E77" s="314">
        <v>0</v>
      </c>
      <c r="F77" s="315">
        <v>12</v>
      </c>
      <c r="G77" s="314">
        <v>0</v>
      </c>
      <c r="H77" s="316">
        <v>8</v>
      </c>
      <c r="I77" s="316">
        <v>0</v>
      </c>
      <c r="J77" s="315">
        <v>4</v>
      </c>
      <c r="K77" s="314">
        <v>0</v>
      </c>
      <c r="L77" s="314">
        <v>12</v>
      </c>
      <c r="M77" s="316">
        <v>8</v>
      </c>
      <c r="N77" s="315">
        <v>4</v>
      </c>
      <c r="O77" s="317">
        <v>3</v>
      </c>
      <c r="P77" s="318">
        <v>0.75</v>
      </c>
      <c r="Q77" s="317">
        <v>0</v>
      </c>
      <c r="R77" s="318"/>
      <c r="S77" s="314">
        <v>0</v>
      </c>
      <c r="T77" s="319">
        <v>0</v>
      </c>
      <c r="U77" s="317"/>
      <c r="V77" s="320"/>
      <c r="W77" s="320"/>
      <c r="X77" s="321"/>
      <c r="Y77" s="317"/>
    </row>
    <row r="78" spans="1:25" x14ac:dyDescent="0.2">
      <c r="A78" s="296" t="s">
        <v>557</v>
      </c>
      <c r="B78" s="296" t="s">
        <v>558</v>
      </c>
      <c r="C78" s="296" t="s">
        <v>563</v>
      </c>
      <c r="D78" s="296" t="s">
        <v>564</v>
      </c>
      <c r="E78" s="314">
        <v>84</v>
      </c>
      <c r="F78" s="315">
        <v>96</v>
      </c>
      <c r="G78" s="314">
        <v>2</v>
      </c>
      <c r="H78" s="316">
        <v>78</v>
      </c>
      <c r="I78" s="316">
        <v>2</v>
      </c>
      <c r="J78" s="315">
        <v>16</v>
      </c>
      <c r="K78" s="314">
        <v>6</v>
      </c>
      <c r="L78" s="314">
        <v>20</v>
      </c>
      <c r="M78" s="316">
        <v>19</v>
      </c>
      <c r="N78" s="315">
        <v>1</v>
      </c>
      <c r="O78" s="317">
        <v>11</v>
      </c>
      <c r="P78" s="318">
        <v>0.6875</v>
      </c>
      <c r="Q78" s="317">
        <v>1</v>
      </c>
      <c r="R78" s="318">
        <v>0.5</v>
      </c>
      <c r="S78" s="314">
        <v>23</v>
      </c>
      <c r="T78" s="319">
        <v>0.25559999999999999</v>
      </c>
      <c r="U78" s="317">
        <v>191.16</v>
      </c>
      <c r="V78" s="320">
        <v>454.14</v>
      </c>
      <c r="W78" s="320">
        <v>32</v>
      </c>
      <c r="X78" s="321">
        <v>14.2</v>
      </c>
      <c r="Y78" s="317">
        <v>645.29999999999995</v>
      </c>
    </row>
    <row r="79" spans="1:25" x14ac:dyDescent="0.2">
      <c r="A79" s="296" t="s">
        <v>557</v>
      </c>
      <c r="B79" s="296" t="s">
        <v>565</v>
      </c>
      <c r="C79" s="296" t="s">
        <v>566</v>
      </c>
      <c r="D79" s="296" t="s">
        <v>567</v>
      </c>
      <c r="E79" s="314">
        <v>124</v>
      </c>
      <c r="F79" s="315">
        <v>66</v>
      </c>
      <c r="G79" s="314">
        <v>56</v>
      </c>
      <c r="H79" s="316">
        <v>49</v>
      </c>
      <c r="I79" s="316">
        <v>0</v>
      </c>
      <c r="J79" s="315">
        <v>17</v>
      </c>
      <c r="K79" s="314">
        <v>2</v>
      </c>
      <c r="L79" s="314">
        <v>0</v>
      </c>
      <c r="M79" s="316">
        <v>0</v>
      </c>
      <c r="N79" s="315">
        <v>0</v>
      </c>
      <c r="O79" s="317"/>
      <c r="P79" s="318"/>
      <c r="Q79" s="317"/>
      <c r="R79" s="318"/>
      <c r="S79" s="314">
        <v>7</v>
      </c>
      <c r="T79" s="319">
        <v>7.3700000000000002E-2</v>
      </c>
      <c r="U79" s="317">
        <v>82.97</v>
      </c>
      <c r="V79" s="320">
        <v>560.36</v>
      </c>
      <c r="W79" s="320">
        <v>7</v>
      </c>
      <c r="X79" s="321">
        <v>80.099999999999994</v>
      </c>
      <c r="Y79" s="317">
        <v>643.33000000000004</v>
      </c>
    </row>
    <row r="80" spans="1:25" x14ac:dyDescent="0.2">
      <c r="A80" s="296" t="s">
        <v>557</v>
      </c>
      <c r="B80" s="296" t="s">
        <v>565</v>
      </c>
      <c r="C80" s="296" t="s">
        <v>568</v>
      </c>
      <c r="D80" s="296" t="s">
        <v>567</v>
      </c>
      <c r="E80" s="314">
        <v>76</v>
      </c>
      <c r="F80" s="315">
        <v>64</v>
      </c>
      <c r="G80" s="314">
        <v>22</v>
      </c>
      <c r="H80" s="316">
        <v>46</v>
      </c>
      <c r="I80" s="316">
        <v>6</v>
      </c>
      <c r="J80" s="315">
        <v>12</v>
      </c>
      <c r="K80" s="314">
        <v>0</v>
      </c>
      <c r="L80" s="314">
        <v>10</v>
      </c>
      <c r="M80" s="316">
        <v>9</v>
      </c>
      <c r="N80" s="315">
        <v>1</v>
      </c>
      <c r="O80" s="317">
        <v>5</v>
      </c>
      <c r="P80" s="318">
        <v>0.41670000000000001</v>
      </c>
      <c r="Q80" s="317">
        <v>2</v>
      </c>
      <c r="R80" s="318">
        <v>0.33329999999999999</v>
      </c>
      <c r="S80" s="314">
        <v>14</v>
      </c>
      <c r="T80" s="319">
        <v>0.2</v>
      </c>
      <c r="U80" s="317">
        <v>3.75</v>
      </c>
      <c r="V80" s="320">
        <v>298.2</v>
      </c>
      <c r="W80" s="320">
        <v>16</v>
      </c>
      <c r="X80" s="321">
        <v>18.600000000000001</v>
      </c>
      <c r="Y80" s="317">
        <v>301.95</v>
      </c>
    </row>
    <row r="81" spans="1:25" x14ac:dyDescent="0.2">
      <c r="A81" s="296" t="s">
        <v>557</v>
      </c>
      <c r="B81" s="296" t="s">
        <v>565</v>
      </c>
      <c r="C81" s="296" t="s">
        <v>569</v>
      </c>
      <c r="D81" s="296" t="s">
        <v>570</v>
      </c>
      <c r="E81" s="314">
        <v>85</v>
      </c>
      <c r="F81" s="315">
        <v>46</v>
      </c>
      <c r="G81" s="314">
        <v>22</v>
      </c>
      <c r="H81" s="316">
        <v>29</v>
      </c>
      <c r="I81" s="316">
        <v>1</v>
      </c>
      <c r="J81" s="315">
        <v>16</v>
      </c>
      <c r="K81" s="314">
        <v>20</v>
      </c>
      <c r="L81" s="314">
        <v>3</v>
      </c>
      <c r="M81" s="316">
        <v>2</v>
      </c>
      <c r="N81" s="315">
        <v>1</v>
      </c>
      <c r="O81" s="317">
        <v>3</v>
      </c>
      <c r="P81" s="318">
        <v>0.1875</v>
      </c>
      <c r="Q81" s="317">
        <v>0</v>
      </c>
      <c r="R81" s="318">
        <v>0</v>
      </c>
      <c r="S81" s="314">
        <v>5</v>
      </c>
      <c r="T81" s="319">
        <v>7.6300000000000007E-2</v>
      </c>
      <c r="U81" s="317">
        <v>137.58000000000001</v>
      </c>
      <c r="V81" s="320">
        <v>76.23</v>
      </c>
      <c r="W81" s="320">
        <v>6</v>
      </c>
      <c r="X81" s="321">
        <v>12.7</v>
      </c>
      <c r="Y81" s="317">
        <v>213.81</v>
      </c>
    </row>
    <row r="82" spans="1:25" x14ac:dyDescent="0.2">
      <c r="A82" s="296" t="s">
        <v>557</v>
      </c>
      <c r="B82" s="296" t="s">
        <v>565</v>
      </c>
      <c r="C82" s="296" t="s">
        <v>571</v>
      </c>
      <c r="D82" s="296" t="s">
        <v>570</v>
      </c>
      <c r="E82" s="314">
        <v>66</v>
      </c>
      <c r="F82" s="315">
        <v>26</v>
      </c>
      <c r="G82" s="314">
        <v>34</v>
      </c>
      <c r="H82" s="316">
        <v>19</v>
      </c>
      <c r="I82" s="316">
        <v>1</v>
      </c>
      <c r="J82" s="315">
        <v>6</v>
      </c>
      <c r="K82" s="314">
        <v>6</v>
      </c>
      <c r="L82" s="314">
        <v>0</v>
      </c>
      <c r="M82" s="316">
        <v>0</v>
      </c>
      <c r="N82" s="315">
        <v>0</v>
      </c>
      <c r="O82" s="317"/>
      <c r="P82" s="318"/>
      <c r="Q82" s="317"/>
      <c r="R82" s="318"/>
      <c r="S82" s="314">
        <v>1</v>
      </c>
      <c r="T82" s="319">
        <v>2.1700000000000001E-2</v>
      </c>
      <c r="U82" s="317">
        <v>5.39</v>
      </c>
      <c r="V82" s="320">
        <v>54.4</v>
      </c>
      <c r="W82" s="320">
        <v>1</v>
      </c>
      <c r="X82" s="321">
        <v>54.4</v>
      </c>
      <c r="Y82" s="317">
        <v>59.79</v>
      </c>
    </row>
    <row r="83" spans="1:25" x14ac:dyDescent="0.2">
      <c r="A83" s="322"/>
      <c r="B83" s="322"/>
      <c r="C83" s="322"/>
      <c r="D83" s="322"/>
      <c r="E83" s="323">
        <f>SUBTOTAL(109,Table2[Start])</f>
        <v>10029</v>
      </c>
      <c r="F83" s="324">
        <f>SUBTOTAL(109,Table2[End])</f>
        <v>7676</v>
      </c>
      <c r="G83" s="323">
        <f>SUBTOTAL(109,Table2[SA])</f>
        <v>2366</v>
      </c>
      <c r="H83" s="325">
        <f>SUBTOTAL(109,Table2[AG])</f>
        <v>5563</v>
      </c>
      <c r="I83" s="325">
        <f>SUBTOTAL(109,Table2[US])</f>
        <v>369</v>
      </c>
      <c r="J83" s="324">
        <f>SUBTOTAL(109,Table2[AL])</f>
        <v>1744</v>
      </c>
      <c r="K83" s="323">
        <f>SUBTOTAL(109,Table2[Ter])</f>
        <v>1053</v>
      </c>
      <c r="L83" s="323">
        <f>SUBTOTAL(109,Table2[Recruit])</f>
        <v>1051</v>
      </c>
      <c r="M83" s="325">
        <f>SUBTOTAL(109,Table2[New AG,US])</f>
        <v>920</v>
      </c>
      <c r="N83" s="324">
        <f>SUBTOTAL(109,Table2[New AL])</f>
        <v>131</v>
      </c>
      <c r="O83" s="325">
        <f>SUBTOTAL(109,Table2[Actv AL])</f>
        <v>433</v>
      </c>
      <c r="P83" s="325"/>
      <c r="Q83" s="325">
        <f>SUBTOTAL(109,Table2[Actv US])</f>
        <v>81</v>
      </c>
      <c r="R83" s="325"/>
      <c r="S83" s="323">
        <f>SUBTOTAL(109,Table2[Actv AG])</f>
        <v>1540</v>
      </c>
      <c r="T83" s="324"/>
      <c r="U83" s="325">
        <f>SUBTOTAL(109,Table2[Jan APE])</f>
        <v>25630.280000000006</v>
      </c>
      <c r="V83" s="325">
        <f>SUBTOTAL(109,Table2[Feb APE])</f>
        <v>40963.509999999995</v>
      </c>
      <c r="W83" s="325">
        <f>SUBTOTAL(109,Table2[Feb Case])</f>
        <v>2321</v>
      </c>
      <c r="X83" s="326">
        <f>Table2[[#Totals],[Feb APE]]/Table2[[#Totals],[Feb Case]]</f>
        <v>17.649077983627745</v>
      </c>
      <c r="Y83" s="325">
        <f>SUBTOTAL(109,Table2[YTD APE])</f>
        <v>66593.749999999985</v>
      </c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X34" activePane="bottomRight" state="frozen"/>
      <selection pane="topRight"/>
      <selection pane="bottomLeft"/>
      <selection pane="bottomRight" activeCell="F1" sqref="F1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C1" s="86"/>
      <c r="D1" s="86"/>
      <c r="E1" s="86"/>
      <c r="F1" s="295" t="s">
        <v>401</v>
      </c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4" t="s">
        <v>203</v>
      </c>
      <c r="BG2" s="345"/>
      <c r="BH2" s="345"/>
      <c r="BI2" s="345"/>
      <c r="BJ2" s="345"/>
      <c r="BK2" s="345"/>
      <c r="BL2" s="89"/>
      <c r="BM2" s="89"/>
      <c r="BN2" s="89"/>
      <c r="BO2" s="89"/>
      <c r="BP2" s="89"/>
      <c r="BQ2" s="89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6">D107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H107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S107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0.2201945</v>
      </c>
      <c r="AW6" s="74" t="n">
        <v>0.1786231</v>
      </c>
      <c r="AX6" s="74" t="n">
        <v>0.2342377</v>
      </c>
      <c r="AY6" s="76" t="n">
        <v>0.1623394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8">D94</f>
        <v>0</v>
      </c>
      <c r="E7" s="69">
        <f t="shared" si="8"/>
        <v>0</v>
      </c>
      <c r="F7" s="73" t="str">
        <f t="shared" si="8"/>
        <v/>
      </c>
      <c r="H7" s="69">
        <f t="shared" ref="H7:S8" si="9">H94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10">D143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H143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R143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77" t="n">
        <v>1.680135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12">D119</f>
        <v>0</v>
      </c>
      <c r="E10" s="69">
        <f t="shared" si="12"/>
        <v>0</v>
      </c>
      <c r="F10" s="73" t="str">
        <f t="shared" si="12"/>
        <v/>
      </c>
      <c r="H10" s="69">
        <f t="shared" ref="H10:S10" si="13">H119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14">D131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H131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14.863861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16">D58</f>
        <v>0</v>
      </c>
      <c r="E12" s="69">
        <f t="shared" si="16"/>
        <v>0</v>
      </c>
      <c r="F12" s="73" t="str">
        <f t="shared" si="16"/>
        <v>-</v>
      </c>
      <c r="H12" s="69">
        <f>H58</f>
        <v>0</v>
      </c>
      <c r="I12" s="69">
        <f t="shared" ref="I12:S12" si="17">I58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: INDEX(U31:AF31,$B$2))</f>
        <v>0</v>
      </c>
      <c r="D31" s="71">
        <f>SUM(AG31               : INDEX(AG31:AR31,$B$2))</f>
        <v>0</v>
      </c>
      <c r="E31" s="71">
        <f>SUM(AS31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: INDEX(U32:AF32,$B$2))</f>
        <v>0</v>
      </c>
      <c r="D32" s="71">
        <f>SUM(AG32                : INDEX(AG32:AR32,$B$2))</f>
        <v>0</v>
      </c>
      <c r="E32" s="71">
        <f>SUM(AS32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: INDEX(U33:AF33,$B$2))</f>
        <v>0</v>
      </c>
      <c r="D33" s="71">
        <f>SUM(AG33               : INDEX(AG33:AR33,$B$2))</f>
        <v>0</v>
      </c>
      <c r="E33" s="71">
        <f>SUM(AS33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: INDEX(U34:AF34,$B$2))</f>
        <v>0</v>
      </c>
      <c r="D34" s="71">
        <f>SUM(AG34               : INDEX(AG34:AR34,$B$2))</f>
        <v>0</v>
      </c>
      <c r="E34" s="71">
        <f>SUM(AS34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: INDEX(U35:AF35,$B$2))</f>
        <v>0</v>
      </c>
      <c r="D35" s="71">
        <f>SUM(AG35               : INDEX(AG35:AR35,$B$2))</f>
        <v>0</v>
      </c>
      <c r="E35" s="71">
        <f>SUM(AS35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: INDEX(U36:AF36,$B$2))</f>
        <v>0</v>
      </c>
      <c r="D36" s="71">
        <f>SUM(AG36               : INDEX(AG36:AR36,$B$2))</f>
        <v>0</v>
      </c>
      <c r="E36" s="71">
        <f>SUM(AS36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: INDEX(U37:AF37,$B$2))</f>
        <v>0</v>
      </c>
      <c r="D37" s="71">
        <f>SUM(AG37               : INDEX(AG37:AR37,$B$2))</f>
        <v>0</v>
      </c>
      <c r="E37" s="71">
        <f>SUM(AS37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: INDEX(U38:AF38,$B$2))</f>
        <v>0</v>
      </c>
      <c r="D38" s="71">
        <f>SUM(AG38               : INDEX(AG38:AR38,$B$2))</f>
        <v>0</v>
      </c>
      <c r="E38" s="71">
        <f>SUM(AS38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: INDEX(U41:AF41,$B$2))</f>
        <v>0</v>
      </c>
      <c r="D41" s="71">
        <f>SUM(AG41                : INDEX(AG41:AR41,$B$2))</f>
        <v>0</v>
      </c>
      <c r="E41" s="71">
        <f>SUM(AS41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: INDEX(U43:AF43,$B$2))</f>
        <v>0</v>
      </c>
      <c r="D43" s="71">
        <f>SUM(AG43                : INDEX(AG43:AR43,$B$2))</f>
        <v>0</v>
      </c>
      <c r="E43" s="71">
        <f>SUM(AS43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 t="shared" ref="C44:E44" si="57">IFERROR(C75/C43,"-")</f>
        <v>-</v>
      </c>
      <c r="D44" s="66" t="str">
        <f>IFERROR(D75/D43,"-")</f>
        <v>-</v>
      </c>
      <c r="E44" s="66" t="str">
        <f t="shared" si="57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58">IFERROR(I75/I43,"-")</f>
        <v>-</v>
      </c>
      <c r="J44" s="66" t="str">
        <f t="shared" si="58"/>
        <v>-</v>
      </c>
      <c r="K44" s="66" t="str">
        <f t="shared" si="58"/>
        <v>-</v>
      </c>
      <c r="L44" s="66" t="str">
        <f>IFERROR(L75/L43,"-")</f>
        <v>-</v>
      </c>
      <c r="M44" s="66" t="str">
        <f t="shared" si="58"/>
        <v>-</v>
      </c>
      <c r="N44" s="66" t="str">
        <f t="shared" si="58"/>
        <v>-</v>
      </c>
      <c r="O44" s="66" t="str">
        <f t="shared" si="58"/>
        <v>-</v>
      </c>
      <c r="P44" s="66" t="str">
        <f t="shared" si="58"/>
        <v>-</v>
      </c>
      <c r="Q44" s="66" t="str">
        <f t="shared" si="58"/>
        <v>-</v>
      </c>
      <c r="R44" s="66" t="str">
        <f t="shared" si="58"/>
        <v>-</v>
      </c>
      <c r="S44" s="66" t="str">
        <f t="shared" si="58"/>
        <v>-</v>
      </c>
      <c r="T44" s="1"/>
      <c r="U44" s="66" t="str">
        <f>IFERROR(U75/U43,"-")</f>
        <v>-</v>
      </c>
      <c r="V44" s="66" t="str">
        <f t="shared" ref="V44:AX44" si="59">IFERROR(V75/V43,"-")</f>
        <v>-</v>
      </c>
      <c r="W44" s="66" t="str">
        <f t="shared" si="59"/>
        <v>-</v>
      </c>
      <c r="X44" s="66" t="str">
        <f t="shared" si="59"/>
        <v>-</v>
      </c>
      <c r="Y44" s="66" t="str">
        <f t="shared" si="59"/>
        <v>-</v>
      </c>
      <c r="Z44" s="66" t="str">
        <f t="shared" si="59"/>
        <v>-</v>
      </c>
      <c r="AA44" s="66" t="str">
        <f t="shared" si="59"/>
        <v>-</v>
      </c>
      <c r="AB44" s="66" t="str">
        <f t="shared" si="59"/>
        <v>-</v>
      </c>
      <c r="AC44" s="66" t="str">
        <f t="shared" si="59"/>
        <v>-</v>
      </c>
      <c r="AD44" s="66" t="str">
        <f t="shared" si="59"/>
        <v>-</v>
      </c>
      <c r="AE44" s="66" t="str">
        <f t="shared" si="59"/>
        <v>-</v>
      </c>
      <c r="AF44" s="66" t="str">
        <f t="shared" si="59"/>
        <v>-</v>
      </c>
      <c r="AG44" s="66" t="str">
        <f t="shared" si="59"/>
        <v>-</v>
      </c>
      <c r="AH44" s="66" t="str">
        <f t="shared" si="59"/>
        <v>-</v>
      </c>
      <c r="AI44" s="66" t="str">
        <f t="shared" si="59"/>
        <v>-</v>
      </c>
      <c r="AJ44" s="66" t="str">
        <f t="shared" si="59"/>
        <v>-</v>
      </c>
      <c r="AK44" s="66" t="str">
        <f t="shared" si="59"/>
        <v>-</v>
      </c>
      <c r="AL44" s="66" t="str">
        <f t="shared" si="59"/>
        <v>-</v>
      </c>
      <c r="AM44" s="66" t="str">
        <f t="shared" si="59"/>
        <v>-</v>
      </c>
      <c r="AN44" s="66" t="str">
        <f t="shared" si="59"/>
        <v>-</v>
      </c>
      <c r="AO44" s="66" t="str">
        <f t="shared" si="59"/>
        <v>-</v>
      </c>
      <c r="AP44" s="66" t="str">
        <f t="shared" si="59"/>
        <v>-</v>
      </c>
      <c r="AQ44" s="66" t="str">
        <f t="shared" si="59"/>
        <v>-</v>
      </c>
      <c r="AR44" s="66" t="str">
        <f t="shared" si="59"/>
        <v>-</v>
      </c>
      <c r="AS44" s="66" t="str">
        <f t="shared" si="59"/>
        <v>-</v>
      </c>
      <c r="AT44" s="66" t="str">
        <f t="shared" si="59"/>
        <v>-</v>
      </c>
      <c r="AU44" s="66" t="str">
        <f t="shared" si="59"/>
        <v>-</v>
      </c>
      <c r="AV44" s="66" t="str">
        <f t="shared" si="59"/>
        <v>-</v>
      </c>
      <c r="AW44" s="66" t="str">
        <f t="shared" si="59"/>
        <v>-</v>
      </c>
      <c r="AX44" s="66" t="str">
        <f t="shared" si="59"/>
        <v>-</v>
      </c>
      <c r="AY44" s="66" t="str">
        <f>IFERROR(AY75/AY43,"-")</f>
        <v>-</v>
      </c>
      <c r="AZ44" s="66" t="str">
        <f t="shared" ref="AZ44:BD44" si="60">IFERROR(AZ75/AZ43,"-")</f>
        <v>-</v>
      </c>
      <c r="BA44" s="66" t="str">
        <f t="shared" si="60"/>
        <v>-</v>
      </c>
      <c r="BB44" s="66" t="str">
        <f t="shared" si="60"/>
        <v>-</v>
      </c>
      <c r="BC44" s="66" t="str">
        <f t="shared" si="60"/>
        <v>-</v>
      </c>
      <c r="BD44" s="66" t="str">
        <f t="shared" si="60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: INDEX(U45:AF45,$B$2))</f>
        <v>0</v>
      </c>
      <c r="D45" s="71">
        <f>SUM(AG45                 : INDEX(AG45:AR45,$B$2))</f>
        <v>0</v>
      </c>
      <c r="E45" s="71">
        <f>SUM(AS45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: INDEX(U49:AF49,$B$2))</f>
        <v>0</v>
      </c>
      <c r="D49" s="71">
        <f>SUM(AG49               : INDEX(AG49:AR49,$B$2))</f>
        <v>0</v>
      </c>
      <c r="E49" s="71">
        <f>SUM(AS49                : INDEX(AS49:BD49,$B$2))</f>
        <v>0</v>
      </c>
      <c r="F49" s="67" t="str">
        <f>IFERROR(E49/D49,"-")</f>
        <v>-</v>
      </c>
      <c r="G49" s="4"/>
      <c r="H49" s="4">
        <f t="shared" ref="H49:H56" si="61">SUM(U49:W49)</f>
        <v>0</v>
      </c>
      <c r="I49" s="4">
        <f t="shared" ref="I49:I58" si="62">SUM(X49:Z49)</f>
        <v>0</v>
      </c>
      <c r="J49" s="4">
        <f t="shared" ref="J49:J58" si="63">SUM(AA49:AC49)</f>
        <v>0</v>
      </c>
      <c r="K49" s="4">
        <f t="shared" ref="K49:K58" si="64">SUM(AD49:AF49)</f>
        <v>0</v>
      </c>
      <c r="L49" s="4">
        <f t="shared" ref="L49:L58" si="65">SUM(AG49:AI49)</f>
        <v>0</v>
      </c>
      <c r="M49" s="4">
        <f t="shared" ref="M49:M58" si="66">SUM(AJ49:AL49)</f>
        <v>0</v>
      </c>
      <c r="N49" s="4">
        <f t="shared" ref="N49:N58" si="67">SUM(AM49:AO49)</f>
        <v>0</v>
      </c>
      <c r="O49" s="4">
        <f t="shared" ref="O49:O58" si="68">SUM(AP49:AR49)</f>
        <v>0</v>
      </c>
      <c r="P49" s="4">
        <f t="shared" ref="P49:P58" si="69">SUM(AS49:AU49)</f>
        <v>0</v>
      </c>
      <c r="Q49" s="4">
        <f t="shared" ref="Q49:Q58" si="70">SUM(AV49:AX49)</f>
        <v>0</v>
      </c>
      <c r="R49" s="4">
        <f t="shared" ref="R49:R58" si="71">SUM(AY49:BA49)</f>
        <v>0</v>
      </c>
      <c r="S49" s="4">
        <f t="shared" ref="S49:S58" si="72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2942.0</v>
      </c>
      <c r="AZ49" s="4"/>
      <c r="BA49" s="4"/>
      <c r="BB49" s="4"/>
      <c r="BC49" s="4"/>
      <c r="BD49" s="4"/>
      <c r="BE49" s="4"/>
      <c r="BF49" s="84" t="str">
        <f t="shared" ref="BF49:BQ58" si="73">IFERROR(AS49/AG49,"-")</f>
        <v>-</v>
      </c>
      <c r="BG49" s="84" t="str">
        <f t="shared" si="73"/>
        <v>-</v>
      </c>
      <c r="BH49" s="84" t="str">
        <f t="shared" si="73"/>
        <v>-</v>
      </c>
      <c r="BI49" s="84" t="str">
        <f t="shared" si="73"/>
        <v>-</v>
      </c>
      <c r="BJ49" s="84" t="str">
        <f t="shared" si="73"/>
        <v>-</v>
      </c>
      <c r="BK49" s="84" t="str">
        <f t="shared" si="73"/>
        <v>-</v>
      </c>
      <c r="BL49" s="84" t="str">
        <f t="shared" si="73"/>
        <v>-</v>
      </c>
      <c r="BM49" s="84" t="str">
        <f t="shared" si="73"/>
        <v>-</v>
      </c>
      <c r="BN49" s="84" t="str">
        <f t="shared" si="73"/>
        <v>-</v>
      </c>
      <c r="BO49" s="84" t="str">
        <f t="shared" si="73"/>
        <v>-</v>
      </c>
      <c r="BP49" s="84" t="str">
        <f t="shared" si="73"/>
        <v>-</v>
      </c>
      <c r="BQ49" s="84" t="str">
        <f t="shared" si="73"/>
        <v>-</v>
      </c>
    </row>
    <row r="50" spans="1:70" x14ac:dyDescent="0.25">
      <c r="A50" s="16" t="s">
        <v>187</v>
      </c>
      <c r="B50" s="16" t="s">
        <v>44</v>
      </c>
      <c r="C50" s="71">
        <f>SUM(U50              : INDEX(U50:AF50,$B$2))</f>
        <v>0</v>
      </c>
      <c r="D50" s="71">
        <f>SUM(AG50                : INDEX(AG50:AR50,$B$2))</f>
        <v>0</v>
      </c>
      <c r="E50" s="71">
        <f>SUM(AS50                : INDEX(AS50:BD50,$B$2))</f>
        <v>0</v>
      </c>
      <c r="F50" s="67" t="str">
        <f t="shared" ref="F50:F57" si="74">IFERROR(E50/D50,"-")</f>
        <v>-</v>
      </c>
      <c r="G50" s="4"/>
      <c r="H50" s="4">
        <f t="shared" si="61"/>
        <v>0</v>
      </c>
      <c r="I50" s="4">
        <f t="shared" si="62"/>
        <v>0</v>
      </c>
      <c r="J50" s="4">
        <f t="shared" si="63"/>
        <v>0</v>
      </c>
      <c r="K50" s="4">
        <f t="shared" si="64"/>
        <v>0</v>
      </c>
      <c r="L50" s="4">
        <f t="shared" si="65"/>
        <v>0</v>
      </c>
      <c r="M50" s="4">
        <f t="shared" si="66"/>
        <v>0</v>
      </c>
      <c r="N50" s="4">
        <f t="shared" si="67"/>
        <v>0</v>
      </c>
      <c r="O50" s="4">
        <f t="shared" si="68"/>
        <v>0</v>
      </c>
      <c r="P50" s="4">
        <f t="shared" si="69"/>
        <v>0</v>
      </c>
      <c r="Q50" s="4">
        <f t="shared" si="70"/>
        <v>0</v>
      </c>
      <c r="R50" s="4">
        <f t="shared" si="71"/>
        <v>0</v>
      </c>
      <c r="S50" s="4">
        <f t="shared" si="72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</v>
      </c>
      <c r="AZ50" s="4"/>
      <c r="BA50" s="4"/>
      <c r="BB50" s="4"/>
      <c r="BC50" s="4"/>
      <c r="BD50" s="4"/>
      <c r="BE50" s="4"/>
      <c r="BF50" s="84" t="str">
        <f t="shared" si="73"/>
        <v>-</v>
      </c>
      <c r="BG50" s="84" t="str">
        <f t="shared" si="73"/>
        <v>-</v>
      </c>
      <c r="BH50" s="84" t="str">
        <f t="shared" si="73"/>
        <v>-</v>
      </c>
      <c r="BI50" s="84" t="str">
        <f t="shared" si="73"/>
        <v>-</v>
      </c>
      <c r="BJ50" s="84" t="str">
        <f t="shared" si="73"/>
        <v>-</v>
      </c>
      <c r="BK50" s="84" t="str">
        <f t="shared" si="73"/>
        <v>-</v>
      </c>
      <c r="BL50" s="84" t="str">
        <f t="shared" si="73"/>
        <v>-</v>
      </c>
      <c r="BM50" s="84" t="str">
        <f t="shared" si="73"/>
        <v>-</v>
      </c>
      <c r="BN50" s="84" t="str">
        <f t="shared" si="73"/>
        <v>-</v>
      </c>
      <c r="BO50" s="84" t="str">
        <f t="shared" si="73"/>
        <v>-</v>
      </c>
      <c r="BP50" s="84" t="str">
        <f t="shared" si="73"/>
        <v>-</v>
      </c>
      <c r="BQ50" s="84" t="str">
        <f t="shared" si="73"/>
        <v>-</v>
      </c>
    </row>
    <row r="51" spans="1:70" x14ac:dyDescent="0.25">
      <c r="A51" s="16" t="s">
        <v>188</v>
      </c>
      <c r="B51" s="16" t="s">
        <v>45</v>
      </c>
      <c r="C51" s="71">
        <f>SUM(U51              : INDEX(U51:AF51,$B$2))</f>
        <v>0</v>
      </c>
      <c r="D51" s="71">
        <f>SUM(AG51                : INDEX(AG51:AR51,$B$2))</f>
        <v>0</v>
      </c>
      <c r="E51" s="71">
        <f>SUM(AS51                : INDEX(AS51:BD51,$B$2))</f>
        <v>0</v>
      </c>
      <c r="F51" s="67" t="str">
        <f t="shared" si="74"/>
        <v>-</v>
      </c>
      <c r="G51" s="4"/>
      <c r="H51" s="4">
        <f t="shared" si="61"/>
        <v>0</v>
      </c>
      <c r="I51" s="4">
        <f t="shared" si="62"/>
        <v>0</v>
      </c>
      <c r="J51" s="4">
        <f t="shared" si="63"/>
        <v>0</v>
      </c>
      <c r="K51" s="4">
        <f t="shared" si="64"/>
        <v>0</v>
      </c>
      <c r="L51" s="4">
        <f t="shared" si="65"/>
        <v>0</v>
      </c>
      <c r="M51" s="4">
        <f t="shared" si="66"/>
        <v>0</v>
      </c>
      <c r="N51" s="4">
        <f t="shared" si="67"/>
        <v>0</v>
      </c>
      <c r="O51" s="4">
        <f t="shared" si="68"/>
        <v>0</v>
      </c>
      <c r="P51" s="4">
        <f t="shared" si="69"/>
        <v>0</v>
      </c>
      <c r="Q51" s="4">
        <f t="shared" si="70"/>
        <v>0</v>
      </c>
      <c r="R51" s="4">
        <f t="shared" si="71"/>
        <v>0</v>
      </c>
      <c r="S51" s="4">
        <f t="shared" si="72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3228.53</v>
      </c>
      <c r="AZ51" s="4"/>
      <c r="BA51" s="4"/>
      <c r="BB51" s="4"/>
      <c r="BC51" s="4"/>
      <c r="BD51" s="4"/>
      <c r="BE51" s="4"/>
      <c r="BF51" s="84" t="str">
        <f t="shared" si="73"/>
        <v>-</v>
      </c>
      <c r="BG51" s="84" t="str">
        <f t="shared" si="73"/>
        <v>-</v>
      </c>
      <c r="BH51" s="84" t="str">
        <f t="shared" si="73"/>
        <v>-</v>
      </c>
      <c r="BI51" s="84" t="str">
        <f t="shared" si="73"/>
        <v>-</v>
      </c>
      <c r="BJ51" s="84" t="str">
        <f t="shared" si="73"/>
        <v>-</v>
      </c>
      <c r="BK51" s="84" t="str">
        <f t="shared" si="73"/>
        <v>-</v>
      </c>
      <c r="BL51" s="84" t="str">
        <f t="shared" si="73"/>
        <v>-</v>
      </c>
      <c r="BM51" s="84" t="str">
        <f t="shared" si="73"/>
        <v>-</v>
      </c>
      <c r="BN51" s="84" t="str">
        <f t="shared" si="73"/>
        <v>-</v>
      </c>
      <c r="BO51" s="84" t="str">
        <f t="shared" si="73"/>
        <v>-</v>
      </c>
      <c r="BP51" s="84" t="str">
        <f t="shared" si="73"/>
        <v>-</v>
      </c>
      <c r="BQ51" s="84" t="str">
        <f t="shared" si="73"/>
        <v>-</v>
      </c>
    </row>
    <row r="52" spans="1:70" x14ac:dyDescent="0.25">
      <c r="A52" s="16" t="s">
        <v>189</v>
      </c>
      <c r="B52" s="16" t="s">
        <v>46</v>
      </c>
      <c r="C52" s="71">
        <f>SUM(U52              : INDEX(U52:AF52,$B$2))</f>
        <v>0</v>
      </c>
      <c r="D52" s="71">
        <f>SUM(AG52              : INDEX(AG52:AR52,$B$2))</f>
        <v>0</v>
      </c>
      <c r="E52" s="71">
        <f>SUM(AS52                : INDEX(AS52:BD52,$B$2))</f>
        <v>0</v>
      </c>
      <c r="F52" s="67" t="str">
        <f t="shared" si="74"/>
        <v>-</v>
      </c>
      <c r="G52" s="4"/>
      <c r="H52" s="4">
        <f t="shared" si="61"/>
        <v>0</v>
      </c>
      <c r="I52" s="4">
        <f t="shared" si="62"/>
        <v>0</v>
      </c>
      <c r="J52" s="4">
        <f t="shared" si="63"/>
        <v>0</v>
      </c>
      <c r="K52" s="4">
        <f t="shared" si="64"/>
        <v>0</v>
      </c>
      <c r="L52" s="4">
        <f t="shared" si="65"/>
        <v>0</v>
      </c>
      <c r="M52" s="4">
        <f t="shared" si="66"/>
        <v>0</v>
      </c>
      <c r="N52" s="4">
        <f t="shared" si="67"/>
        <v>0</v>
      </c>
      <c r="O52" s="4">
        <f t="shared" si="68"/>
        <v>0</v>
      </c>
      <c r="P52" s="4">
        <f t="shared" si="69"/>
        <v>0</v>
      </c>
      <c r="Q52" s="4">
        <f t="shared" si="70"/>
        <v>0</v>
      </c>
      <c r="R52" s="4">
        <f t="shared" si="71"/>
        <v>0</v>
      </c>
      <c r="S52" s="4">
        <f t="shared" si="72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</v>
      </c>
      <c r="AZ52" s="4"/>
      <c r="BA52" s="4"/>
      <c r="BB52" s="4"/>
      <c r="BC52" s="4"/>
      <c r="BD52" s="4"/>
      <c r="BE52" s="4"/>
      <c r="BF52" s="84" t="str">
        <f t="shared" si="73"/>
        <v>-</v>
      </c>
      <c r="BG52" s="84" t="str">
        <f t="shared" si="73"/>
        <v>-</v>
      </c>
      <c r="BH52" s="84" t="str">
        <f t="shared" si="73"/>
        <v>-</v>
      </c>
      <c r="BI52" s="84" t="str">
        <f t="shared" si="73"/>
        <v>-</v>
      </c>
      <c r="BJ52" s="84" t="str">
        <f t="shared" si="73"/>
        <v>-</v>
      </c>
      <c r="BK52" s="84" t="str">
        <f t="shared" si="73"/>
        <v>-</v>
      </c>
      <c r="BL52" s="84" t="str">
        <f t="shared" si="73"/>
        <v>-</v>
      </c>
      <c r="BM52" s="84" t="str">
        <f t="shared" si="73"/>
        <v>-</v>
      </c>
      <c r="BN52" s="84" t="str">
        <f t="shared" si="73"/>
        <v>-</v>
      </c>
      <c r="BO52" s="84" t="str">
        <f t="shared" si="73"/>
        <v>-</v>
      </c>
      <c r="BP52" s="84" t="str">
        <f t="shared" si="73"/>
        <v>-</v>
      </c>
      <c r="BQ52" s="84" t="str">
        <f t="shared" si="73"/>
        <v>-</v>
      </c>
    </row>
    <row r="53" spans="1:70" x14ac:dyDescent="0.25">
      <c r="A53" s="16" t="s">
        <v>190</v>
      </c>
      <c r="B53" s="16" t="s">
        <v>47</v>
      </c>
      <c r="C53" s="71">
        <f>SUM(U53              : INDEX(U53:AF53,$B$2))</f>
        <v>0</v>
      </c>
      <c r="D53" s="71">
        <f>SUM(AG53              : INDEX(AG53:AR53,$B$2))</f>
        <v>0</v>
      </c>
      <c r="E53" s="71">
        <f>SUM(AS53                : INDEX(AS53:BD53,$B$2))</f>
        <v>0</v>
      </c>
      <c r="F53" s="67" t="str">
        <f t="shared" si="74"/>
        <v>-</v>
      </c>
      <c r="G53" s="4"/>
      <c r="H53" s="4">
        <f t="shared" si="61"/>
        <v>0</v>
      </c>
      <c r="I53" s="4">
        <f t="shared" si="62"/>
        <v>0</v>
      </c>
      <c r="J53" s="4">
        <f t="shared" si="63"/>
        <v>0</v>
      </c>
      <c r="K53" s="4">
        <f t="shared" si="64"/>
        <v>0</v>
      </c>
      <c r="L53" s="4">
        <f t="shared" si="65"/>
        <v>0</v>
      </c>
      <c r="M53" s="4">
        <f t="shared" si="66"/>
        <v>0</v>
      </c>
      <c r="N53" s="4">
        <f t="shared" si="67"/>
        <v>0</v>
      </c>
      <c r="O53" s="4">
        <f t="shared" si="68"/>
        <v>0</v>
      </c>
      <c r="P53" s="4">
        <f t="shared" si="69"/>
        <v>0</v>
      </c>
      <c r="Q53" s="4">
        <f t="shared" si="70"/>
        <v>0</v>
      </c>
      <c r="R53" s="4">
        <f t="shared" si="71"/>
        <v>0</v>
      </c>
      <c r="S53" s="4">
        <f t="shared" si="72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</v>
      </c>
      <c r="AZ53" s="4"/>
      <c r="BA53" s="4"/>
      <c r="BB53" s="4"/>
      <c r="BC53" s="4"/>
      <c r="BD53" s="4"/>
      <c r="BE53" s="4"/>
      <c r="BF53" s="84" t="str">
        <f t="shared" si="73"/>
        <v>-</v>
      </c>
      <c r="BG53" s="84" t="str">
        <f t="shared" si="73"/>
        <v>-</v>
      </c>
      <c r="BH53" s="84" t="str">
        <f t="shared" si="73"/>
        <v>-</v>
      </c>
      <c r="BI53" s="84" t="str">
        <f t="shared" si="73"/>
        <v>-</v>
      </c>
      <c r="BJ53" s="84" t="str">
        <f t="shared" si="73"/>
        <v>-</v>
      </c>
      <c r="BK53" s="84" t="str">
        <f t="shared" si="73"/>
        <v>-</v>
      </c>
      <c r="BL53" s="84" t="str">
        <f t="shared" si="73"/>
        <v>-</v>
      </c>
      <c r="BM53" s="84" t="str">
        <f t="shared" si="73"/>
        <v>-</v>
      </c>
      <c r="BN53" s="84" t="str">
        <f t="shared" si="73"/>
        <v>-</v>
      </c>
      <c r="BO53" s="84" t="str">
        <f t="shared" si="73"/>
        <v>-</v>
      </c>
      <c r="BP53" s="84" t="str">
        <f t="shared" si="73"/>
        <v>-</v>
      </c>
      <c r="BQ53" s="84" t="str">
        <f t="shared" si="73"/>
        <v>-</v>
      </c>
    </row>
    <row r="54" spans="1:70" x14ac:dyDescent="0.25">
      <c r="A54" s="16" t="s">
        <v>191</v>
      </c>
      <c r="B54" s="16" t="s">
        <v>48</v>
      </c>
      <c r="C54" s="71">
        <f>SUM(U54              : INDEX(U54:AF54,$B$2))</f>
        <v>0</v>
      </c>
      <c r="D54" s="71">
        <f>SUM(AG54              : INDEX(AG54:AR54,$B$2))</f>
        <v>0</v>
      </c>
      <c r="E54" s="71">
        <f>SUM(AS54                : INDEX(AS54:BD54,$B$2))</f>
        <v>0</v>
      </c>
      <c r="F54" s="67" t="str">
        <f t="shared" si="74"/>
        <v>-</v>
      </c>
      <c r="G54" s="4"/>
      <c r="H54" s="4">
        <f t="shared" si="61"/>
        <v>0</v>
      </c>
      <c r="I54" s="4">
        <f t="shared" si="62"/>
        <v>0</v>
      </c>
      <c r="J54" s="4">
        <f t="shared" si="63"/>
        <v>0</v>
      </c>
      <c r="K54" s="4">
        <f t="shared" si="64"/>
        <v>0</v>
      </c>
      <c r="L54" s="4">
        <f t="shared" si="65"/>
        <v>0</v>
      </c>
      <c r="M54" s="4">
        <f t="shared" si="66"/>
        <v>0</v>
      </c>
      <c r="N54" s="4">
        <f t="shared" si="67"/>
        <v>0</v>
      </c>
      <c r="O54" s="4">
        <f t="shared" si="68"/>
        <v>0</v>
      </c>
      <c r="P54" s="4">
        <f t="shared" si="69"/>
        <v>0</v>
      </c>
      <c r="Q54" s="4">
        <f t="shared" si="70"/>
        <v>0</v>
      </c>
      <c r="R54" s="4">
        <f t="shared" si="71"/>
        <v>0</v>
      </c>
      <c r="S54" s="4">
        <f t="shared" si="72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984.35</v>
      </c>
      <c r="AZ54" s="4"/>
      <c r="BA54" s="4"/>
      <c r="BB54" s="4"/>
      <c r="BC54" s="4"/>
      <c r="BD54" s="4"/>
      <c r="BE54" s="4"/>
      <c r="BF54" s="84" t="str">
        <f t="shared" si="73"/>
        <v>-</v>
      </c>
      <c r="BG54" s="84" t="str">
        <f t="shared" si="73"/>
        <v>-</v>
      </c>
      <c r="BH54" s="84" t="str">
        <f t="shared" si="73"/>
        <v>-</v>
      </c>
      <c r="BI54" s="84" t="str">
        <f t="shared" si="73"/>
        <v>-</v>
      </c>
      <c r="BJ54" s="84" t="str">
        <f t="shared" si="73"/>
        <v>-</v>
      </c>
      <c r="BK54" s="84" t="str">
        <f t="shared" si="73"/>
        <v>-</v>
      </c>
      <c r="BL54" s="84" t="str">
        <f t="shared" si="73"/>
        <v>-</v>
      </c>
      <c r="BM54" s="84" t="str">
        <f t="shared" si="73"/>
        <v>-</v>
      </c>
      <c r="BN54" s="84" t="str">
        <f t="shared" si="73"/>
        <v>-</v>
      </c>
      <c r="BO54" s="84" t="str">
        <f t="shared" si="73"/>
        <v>-</v>
      </c>
      <c r="BP54" s="84" t="str">
        <f t="shared" si="73"/>
        <v>-</v>
      </c>
      <c r="BQ54" s="84" t="str">
        <f t="shared" si="73"/>
        <v>-</v>
      </c>
    </row>
    <row r="55" spans="1:70" x14ac:dyDescent="0.25">
      <c r="A55" s="16" t="s">
        <v>192</v>
      </c>
      <c r="B55" s="16" t="s">
        <v>49</v>
      </c>
      <c r="C55" s="71">
        <f>SUM(U55             : INDEX(U55:AF55,$B$2))</f>
        <v>0</v>
      </c>
      <c r="D55" s="71">
        <f>SUM(AG55              : INDEX(AG55:AR55,$B$2))</f>
        <v>0</v>
      </c>
      <c r="E55" s="71">
        <f>SUM(AS55                  : INDEX(AS55:BD55,$B$2))</f>
        <v>0</v>
      </c>
      <c r="F55" s="67" t="str">
        <f t="shared" si="74"/>
        <v>-</v>
      </c>
      <c r="G55" s="4"/>
      <c r="H55" s="4">
        <f t="shared" si="61"/>
        <v>0</v>
      </c>
      <c r="I55" s="4">
        <f t="shared" si="62"/>
        <v>0</v>
      </c>
      <c r="J55" s="4">
        <f t="shared" si="63"/>
        <v>0</v>
      </c>
      <c r="K55" s="4">
        <f t="shared" si="64"/>
        <v>0</v>
      </c>
      <c r="L55" s="4">
        <f t="shared" si="65"/>
        <v>0</v>
      </c>
      <c r="M55" s="4">
        <f t="shared" si="66"/>
        <v>0</v>
      </c>
      <c r="N55" s="4">
        <f t="shared" si="67"/>
        <v>0</v>
      </c>
      <c r="O55" s="4">
        <f t="shared" si="68"/>
        <v>0</v>
      </c>
      <c r="P55" s="4">
        <f t="shared" si="69"/>
        <v>0</v>
      </c>
      <c r="Q55" s="4">
        <f t="shared" si="70"/>
        <v>0</v>
      </c>
      <c r="R55" s="4">
        <f t="shared" si="71"/>
        <v>0</v>
      </c>
      <c r="S55" s="4">
        <f t="shared" si="72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1787.3</v>
      </c>
      <c r="AZ55" s="4"/>
      <c r="BA55" s="4"/>
      <c r="BB55" s="4"/>
      <c r="BC55" s="4"/>
      <c r="BD55" s="4"/>
      <c r="BE55" s="4"/>
      <c r="BF55" s="84" t="str">
        <f t="shared" si="73"/>
        <v>-</v>
      </c>
      <c r="BG55" s="84" t="str">
        <f t="shared" si="73"/>
        <v>-</v>
      </c>
      <c r="BH55" s="84" t="str">
        <f t="shared" si="73"/>
        <v>-</v>
      </c>
      <c r="BI55" s="84" t="str">
        <f t="shared" si="73"/>
        <v>-</v>
      </c>
      <c r="BJ55" s="84" t="str">
        <f t="shared" si="73"/>
        <v>-</v>
      </c>
      <c r="BK55" s="84" t="str">
        <f t="shared" si="73"/>
        <v>-</v>
      </c>
      <c r="BL55" s="84" t="str">
        <f t="shared" si="73"/>
        <v>-</v>
      </c>
      <c r="BM55" s="84" t="str">
        <f t="shared" si="73"/>
        <v>-</v>
      </c>
      <c r="BN55" s="84" t="str">
        <f t="shared" si="73"/>
        <v>-</v>
      </c>
      <c r="BO55" s="84" t="str">
        <f t="shared" si="73"/>
        <v>-</v>
      </c>
      <c r="BP55" s="84" t="str">
        <f t="shared" si="73"/>
        <v>-</v>
      </c>
      <c r="BQ55" s="84" t="str">
        <f t="shared" si="73"/>
        <v>-</v>
      </c>
    </row>
    <row r="56" spans="1:70" x14ac:dyDescent="0.25">
      <c r="A56" s="16" t="s">
        <v>193</v>
      </c>
      <c r="B56" s="16" t="s">
        <v>50</v>
      </c>
      <c r="C56" s="71">
        <f>SUM(U56             : INDEX(U56:AF56,$B$2))</f>
        <v>0</v>
      </c>
      <c r="D56" s="71">
        <f>SUM(AG56               : INDEX(AG56:AR56,$B$2))</f>
        <v>0</v>
      </c>
      <c r="E56" s="71">
        <f>SUM(AS56                 : INDEX(AS56:BD56,$B$2))</f>
        <v>0</v>
      </c>
      <c r="F56" s="67" t="str">
        <f t="shared" si="74"/>
        <v>-</v>
      </c>
      <c r="G56" s="4"/>
      <c r="H56" s="4">
        <f t="shared" si="61"/>
        <v>0</v>
      </c>
      <c r="I56" s="4">
        <f t="shared" si="62"/>
        <v>0</v>
      </c>
      <c r="J56" s="4">
        <f t="shared" si="63"/>
        <v>0</v>
      </c>
      <c r="K56" s="4">
        <f t="shared" si="64"/>
        <v>0</v>
      </c>
      <c r="L56" s="4">
        <f t="shared" si="65"/>
        <v>0</v>
      </c>
      <c r="M56" s="4">
        <f t="shared" si="66"/>
        <v>0</v>
      </c>
      <c r="N56" s="4">
        <f t="shared" si="67"/>
        <v>0</v>
      </c>
      <c r="O56" s="4">
        <f t="shared" si="68"/>
        <v>0</v>
      </c>
      <c r="P56" s="4">
        <f t="shared" si="69"/>
        <v>0</v>
      </c>
      <c r="Q56" s="4">
        <f t="shared" si="70"/>
        <v>0</v>
      </c>
      <c r="R56" s="4">
        <f t="shared" si="71"/>
        <v>0</v>
      </c>
      <c r="S56" s="4">
        <f t="shared" si="72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84" t="str">
        <f t="shared" si="73"/>
        <v>-</v>
      </c>
      <c r="BG56" s="84" t="str">
        <f t="shared" si="73"/>
        <v>-</v>
      </c>
      <c r="BH56" s="84" t="str">
        <f t="shared" si="73"/>
        <v>-</v>
      </c>
      <c r="BI56" s="84" t="str">
        <f t="shared" si="73"/>
        <v>-</v>
      </c>
      <c r="BJ56" s="84" t="str">
        <f t="shared" si="73"/>
        <v>-</v>
      </c>
      <c r="BK56" s="84" t="str">
        <f t="shared" si="73"/>
        <v>-</v>
      </c>
      <c r="BL56" s="84" t="str">
        <f t="shared" si="73"/>
        <v>-</v>
      </c>
      <c r="BM56" s="84" t="str">
        <f t="shared" si="73"/>
        <v>-</v>
      </c>
      <c r="BN56" s="84" t="str">
        <f t="shared" si="73"/>
        <v>-</v>
      </c>
      <c r="BO56" s="84" t="str">
        <f t="shared" si="73"/>
        <v>-</v>
      </c>
      <c r="BP56" s="84" t="str">
        <f t="shared" si="73"/>
        <v>-</v>
      </c>
      <c r="BQ56" s="84" t="str">
        <f t="shared" si="73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75">SUM(D49:D55)</f>
        <v>0</v>
      </c>
      <c r="E57" s="72">
        <f t="shared" si="75"/>
        <v>0</v>
      </c>
      <c r="F57" s="68" t="str">
        <f t="shared" si="74"/>
        <v>-</v>
      </c>
      <c r="G57" s="4"/>
      <c r="H57" s="4">
        <f>SUM(U57:W57)</f>
        <v>0</v>
      </c>
      <c r="I57" s="4">
        <f>SUM(X57:Z57)</f>
        <v>0</v>
      </c>
      <c r="J57" s="4">
        <f t="shared" si="63"/>
        <v>0</v>
      </c>
      <c r="K57" s="4">
        <f t="shared" si="64"/>
        <v>0</v>
      </c>
      <c r="L57" s="4">
        <f t="shared" si="65"/>
        <v>0</v>
      </c>
      <c r="M57" s="4">
        <f t="shared" si="66"/>
        <v>0</v>
      </c>
      <c r="N57" s="4">
        <f t="shared" si="67"/>
        <v>0</v>
      </c>
      <c r="O57" s="4">
        <f t="shared" si="68"/>
        <v>0</v>
      </c>
      <c r="P57" s="4">
        <f t="shared" si="69"/>
        <v>0</v>
      </c>
      <c r="Q57" s="4">
        <f t="shared" si="70"/>
        <v>0</v>
      </c>
      <c r="R57" s="4">
        <f>SUM(AY57:BA57)</f>
        <v>0</v>
      </c>
      <c r="S57" s="4">
        <f t="shared" si="72"/>
        <v>0</v>
      </c>
      <c r="T57" s="62"/>
      <c r="U57" s="61">
        <f>SUM(U49:U55)</f>
        <v>0</v>
      </c>
      <c r="V57" s="61">
        <f t="shared" ref="V57:BC57" si="76">SUM(V49:V55)</f>
        <v>0</v>
      </c>
      <c r="W57" s="61">
        <f t="shared" si="76"/>
        <v>0</v>
      </c>
      <c r="X57" s="61">
        <f t="shared" si="76"/>
        <v>0</v>
      </c>
      <c r="Y57" s="61">
        <f t="shared" si="76"/>
        <v>0</v>
      </c>
      <c r="Z57" s="61">
        <f t="shared" si="76"/>
        <v>0</v>
      </c>
      <c r="AA57" s="61">
        <f t="shared" si="76"/>
        <v>0</v>
      </c>
      <c r="AB57" s="61">
        <f t="shared" si="76"/>
        <v>0</v>
      </c>
      <c r="AC57" s="61">
        <f t="shared" si="76"/>
        <v>0</v>
      </c>
      <c r="AD57" s="61">
        <f t="shared" si="76"/>
        <v>0</v>
      </c>
      <c r="AE57" s="61">
        <f t="shared" si="76"/>
        <v>0</v>
      </c>
      <c r="AF57" s="61">
        <f t="shared" si="76"/>
        <v>0</v>
      </c>
      <c r="AG57" s="61">
        <f t="shared" si="76"/>
        <v>0</v>
      </c>
      <c r="AH57" s="61">
        <f>SUM(AH49:AH55)</f>
        <v>0</v>
      </c>
      <c r="AI57" s="61">
        <f t="shared" si="76"/>
        <v>0</v>
      </c>
      <c r="AJ57" s="61">
        <f t="shared" si="76"/>
        <v>0</v>
      </c>
      <c r="AK57" s="61">
        <f t="shared" si="76"/>
        <v>0</v>
      </c>
      <c r="AL57" s="61">
        <f t="shared" si="76"/>
        <v>0</v>
      </c>
      <c r="AM57" s="61">
        <f t="shared" si="76"/>
        <v>0</v>
      </c>
      <c r="AN57" s="61">
        <f t="shared" si="76"/>
        <v>0</v>
      </c>
      <c r="AO57" s="61">
        <f t="shared" si="76"/>
        <v>0</v>
      </c>
      <c r="AP57" s="61">
        <f t="shared" si="76"/>
        <v>0</v>
      </c>
      <c r="AQ57" s="61">
        <f t="shared" si="76"/>
        <v>0</v>
      </c>
      <c r="AR57" s="61">
        <f t="shared" si="76"/>
        <v>0</v>
      </c>
      <c r="AS57" s="61">
        <f t="shared" si="76"/>
        <v>0</v>
      </c>
      <c r="AT57" s="61">
        <f t="shared" si="76"/>
        <v>0</v>
      </c>
      <c r="AU57" s="61">
        <f>SUM(AU49:AU55)</f>
        <v>0</v>
      </c>
      <c r="AV57" s="61">
        <f t="shared" si="76"/>
        <v>0</v>
      </c>
      <c r="AW57" s="61">
        <f t="shared" si="76"/>
        <v>0</v>
      </c>
      <c r="AX57" s="61">
        <f t="shared" si="76"/>
        <v>0</v>
      </c>
      <c r="AY57" s="61">
        <f t="shared" si="76"/>
        <v>0</v>
      </c>
      <c r="AZ57" s="61">
        <f t="shared" si="76"/>
        <v>0</v>
      </c>
      <c r="BA57" s="61">
        <f t="shared" si="76"/>
        <v>0</v>
      </c>
      <c r="BB57" s="61">
        <f t="shared" si="76"/>
        <v>0</v>
      </c>
      <c r="BC57" s="61">
        <f t="shared" si="76"/>
        <v>0</v>
      </c>
      <c r="BD57" s="61">
        <f>SUM(BD49:BD55)</f>
        <v>0</v>
      </c>
      <c r="BE57" s="4"/>
      <c r="BF57" s="84" t="str">
        <f t="shared" si="73"/>
        <v>-</v>
      </c>
      <c r="BG57" s="84" t="str">
        <f t="shared" si="73"/>
        <v>-</v>
      </c>
      <c r="BH57" s="84" t="str">
        <f t="shared" si="73"/>
        <v>-</v>
      </c>
      <c r="BI57" s="84" t="str">
        <f t="shared" si="73"/>
        <v>-</v>
      </c>
      <c r="BJ57" s="84" t="str">
        <f t="shared" si="73"/>
        <v>-</v>
      </c>
      <c r="BK57" s="84" t="str">
        <f t="shared" si="73"/>
        <v>-</v>
      </c>
      <c r="BL57" s="84" t="str">
        <f t="shared" si="73"/>
        <v>-</v>
      </c>
      <c r="BM57" s="84" t="str">
        <f t="shared" si="73"/>
        <v>-</v>
      </c>
      <c r="BN57" s="84" t="str">
        <f t="shared" si="73"/>
        <v>-</v>
      </c>
      <c r="BO57" s="84" t="str">
        <f t="shared" si="73"/>
        <v>-</v>
      </c>
      <c r="BP57" s="84" t="str">
        <f t="shared" si="73"/>
        <v>-</v>
      </c>
      <c r="BQ57" s="84" t="str">
        <f t="shared" si="73"/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62"/>
        <v>0</v>
      </c>
      <c r="J58" s="4">
        <f t="shared" si="63"/>
        <v>0</v>
      </c>
      <c r="K58" s="4">
        <f t="shared" si="64"/>
        <v>0</v>
      </c>
      <c r="L58" s="4">
        <f t="shared" si="65"/>
        <v>0</v>
      </c>
      <c r="M58" s="4">
        <f t="shared" si="66"/>
        <v>0</v>
      </c>
      <c r="N58" s="4">
        <f t="shared" si="67"/>
        <v>0</v>
      </c>
      <c r="O58" s="4">
        <f t="shared" si="68"/>
        <v>0</v>
      </c>
      <c r="P58" s="4">
        <f t="shared" si="69"/>
        <v>0</v>
      </c>
      <c r="Q58" s="4">
        <f t="shared" si="70"/>
        <v>0</v>
      </c>
      <c r="R58" s="4">
        <f t="shared" si="71"/>
        <v>0</v>
      </c>
      <c r="S58" s="4">
        <f t="shared" si="72"/>
        <v>0</v>
      </c>
      <c r="T58" s="18"/>
      <c r="U58" s="64" t="n">
        <v>5188.179</v>
      </c>
      <c r="V58" s="64" t="n">
        <v>4095.579</v>
      </c>
      <c r="W58" s="64" t="n">
        <v>8135.942</v>
      </c>
      <c r="X58" s="64" t="n">
        <v>9821.294</v>
      </c>
      <c r="Y58" s="64" t="n">
        <v>7228.679</v>
      </c>
      <c r="Z58" s="64" t="n">
        <v>8453.341</v>
      </c>
      <c r="AA58" s="64" t="n">
        <v>12617.351</v>
      </c>
      <c r="AB58" s="64" t="n">
        <v>6747.977</v>
      </c>
      <c r="AC58" s="64" t="n">
        <v>16918.547</v>
      </c>
      <c r="AD58" s="64" t="n">
        <v>11923.806</v>
      </c>
      <c r="AE58" s="64" t="n">
        <v>21127.814</v>
      </c>
      <c r="AF58" s="64" t="n">
        <v>24056.915</v>
      </c>
      <c r="AG58" s="64" t="n">
        <v>6775.762</v>
      </c>
      <c r="AH58" s="64" t="n">
        <v>6973.878</v>
      </c>
      <c r="AI58" s="64" t="n">
        <v>16357.163</v>
      </c>
      <c r="AJ58" s="64" t="n">
        <v>12555.556</v>
      </c>
      <c r="AK58" s="64" t="n">
        <v>14479.803</v>
      </c>
      <c r="AL58" s="64" t="n">
        <v>24697.5600000001</v>
      </c>
      <c r="AM58" s="64" t="n">
        <v>15842.5</v>
      </c>
      <c r="AN58" s="64" t="n">
        <v>17803.536</v>
      </c>
      <c r="AO58" s="64" t="n">
        <v>28832.8920000001</v>
      </c>
      <c r="AP58" s="64" t="n">
        <v>21757.197</v>
      </c>
      <c r="AQ58" s="64" t="n">
        <v>23393.2630000001</v>
      </c>
      <c r="AR58" s="64" t="n">
        <v>51298.9020000002</v>
      </c>
      <c r="AS58" s="63" t="n">
        <v>12860.545999999998</v>
      </c>
      <c r="AT58" s="63" t="n">
        <v>19993.79</v>
      </c>
      <c r="AU58" s="63" t="n">
        <v>29783.82</v>
      </c>
      <c r="AV58" s="63" t="n">
        <v>26742.6</v>
      </c>
      <c r="AW58" s="63" t="n">
        <v>21954.45</v>
      </c>
      <c r="AX58" s="63" t="n">
        <v>27361.12</v>
      </c>
      <c r="AY58" s="63" t="n">
        <v>22251.2</v>
      </c>
      <c r="AZ58" s="63"/>
      <c r="BA58" s="63"/>
      <c r="BB58" s="63"/>
      <c r="BC58" s="63"/>
      <c r="BD58" s="63"/>
      <c r="BE58" s="63"/>
      <c r="BF58" s="84" t="str">
        <f t="shared" si="73"/>
        <v>-</v>
      </c>
      <c r="BG58" s="84" t="str">
        <f t="shared" si="73"/>
        <v>-</v>
      </c>
      <c r="BH58" s="84" t="str">
        <f t="shared" si="73"/>
        <v>-</v>
      </c>
      <c r="BI58" s="84" t="str">
        <f t="shared" si="73"/>
        <v>-</v>
      </c>
      <c r="BJ58" s="84" t="str">
        <f t="shared" si="73"/>
        <v>-</v>
      </c>
      <c r="BK58" s="84" t="str">
        <f t="shared" si="73"/>
        <v>-</v>
      </c>
      <c r="BL58" s="84" t="str">
        <f t="shared" si="73"/>
        <v>-</v>
      </c>
      <c r="BM58" s="84" t="str">
        <f t="shared" si="73"/>
        <v>-</v>
      </c>
      <c r="BN58" s="84" t="str">
        <f t="shared" si="73"/>
        <v>-</v>
      </c>
      <c r="BO58" s="84" t="str">
        <f t="shared" si="73"/>
        <v>-</v>
      </c>
      <c r="BP58" s="84" t="str">
        <f t="shared" si="73"/>
        <v>-</v>
      </c>
      <c r="BQ58" s="84" t="str">
        <f t="shared" si="7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E70" si="77">IFERROR(C49/C$58,"")</f>
        <v/>
      </c>
      <c r="D61" s="65" t="str">
        <f t="shared" si="77"/>
        <v/>
      </c>
      <c r="E61" s="65" t="str">
        <f t="shared" si="77"/>
        <v/>
      </c>
      <c r="F61" s="65" t="str">
        <f>IFERROR(E61/D61,"")</f>
        <v/>
      </c>
      <c r="H61" s="2" t="str">
        <f t="shared" ref="H61:S70" si="78">IFERROR(H49/H$58,"")</f>
        <v/>
      </c>
      <c r="I61" s="2" t="str">
        <f t="shared" si="78"/>
        <v/>
      </c>
      <c r="J61" s="2" t="str">
        <f t="shared" si="78"/>
        <v/>
      </c>
      <c r="K61" s="2" t="str">
        <f t="shared" si="78"/>
        <v/>
      </c>
      <c r="L61" s="2" t="str">
        <f t="shared" si="78"/>
        <v/>
      </c>
      <c r="M61" s="2" t="str">
        <f t="shared" si="78"/>
        <v/>
      </c>
      <c r="N61" s="2" t="str">
        <f t="shared" si="78"/>
        <v/>
      </c>
      <c r="O61" s="2" t="str">
        <f t="shared" si="78"/>
        <v/>
      </c>
      <c r="P61" s="2" t="str">
        <f t="shared" si="78"/>
        <v/>
      </c>
      <c r="Q61" s="2" t="str">
        <f t="shared" si="78"/>
        <v/>
      </c>
      <c r="R61" s="75" t="str">
        <f t="shared" si="78"/>
        <v/>
      </c>
      <c r="S61" s="75" t="str">
        <f t="shared" si="78"/>
        <v/>
      </c>
      <c r="T61" s="1"/>
      <c r="U61" s="2" t="str">
        <f t="shared" ref="U61:BD68" si="79">IFERROR(U49/U$58,"")</f>
        <v/>
      </c>
      <c r="V61" s="2" t="str">
        <f t="shared" si="79"/>
        <v/>
      </c>
      <c r="W61" s="2" t="str">
        <f t="shared" si="79"/>
        <v/>
      </c>
      <c r="X61" s="2" t="str">
        <f t="shared" si="79"/>
        <v/>
      </c>
      <c r="Y61" s="2" t="str">
        <f t="shared" si="79"/>
        <v/>
      </c>
      <c r="Z61" s="2" t="str">
        <f t="shared" si="79"/>
        <v/>
      </c>
      <c r="AA61" s="2" t="str">
        <f t="shared" si="79"/>
        <v/>
      </c>
      <c r="AB61" s="2" t="str">
        <f t="shared" si="79"/>
        <v/>
      </c>
      <c r="AC61" s="2" t="str">
        <f t="shared" si="79"/>
        <v/>
      </c>
      <c r="AD61" s="2" t="str">
        <f t="shared" si="79"/>
        <v/>
      </c>
      <c r="AE61" s="2" t="str">
        <f t="shared" si="79"/>
        <v/>
      </c>
      <c r="AF61" s="2" t="str">
        <f t="shared" si="79"/>
        <v/>
      </c>
      <c r="AG61" s="2" t="str">
        <f t="shared" si="79"/>
        <v/>
      </c>
      <c r="AH61" s="2" t="str">
        <f t="shared" si="79"/>
        <v/>
      </c>
      <c r="AI61" s="2" t="str">
        <f t="shared" si="79"/>
        <v/>
      </c>
      <c r="AJ61" s="2" t="str">
        <f t="shared" si="79"/>
        <v/>
      </c>
      <c r="AK61" s="2" t="str">
        <f t="shared" si="79"/>
        <v/>
      </c>
      <c r="AL61" s="2" t="str">
        <f t="shared" si="79"/>
        <v/>
      </c>
      <c r="AM61" s="2" t="str">
        <f t="shared" si="79"/>
        <v/>
      </c>
      <c r="AN61" s="2" t="str">
        <f t="shared" si="79"/>
        <v/>
      </c>
      <c r="AO61" s="2" t="str">
        <f t="shared" si="79"/>
        <v/>
      </c>
      <c r="AP61" s="2" t="str">
        <f t="shared" si="79"/>
        <v/>
      </c>
      <c r="AQ61" s="2" t="str">
        <f t="shared" si="79"/>
        <v/>
      </c>
      <c r="AR61" s="2" t="str">
        <f t="shared" si="79"/>
        <v/>
      </c>
      <c r="AS61" s="2" t="str">
        <f t="shared" si="79"/>
        <v/>
      </c>
      <c r="AT61" s="2" t="str">
        <f t="shared" si="79"/>
        <v/>
      </c>
      <c r="AU61" s="2" t="str">
        <f t="shared" si="79"/>
        <v/>
      </c>
      <c r="AV61" s="2" t="str">
        <f t="shared" si="79"/>
        <v/>
      </c>
      <c r="AW61" s="2" t="str">
        <f t="shared" si="79"/>
        <v/>
      </c>
      <c r="AX61" s="2" t="str">
        <f t="shared" si="79"/>
        <v/>
      </c>
      <c r="AY61" s="2" t="str">
        <f t="shared" si="79"/>
        <v/>
      </c>
      <c r="AZ61" s="2" t="str">
        <f t="shared" si="79"/>
        <v/>
      </c>
      <c r="BA61" s="2" t="str">
        <f t="shared" si="79"/>
        <v/>
      </c>
      <c r="BB61" s="2" t="str">
        <f t="shared" si="79"/>
        <v/>
      </c>
      <c r="BC61" s="2" t="str">
        <f t="shared" si="79"/>
        <v/>
      </c>
      <c r="BD61" s="2" t="str">
        <f t="shared" si="79"/>
        <v/>
      </c>
      <c r="BF61" s="84" t="str">
        <f t="shared" ref="BF61:BQ70" si="80">IFERROR(AS61/AG61,"-")</f>
        <v>-</v>
      </c>
      <c r="BG61" s="84" t="str">
        <f t="shared" si="80"/>
        <v>-</v>
      </c>
      <c r="BH61" s="84" t="str">
        <f t="shared" si="80"/>
        <v>-</v>
      </c>
      <c r="BI61" s="84" t="str">
        <f t="shared" si="80"/>
        <v>-</v>
      </c>
      <c r="BJ61" s="84" t="str">
        <f t="shared" si="80"/>
        <v>-</v>
      </c>
      <c r="BK61" s="84" t="str">
        <f t="shared" si="80"/>
        <v>-</v>
      </c>
      <c r="BL61" s="84" t="str">
        <f t="shared" si="80"/>
        <v>-</v>
      </c>
      <c r="BM61" s="84" t="str">
        <f t="shared" si="80"/>
        <v>-</v>
      </c>
      <c r="BN61" s="84" t="str">
        <f t="shared" si="80"/>
        <v>-</v>
      </c>
      <c r="BO61" s="84" t="str">
        <f t="shared" si="80"/>
        <v>-</v>
      </c>
      <c r="BP61" s="84" t="str">
        <f t="shared" si="80"/>
        <v>-</v>
      </c>
      <c r="BQ61" s="84" t="str">
        <f t="shared" si="80"/>
        <v>-</v>
      </c>
    </row>
    <row r="62" spans="1:70" x14ac:dyDescent="0.25">
      <c r="A62" s="16" t="s">
        <v>194</v>
      </c>
      <c r="B62" s="16" t="s">
        <v>44</v>
      </c>
      <c r="C62" s="65" t="str">
        <f t="shared" si="77"/>
        <v/>
      </c>
      <c r="D62" s="65" t="str">
        <f t="shared" si="77"/>
        <v/>
      </c>
      <c r="E62" s="65" t="str">
        <f t="shared" si="77"/>
        <v/>
      </c>
      <c r="F62" s="65" t="str">
        <f t="shared" ref="F62:F70" si="81">IFERROR(E62/D62,"")</f>
        <v/>
      </c>
      <c r="H62" s="2" t="str">
        <f t="shared" si="78"/>
        <v/>
      </c>
      <c r="I62" s="2" t="str">
        <f t="shared" si="78"/>
        <v/>
      </c>
      <c r="J62" s="2" t="str">
        <f t="shared" si="78"/>
        <v/>
      </c>
      <c r="K62" s="2" t="str">
        <f t="shared" si="78"/>
        <v/>
      </c>
      <c r="L62" s="2" t="str">
        <f t="shared" si="78"/>
        <v/>
      </c>
      <c r="M62" s="2" t="str">
        <f t="shared" si="78"/>
        <v/>
      </c>
      <c r="N62" s="2" t="str">
        <f t="shared" si="78"/>
        <v/>
      </c>
      <c r="O62" s="2" t="str">
        <f t="shared" si="78"/>
        <v/>
      </c>
      <c r="P62" s="2" t="str">
        <f t="shared" si="78"/>
        <v/>
      </c>
      <c r="Q62" s="2" t="str">
        <f t="shared" si="78"/>
        <v/>
      </c>
      <c r="R62" s="75" t="str">
        <f t="shared" si="78"/>
        <v/>
      </c>
      <c r="S62" s="75" t="str">
        <f t="shared" si="78"/>
        <v/>
      </c>
      <c r="T62" s="1"/>
      <c r="U62" s="2" t="str">
        <f t="shared" si="79"/>
        <v/>
      </c>
      <c r="V62" s="2" t="str">
        <f t="shared" si="79"/>
        <v/>
      </c>
      <c r="W62" s="2" t="str">
        <f t="shared" si="79"/>
        <v/>
      </c>
      <c r="X62" s="2" t="str">
        <f t="shared" si="79"/>
        <v/>
      </c>
      <c r="Y62" s="2" t="str">
        <f t="shared" si="79"/>
        <v/>
      </c>
      <c r="Z62" s="2" t="str">
        <f t="shared" si="79"/>
        <v/>
      </c>
      <c r="AA62" s="2" t="str">
        <f t="shared" si="79"/>
        <v/>
      </c>
      <c r="AB62" s="2" t="str">
        <f t="shared" si="79"/>
        <v/>
      </c>
      <c r="AC62" s="2" t="str">
        <f t="shared" si="79"/>
        <v/>
      </c>
      <c r="AD62" s="2" t="str">
        <f t="shared" si="79"/>
        <v/>
      </c>
      <c r="AE62" s="2" t="str">
        <f t="shared" si="79"/>
        <v/>
      </c>
      <c r="AF62" s="2" t="str">
        <f t="shared" si="79"/>
        <v/>
      </c>
      <c r="AG62" s="2" t="str">
        <f t="shared" si="79"/>
        <v/>
      </c>
      <c r="AH62" s="2" t="str">
        <f t="shared" si="79"/>
        <v/>
      </c>
      <c r="AI62" s="2" t="str">
        <f t="shared" si="79"/>
        <v/>
      </c>
      <c r="AJ62" s="2" t="str">
        <f t="shared" si="79"/>
        <v/>
      </c>
      <c r="AK62" s="2" t="str">
        <f t="shared" si="79"/>
        <v/>
      </c>
      <c r="AL62" s="2" t="str">
        <f t="shared" si="79"/>
        <v/>
      </c>
      <c r="AM62" s="2" t="str">
        <f t="shared" si="79"/>
        <v/>
      </c>
      <c r="AN62" s="2" t="str">
        <f t="shared" si="79"/>
        <v/>
      </c>
      <c r="AO62" s="2" t="str">
        <f t="shared" si="79"/>
        <v/>
      </c>
      <c r="AP62" s="2" t="str">
        <f t="shared" si="79"/>
        <v/>
      </c>
      <c r="AQ62" s="2" t="str">
        <f t="shared" si="79"/>
        <v/>
      </c>
      <c r="AR62" s="2" t="str">
        <f t="shared" si="79"/>
        <v/>
      </c>
      <c r="AS62" s="2" t="str">
        <f t="shared" si="79"/>
        <v/>
      </c>
      <c r="AT62" s="2" t="str">
        <f t="shared" si="79"/>
        <v/>
      </c>
      <c r="AU62" s="2" t="str">
        <f t="shared" si="79"/>
        <v/>
      </c>
      <c r="AV62" s="2" t="str">
        <f t="shared" si="79"/>
        <v/>
      </c>
      <c r="AW62" s="2" t="str">
        <f t="shared" si="79"/>
        <v/>
      </c>
      <c r="AX62" s="2" t="str">
        <f t="shared" si="79"/>
        <v/>
      </c>
      <c r="AY62" s="2" t="str">
        <f t="shared" si="79"/>
        <v/>
      </c>
      <c r="AZ62" s="2" t="str">
        <f t="shared" si="79"/>
        <v/>
      </c>
      <c r="BA62" s="2" t="str">
        <f t="shared" si="79"/>
        <v/>
      </c>
      <c r="BB62" s="2" t="str">
        <f t="shared" si="79"/>
        <v/>
      </c>
      <c r="BC62" s="2" t="str">
        <f t="shared" si="79"/>
        <v/>
      </c>
      <c r="BD62" s="2" t="str">
        <f t="shared" si="79"/>
        <v/>
      </c>
      <c r="BF62" s="84" t="str">
        <f t="shared" si="80"/>
        <v>-</v>
      </c>
      <c r="BG62" s="84" t="str">
        <f t="shared" si="80"/>
        <v>-</v>
      </c>
      <c r="BH62" s="84" t="str">
        <f t="shared" si="80"/>
        <v>-</v>
      </c>
      <c r="BI62" s="84" t="str">
        <f t="shared" si="80"/>
        <v>-</v>
      </c>
      <c r="BJ62" s="84" t="str">
        <f t="shared" si="80"/>
        <v>-</v>
      </c>
      <c r="BK62" s="84" t="str">
        <f t="shared" si="80"/>
        <v>-</v>
      </c>
      <c r="BL62" s="84" t="str">
        <f t="shared" si="80"/>
        <v>-</v>
      </c>
      <c r="BM62" s="84" t="str">
        <f t="shared" si="80"/>
        <v>-</v>
      </c>
      <c r="BN62" s="84" t="str">
        <f t="shared" si="80"/>
        <v>-</v>
      </c>
      <c r="BO62" s="84" t="str">
        <f t="shared" si="80"/>
        <v>-</v>
      </c>
      <c r="BP62" s="84" t="str">
        <f t="shared" si="80"/>
        <v>-</v>
      </c>
      <c r="BQ62" s="84" t="str">
        <f t="shared" si="80"/>
        <v>-</v>
      </c>
    </row>
    <row r="63" spans="1:70" x14ac:dyDescent="0.25">
      <c r="A63" s="16" t="s">
        <v>195</v>
      </c>
      <c r="B63" s="16" t="s">
        <v>45</v>
      </c>
      <c r="C63" s="65" t="str">
        <f t="shared" si="77"/>
        <v/>
      </c>
      <c r="D63" s="65" t="str">
        <f t="shared" si="77"/>
        <v/>
      </c>
      <c r="E63" s="65" t="str">
        <f t="shared" si="77"/>
        <v/>
      </c>
      <c r="F63" s="65" t="str">
        <f t="shared" si="81"/>
        <v/>
      </c>
      <c r="H63" s="2" t="str">
        <f t="shared" si="78"/>
        <v/>
      </c>
      <c r="I63" s="2" t="str">
        <f t="shared" si="78"/>
        <v/>
      </c>
      <c r="J63" s="2" t="str">
        <f t="shared" si="78"/>
        <v/>
      </c>
      <c r="K63" s="2" t="str">
        <f t="shared" si="78"/>
        <v/>
      </c>
      <c r="L63" s="2" t="str">
        <f t="shared" si="78"/>
        <v/>
      </c>
      <c r="M63" s="2" t="str">
        <f t="shared" si="78"/>
        <v/>
      </c>
      <c r="N63" s="2" t="str">
        <f t="shared" si="78"/>
        <v/>
      </c>
      <c r="O63" s="2" t="str">
        <f t="shared" si="78"/>
        <v/>
      </c>
      <c r="P63" s="2" t="str">
        <f t="shared" si="78"/>
        <v/>
      </c>
      <c r="Q63" s="2" t="str">
        <f t="shared" si="78"/>
        <v/>
      </c>
      <c r="R63" s="75" t="str">
        <f t="shared" si="78"/>
        <v/>
      </c>
      <c r="S63" s="75" t="str">
        <f t="shared" si="78"/>
        <v/>
      </c>
      <c r="T63" s="1"/>
      <c r="U63" s="2" t="str">
        <f t="shared" si="79"/>
        <v/>
      </c>
      <c r="V63" s="2" t="str">
        <f t="shared" si="79"/>
        <v/>
      </c>
      <c r="W63" s="2" t="str">
        <f t="shared" si="79"/>
        <v/>
      </c>
      <c r="X63" s="2" t="str">
        <f t="shared" si="79"/>
        <v/>
      </c>
      <c r="Y63" s="2" t="str">
        <f t="shared" si="79"/>
        <v/>
      </c>
      <c r="Z63" s="2" t="str">
        <f t="shared" si="79"/>
        <v/>
      </c>
      <c r="AA63" s="2" t="str">
        <f t="shared" si="79"/>
        <v/>
      </c>
      <c r="AB63" s="2" t="str">
        <f t="shared" si="79"/>
        <v/>
      </c>
      <c r="AC63" s="2" t="str">
        <f t="shared" si="79"/>
        <v/>
      </c>
      <c r="AD63" s="2" t="str">
        <f t="shared" si="79"/>
        <v/>
      </c>
      <c r="AE63" s="2" t="str">
        <f t="shared" si="79"/>
        <v/>
      </c>
      <c r="AF63" s="2" t="str">
        <f t="shared" si="79"/>
        <v/>
      </c>
      <c r="AG63" s="2" t="str">
        <f t="shared" si="79"/>
        <v/>
      </c>
      <c r="AH63" s="2" t="str">
        <f t="shared" si="79"/>
        <v/>
      </c>
      <c r="AI63" s="2" t="str">
        <f t="shared" si="79"/>
        <v/>
      </c>
      <c r="AJ63" s="2" t="str">
        <f t="shared" si="79"/>
        <v/>
      </c>
      <c r="AK63" s="2" t="str">
        <f t="shared" si="79"/>
        <v/>
      </c>
      <c r="AL63" s="2" t="str">
        <f t="shared" si="79"/>
        <v/>
      </c>
      <c r="AM63" s="2" t="str">
        <f t="shared" si="79"/>
        <v/>
      </c>
      <c r="AN63" s="2" t="str">
        <f t="shared" si="79"/>
        <v/>
      </c>
      <c r="AO63" s="2" t="str">
        <f t="shared" si="79"/>
        <v/>
      </c>
      <c r="AP63" s="2" t="str">
        <f t="shared" si="79"/>
        <v/>
      </c>
      <c r="AQ63" s="2" t="str">
        <f t="shared" si="79"/>
        <v/>
      </c>
      <c r="AR63" s="2" t="str">
        <f t="shared" si="79"/>
        <v/>
      </c>
      <c r="AS63" s="2" t="str">
        <f t="shared" si="79"/>
        <v/>
      </c>
      <c r="AT63" s="2" t="str">
        <f t="shared" si="79"/>
        <v/>
      </c>
      <c r="AU63" s="2" t="str">
        <f t="shared" si="79"/>
        <v/>
      </c>
      <c r="AV63" s="2" t="str">
        <f t="shared" si="79"/>
        <v/>
      </c>
      <c r="AW63" s="2" t="str">
        <f t="shared" si="79"/>
        <v/>
      </c>
      <c r="AX63" s="2" t="str">
        <f t="shared" si="79"/>
        <v/>
      </c>
      <c r="AY63" s="2" t="str">
        <f t="shared" si="79"/>
        <v/>
      </c>
      <c r="AZ63" s="2" t="str">
        <f t="shared" si="79"/>
        <v/>
      </c>
      <c r="BA63" s="2" t="str">
        <f t="shared" si="79"/>
        <v/>
      </c>
      <c r="BB63" s="2" t="str">
        <f t="shared" si="79"/>
        <v/>
      </c>
      <c r="BC63" s="2" t="str">
        <f t="shared" si="79"/>
        <v/>
      </c>
      <c r="BD63" s="2" t="str">
        <f t="shared" si="79"/>
        <v/>
      </c>
      <c r="BF63" s="84" t="str">
        <f t="shared" si="80"/>
        <v>-</v>
      </c>
      <c r="BG63" s="84" t="str">
        <f t="shared" si="80"/>
        <v>-</v>
      </c>
      <c r="BH63" s="84" t="str">
        <f t="shared" si="80"/>
        <v>-</v>
      </c>
      <c r="BI63" s="84" t="str">
        <f t="shared" si="80"/>
        <v>-</v>
      </c>
      <c r="BJ63" s="84" t="str">
        <f t="shared" si="80"/>
        <v>-</v>
      </c>
      <c r="BK63" s="84" t="str">
        <f t="shared" si="80"/>
        <v>-</v>
      </c>
      <c r="BL63" s="84" t="str">
        <f t="shared" si="80"/>
        <v>-</v>
      </c>
      <c r="BM63" s="84" t="str">
        <f t="shared" si="80"/>
        <v>-</v>
      </c>
      <c r="BN63" s="84" t="str">
        <f t="shared" si="80"/>
        <v>-</v>
      </c>
      <c r="BO63" s="84" t="str">
        <f t="shared" si="80"/>
        <v>-</v>
      </c>
      <c r="BP63" s="84" t="str">
        <f t="shared" si="80"/>
        <v>-</v>
      </c>
      <c r="BQ63" s="84" t="str">
        <f t="shared" si="80"/>
        <v>-</v>
      </c>
    </row>
    <row r="64" spans="1:70" x14ac:dyDescent="0.25">
      <c r="A64" s="16" t="s">
        <v>196</v>
      </c>
      <c r="B64" s="16" t="s">
        <v>46</v>
      </c>
      <c r="C64" s="65" t="str">
        <f t="shared" si="77"/>
        <v/>
      </c>
      <c r="D64" s="65" t="str">
        <f t="shared" si="77"/>
        <v/>
      </c>
      <c r="E64" s="65" t="str">
        <f t="shared" si="77"/>
        <v/>
      </c>
      <c r="F64" s="65" t="str">
        <f t="shared" si="81"/>
        <v/>
      </c>
      <c r="H64" s="2" t="str">
        <f t="shared" si="78"/>
        <v/>
      </c>
      <c r="I64" s="2" t="str">
        <f t="shared" si="78"/>
        <v/>
      </c>
      <c r="J64" s="2" t="str">
        <f t="shared" si="78"/>
        <v/>
      </c>
      <c r="K64" s="2" t="str">
        <f t="shared" si="78"/>
        <v/>
      </c>
      <c r="L64" s="2" t="str">
        <f t="shared" si="78"/>
        <v/>
      </c>
      <c r="M64" s="2" t="str">
        <f t="shared" si="78"/>
        <v/>
      </c>
      <c r="N64" s="2" t="str">
        <f t="shared" si="78"/>
        <v/>
      </c>
      <c r="O64" s="2" t="str">
        <f t="shared" si="78"/>
        <v/>
      </c>
      <c r="P64" s="2" t="str">
        <f t="shared" si="78"/>
        <v/>
      </c>
      <c r="Q64" s="2" t="str">
        <f t="shared" si="78"/>
        <v/>
      </c>
      <c r="R64" s="75" t="str">
        <f t="shared" si="78"/>
        <v/>
      </c>
      <c r="S64" s="75" t="str">
        <f t="shared" si="78"/>
        <v/>
      </c>
      <c r="T64" s="1"/>
      <c r="U64" s="2" t="str">
        <f t="shared" si="79"/>
        <v/>
      </c>
      <c r="V64" s="2" t="str">
        <f t="shared" si="79"/>
        <v/>
      </c>
      <c r="W64" s="2" t="str">
        <f t="shared" si="79"/>
        <v/>
      </c>
      <c r="X64" s="2" t="str">
        <f t="shared" si="79"/>
        <v/>
      </c>
      <c r="Y64" s="2" t="str">
        <f t="shared" si="79"/>
        <v/>
      </c>
      <c r="Z64" s="2" t="str">
        <f t="shared" si="79"/>
        <v/>
      </c>
      <c r="AA64" s="2" t="str">
        <f t="shared" si="79"/>
        <v/>
      </c>
      <c r="AB64" s="2" t="str">
        <f t="shared" si="79"/>
        <v/>
      </c>
      <c r="AC64" s="2" t="str">
        <f t="shared" si="79"/>
        <v/>
      </c>
      <c r="AD64" s="2" t="str">
        <f t="shared" si="79"/>
        <v/>
      </c>
      <c r="AE64" s="2" t="str">
        <f t="shared" si="79"/>
        <v/>
      </c>
      <c r="AF64" s="2" t="str">
        <f t="shared" si="79"/>
        <v/>
      </c>
      <c r="AG64" s="2" t="str">
        <f t="shared" si="79"/>
        <v/>
      </c>
      <c r="AH64" s="2" t="str">
        <f t="shared" si="79"/>
        <v/>
      </c>
      <c r="AI64" s="2" t="str">
        <f t="shared" si="79"/>
        <v/>
      </c>
      <c r="AJ64" s="2" t="str">
        <f t="shared" si="79"/>
        <v/>
      </c>
      <c r="AK64" s="2" t="str">
        <f t="shared" si="79"/>
        <v/>
      </c>
      <c r="AL64" s="2" t="str">
        <f t="shared" si="79"/>
        <v/>
      </c>
      <c r="AM64" s="2" t="str">
        <f t="shared" si="79"/>
        <v/>
      </c>
      <c r="AN64" s="2" t="str">
        <f t="shared" si="79"/>
        <v/>
      </c>
      <c r="AO64" s="2" t="str">
        <f t="shared" si="79"/>
        <v/>
      </c>
      <c r="AP64" s="2" t="str">
        <f t="shared" si="79"/>
        <v/>
      </c>
      <c r="AQ64" s="2" t="str">
        <f t="shared" si="79"/>
        <v/>
      </c>
      <c r="AR64" s="2" t="str">
        <f t="shared" si="79"/>
        <v/>
      </c>
      <c r="AS64" s="2" t="str">
        <f t="shared" si="79"/>
        <v/>
      </c>
      <c r="AT64" s="2" t="str">
        <f t="shared" si="79"/>
        <v/>
      </c>
      <c r="AU64" s="2" t="str">
        <f t="shared" si="79"/>
        <v/>
      </c>
      <c r="AV64" s="2" t="str">
        <f t="shared" si="79"/>
        <v/>
      </c>
      <c r="AW64" s="2" t="str">
        <f t="shared" si="79"/>
        <v/>
      </c>
      <c r="AX64" s="2" t="str">
        <f t="shared" si="79"/>
        <v/>
      </c>
      <c r="AY64" s="2" t="str">
        <f t="shared" si="79"/>
        <v/>
      </c>
      <c r="AZ64" s="2" t="str">
        <f t="shared" si="79"/>
        <v/>
      </c>
      <c r="BA64" s="2" t="str">
        <f t="shared" si="79"/>
        <v/>
      </c>
      <c r="BB64" s="2" t="str">
        <f t="shared" si="79"/>
        <v/>
      </c>
      <c r="BC64" s="2" t="str">
        <f t="shared" si="79"/>
        <v/>
      </c>
      <c r="BD64" s="2" t="str">
        <f t="shared" si="79"/>
        <v/>
      </c>
      <c r="BF64" s="84" t="str">
        <f t="shared" si="80"/>
        <v>-</v>
      </c>
      <c r="BG64" s="84" t="str">
        <f t="shared" si="80"/>
        <v>-</v>
      </c>
      <c r="BH64" s="84" t="str">
        <f t="shared" si="80"/>
        <v>-</v>
      </c>
      <c r="BI64" s="84" t="str">
        <f t="shared" si="80"/>
        <v>-</v>
      </c>
      <c r="BJ64" s="84" t="str">
        <f t="shared" si="80"/>
        <v>-</v>
      </c>
      <c r="BK64" s="84" t="str">
        <f t="shared" si="80"/>
        <v>-</v>
      </c>
      <c r="BL64" s="84" t="str">
        <f t="shared" si="80"/>
        <v>-</v>
      </c>
      <c r="BM64" s="84" t="str">
        <f t="shared" si="80"/>
        <v>-</v>
      </c>
      <c r="BN64" s="84" t="str">
        <f t="shared" si="80"/>
        <v>-</v>
      </c>
      <c r="BO64" s="84" t="str">
        <f t="shared" si="80"/>
        <v>-</v>
      </c>
      <c r="BP64" s="84" t="str">
        <f t="shared" si="80"/>
        <v>-</v>
      </c>
      <c r="BQ64" s="84" t="str">
        <f t="shared" si="80"/>
        <v>-</v>
      </c>
    </row>
    <row r="65" spans="1:69" x14ac:dyDescent="0.25">
      <c r="A65" s="16" t="s">
        <v>197</v>
      </c>
      <c r="B65" s="16" t="s">
        <v>47</v>
      </c>
      <c r="C65" s="65" t="str">
        <f t="shared" si="77"/>
        <v/>
      </c>
      <c r="D65" s="65" t="str">
        <f t="shared" si="77"/>
        <v/>
      </c>
      <c r="E65" s="65" t="str">
        <f t="shared" si="77"/>
        <v/>
      </c>
      <c r="F65" s="65" t="str">
        <f t="shared" si="81"/>
        <v/>
      </c>
      <c r="H65" s="2" t="str">
        <f t="shared" si="78"/>
        <v/>
      </c>
      <c r="I65" s="2" t="str">
        <f t="shared" si="78"/>
        <v/>
      </c>
      <c r="J65" s="2" t="str">
        <f t="shared" si="78"/>
        <v/>
      </c>
      <c r="K65" s="2" t="str">
        <f t="shared" si="78"/>
        <v/>
      </c>
      <c r="L65" s="2" t="str">
        <f t="shared" si="78"/>
        <v/>
      </c>
      <c r="M65" s="2" t="str">
        <f t="shared" si="78"/>
        <v/>
      </c>
      <c r="N65" s="2" t="str">
        <f t="shared" si="78"/>
        <v/>
      </c>
      <c r="O65" s="2" t="str">
        <f t="shared" si="78"/>
        <v/>
      </c>
      <c r="P65" s="2" t="str">
        <f t="shared" si="78"/>
        <v/>
      </c>
      <c r="Q65" s="2" t="str">
        <f t="shared" si="78"/>
        <v/>
      </c>
      <c r="R65" s="75" t="str">
        <f t="shared" si="78"/>
        <v/>
      </c>
      <c r="S65" s="75" t="str">
        <f t="shared" si="78"/>
        <v/>
      </c>
      <c r="T65" s="1"/>
      <c r="U65" s="2" t="str">
        <f t="shared" si="79"/>
        <v/>
      </c>
      <c r="V65" s="2" t="str">
        <f t="shared" si="79"/>
        <v/>
      </c>
      <c r="W65" s="2" t="str">
        <f t="shared" si="79"/>
        <v/>
      </c>
      <c r="X65" s="2" t="str">
        <f t="shared" si="79"/>
        <v/>
      </c>
      <c r="Y65" s="2" t="str">
        <f t="shared" si="79"/>
        <v/>
      </c>
      <c r="Z65" s="2" t="str">
        <f t="shared" si="79"/>
        <v/>
      </c>
      <c r="AA65" s="2" t="str">
        <f t="shared" si="79"/>
        <v/>
      </c>
      <c r="AB65" s="2" t="str">
        <f t="shared" si="79"/>
        <v/>
      </c>
      <c r="AC65" s="2" t="str">
        <f t="shared" si="79"/>
        <v/>
      </c>
      <c r="AD65" s="2" t="str">
        <f t="shared" si="79"/>
        <v/>
      </c>
      <c r="AE65" s="2" t="str">
        <f t="shared" si="79"/>
        <v/>
      </c>
      <c r="AF65" s="2" t="str">
        <f t="shared" si="79"/>
        <v/>
      </c>
      <c r="AG65" s="2" t="str">
        <f t="shared" si="79"/>
        <v/>
      </c>
      <c r="AH65" s="2" t="str">
        <f t="shared" si="79"/>
        <v/>
      </c>
      <c r="AI65" s="2" t="str">
        <f t="shared" si="79"/>
        <v/>
      </c>
      <c r="AJ65" s="2" t="str">
        <f t="shared" si="79"/>
        <v/>
      </c>
      <c r="AK65" s="2" t="str">
        <f t="shared" si="79"/>
        <v/>
      </c>
      <c r="AL65" s="2" t="str">
        <f t="shared" si="79"/>
        <v/>
      </c>
      <c r="AM65" s="2" t="str">
        <f t="shared" si="79"/>
        <v/>
      </c>
      <c r="AN65" s="2" t="str">
        <f t="shared" si="79"/>
        <v/>
      </c>
      <c r="AO65" s="2" t="str">
        <f t="shared" si="79"/>
        <v/>
      </c>
      <c r="AP65" s="2" t="str">
        <f t="shared" si="79"/>
        <v/>
      </c>
      <c r="AQ65" s="2" t="str">
        <f t="shared" si="79"/>
        <v/>
      </c>
      <c r="AR65" s="2" t="str">
        <f t="shared" si="79"/>
        <v/>
      </c>
      <c r="AS65" s="2" t="str">
        <f t="shared" si="79"/>
        <v/>
      </c>
      <c r="AT65" s="2" t="str">
        <f t="shared" si="79"/>
        <v/>
      </c>
      <c r="AU65" s="2" t="str">
        <f t="shared" si="79"/>
        <v/>
      </c>
      <c r="AV65" s="2" t="str">
        <f t="shared" si="79"/>
        <v/>
      </c>
      <c r="AW65" s="2" t="str">
        <f t="shared" si="79"/>
        <v/>
      </c>
      <c r="AX65" s="2" t="str">
        <f t="shared" si="79"/>
        <v/>
      </c>
      <c r="AY65" s="2" t="str">
        <f t="shared" si="79"/>
        <v/>
      </c>
      <c r="AZ65" s="2" t="str">
        <f t="shared" si="79"/>
        <v/>
      </c>
      <c r="BA65" s="2" t="str">
        <f t="shared" si="79"/>
        <v/>
      </c>
      <c r="BB65" s="2" t="str">
        <f t="shared" si="79"/>
        <v/>
      </c>
      <c r="BC65" s="2" t="str">
        <f t="shared" si="79"/>
        <v/>
      </c>
      <c r="BD65" s="2" t="str">
        <f t="shared" si="79"/>
        <v/>
      </c>
      <c r="BF65" s="84" t="str">
        <f t="shared" si="80"/>
        <v>-</v>
      </c>
      <c r="BG65" s="84" t="str">
        <f t="shared" si="80"/>
        <v>-</v>
      </c>
      <c r="BH65" s="84" t="str">
        <f t="shared" si="80"/>
        <v>-</v>
      </c>
      <c r="BI65" s="84" t="str">
        <f t="shared" si="80"/>
        <v>-</v>
      </c>
      <c r="BJ65" s="84" t="str">
        <f t="shared" si="80"/>
        <v>-</v>
      </c>
      <c r="BK65" s="84" t="str">
        <f t="shared" si="80"/>
        <v>-</v>
      </c>
      <c r="BL65" s="84" t="str">
        <f t="shared" si="80"/>
        <v>-</v>
      </c>
      <c r="BM65" s="84" t="str">
        <f t="shared" si="80"/>
        <v>-</v>
      </c>
      <c r="BN65" s="84" t="str">
        <f t="shared" si="80"/>
        <v>-</v>
      </c>
      <c r="BO65" s="84" t="str">
        <f t="shared" si="80"/>
        <v>-</v>
      </c>
      <c r="BP65" s="84" t="str">
        <f t="shared" si="80"/>
        <v>-</v>
      </c>
      <c r="BQ65" s="84" t="str">
        <f t="shared" si="80"/>
        <v>-</v>
      </c>
    </row>
    <row r="66" spans="1:69" x14ac:dyDescent="0.25">
      <c r="A66" s="16" t="s">
        <v>198</v>
      </c>
      <c r="B66" s="16" t="s">
        <v>48</v>
      </c>
      <c r="C66" s="65" t="str">
        <f t="shared" si="77"/>
        <v/>
      </c>
      <c r="D66" s="65" t="str">
        <f t="shared" si="77"/>
        <v/>
      </c>
      <c r="E66" s="65" t="str">
        <f t="shared" si="77"/>
        <v/>
      </c>
      <c r="F66" s="65" t="str">
        <f t="shared" si="81"/>
        <v/>
      </c>
      <c r="H66" s="2" t="str">
        <f t="shared" si="78"/>
        <v/>
      </c>
      <c r="I66" s="2" t="str">
        <f t="shared" si="78"/>
        <v/>
      </c>
      <c r="J66" s="2" t="str">
        <f t="shared" si="78"/>
        <v/>
      </c>
      <c r="K66" s="2" t="str">
        <f t="shared" si="78"/>
        <v/>
      </c>
      <c r="L66" s="2" t="str">
        <f t="shared" si="78"/>
        <v/>
      </c>
      <c r="M66" s="2" t="str">
        <f t="shared" si="78"/>
        <v/>
      </c>
      <c r="N66" s="2" t="str">
        <f t="shared" si="78"/>
        <v/>
      </c>
      <c r="O66" s="2" t="str">
        <f t="shared" si="78"/>
        <v/>
      </c>
      <c r="P66" s="2" t="str">
        <f t="shared" si="78"/>
        <v/>
      </c>
      <c r="Q66" s="2" t="str">
        <f t="shared" si="78"/>
        <v/>
      </c>
      <c r="R66" s="75" t="str">
        <f t="shared" si="78"/>
        <v/>
      </c>
      <c r="S66" s="75" t="str">
        <f t="shared" si="78"/>
        <v/>
      </c>
      <c r="T66" s="1"/>
      <c r="U66" s="2" t="str">
        <f t="shared" si="79"/>
        <v/>
      </c>
      <c r="V66" s="2" t="str">
        <f t="shared" si="79"/>
        <v/>
      </c>
      <c r="W66" s="2" t="str">
        <f t="shared" si="79"/>
        <v/>
      </c>
      <c r="X66" s="2" t="str">
        <f t="shared" si="79"/>
        <v/>
      </c>
      <c r="Y66" s="2" t="str">
        <f t="shared" si="79"/>
        <v/>
      </c>
      <c r="Z66" s="2" t="str">
        <f t="shared" si="79"/>
        <v/>
      </c>
      <c r="AA66" s="2" t="str">
        <f t="shared" si="79"/>
        <v/>
      </c>
      <c r="AB66" s="2" t="str">
        <f t="shared" si="79"/>
        <v/>
      </c>
      <c r="AC66" s="2" t="str">
        <f t="shared" si="79"/>
        <v/>
      </c>
      <c r="AD66" s="2" t="str">
        <f t="shared" si="79"/>
        <v/>
      </c>
      <c r="AE66" s="2" t="str">
        <f t="shared" si="79"/>
        <v/>
      </c>
      <c r="AF66" s="2" t="str">
        <f t="shared" si="79"/>
        <v/>
      </c>
      <c r="AG66" s="2" t="str">
        <f t="shared" si="79"/>
        <v/>
      </c>
      <c r="AH66" s="2" t="str">
        <f t="shared" si="79"/>
        <v/>
      </c>
      <c r="AI66" s="2" t="str">
        <f t="shared" si="79"/>
        <v/>
      </c>
      <c r="AJ66" s="2" t="str">
        <f t="shared" si="79"/>
        <v/>
      </c>
      <c r="AK66" s="2" t="str">
        <f t="shared" si="79"/>
        <v/>
      </c>
      <c r="AL66" s="2" t="str">
        <f t="shared" si="79"/>
        <v/>
      </c>
      <c r="AM66" s="2" t="str">
        <f t="shared" si="79"/>
        <v/>
      </c>
      <c r="AN66" s="2" t="str">
        <f t="shared" si="79"/>
        <v/>
      </c>
      <c r="AO66" s="2" t="str">
        <f t="shared" si="79"/>
        <v/>
      </c>
      <c r="AP66" s="2" t="str">
        <f t="shared" si="79"/>
        <v/>
      </c>
      <c r="AQ66" s="2" t="str">
        <f t="shared" si="79"/>
        <v/>
      </c>
      <c r="AR66" s="2" t="str">
        <f t="shared" si="79"/>
        <v/>
      </c>
      <c r="AS66" s="2" t="str">
        <f t="shared" si="79"/>
        <v/>
      </c>
      <c r="AT66" s="2" t="str">
        <f t="shared" si="79"/>
        <v/>
      </c>
      <c r="AU66" s="2" t="str">
        <f t="shared" si="79"/>
        <v/>
      </c>
      <c r="AV66" s="2" t="str">
        <f t="shared" si="79"/>
        <v/>
      </c>
      <c r="AW66" s="2" t="str">
        <f t="shared" si="79"/>
        <v/>
      </c>
      <c r="AX66" s="2" t="str">
        <f t="shared" si="79"/>
        <v/>
      </c>
      <c r="AY66" s="2" t="str">
        <f t="shared" si="79"/>
        <v/>
      </c>
      <c r="AZ66" s="2" t="str">
        <f t="shared" si="79"/>
        <v/>
      </c>
      <c r="BA66" s="2" t="str">
        <f t="shared" si="79"/>
        <v/>
      </c>
      <c r="BB66" s="2" t="str">
        <f t="shared" si="79"/>
        <v/>
      </c>
      <c r="BC66" s="2" t="str">
        <f t="shared" si="79"/>
        <v/>
      </c>
      <c r="BD66" s="2" t="str">
        <f t="shared" si="79"/>
        <v/>
      </c>
      <c r="BF66" s="84" t="str">
        <f t="shared" si="80"/>
        <v>-</v>
      </c>
      <c r="BG66" s="84" t="str">
        <f t="shared" si="80"/>
        <v>-</v>
      </c>
      <c r="BH66" s="84" t="str">
        <f t="shared" si="80"/>
        <v>-</v>
      </c>
      <c r="BI66" s="84" t="str">
        <f t="shared" si="80"/>
        <v>-</v>
      </c>
      <c r="BJ66" s="84" t="str">
        <f t="shared" si="80"/>
        <v>-</v>
      </c>
      <c r="BK66" s="84" t="str">
        <f t="shared" si="80"/>
        <v>-</v>
      </c>
      <c r="BL66" s="84" t="str">
        <f t="shared" si="80"/>
        <v>-</v>
      </c>
      <c r="BM66" s="84" t="str">
        <f t="shared" si="80"/>
        <v>-</v>
      </c>
      <c r="BN66" s="84" t="str">
        <f t="shared" si="80"/>
        <v>-</v>
      </c>
      <c r="BO66" s="84" t="str">
        <f t="shared" si="80"/>
        <v>-</v>
      </c>
      <c r="BP66" s="84" t="str">
        <f t="shared" si="80"/>
        <v>-</v>
      </c>
      <c r="BQ66" s="84" t="str">
        <f t="shared" si="80"/>
        <v>-</v>
      </c>
    </row>
    <row r="67" spans="1:69" x14ac:dyDescent="0.25">
      <c r="A67" s="16" t="s">
        <v>199</v>
      </c>
      <c r="B67" s="16" t="s">
        <v>49</v>
      </c>
      <c r="C67" s="65" t="str">
        <f t="shared" si="77"/>
        <v/>
      </c>
      <c r="D67" s="65" t="str">
        <f t="shared" si="77"/>
        <v/>
      </c>
      <c r="E67" s="65" t="str">
        <f t="shared" si="77"/>
        <v/>
      </c>
      <c r="F67" s="65" t="str">
        <f t="shared" si="81"/>
        <v/>
      </c>
      <c r="H67" s="2" t="str">
        <f t="shared" si="78"/>
        <v/>
      </c>
      <c r="I67" s="2" t="str">
        <f t="shared" si="78"/>
        <v/>
      </c>
      <c r="J67" s="2" t="str">
        <f t="shared" si="78"/>
        <v/>
      </c>
      <c r="K67" s="2" t="str">
        <f t="shared" si="78"/>
        <v/>
      </c>
      <c r="L67" s="2" t="str">
        <f t="shared" si="78"/>
        <v/>
      </c>
      <c r="M67" s="2" t="str">
        <f t="shared" si="78"/>
        <v/>
      </c>
      <c r="N67" s="2" t="str">
        <f t="shared" si="78"/>
        <v/>
      </c>
      <c r="O67" s="2" t="str">
        <f t="shared" si="78"/>
        <v/>
      </c>
      <c r="P67" s="2" t="str">
        <f t="shared" si="78"/>
        <v/>
      </c>
      <c r="Q67" s="2" t="str">
        <f t="shared" si="78"/>
        <v/>
      </c>
      <c r="R67" s="75" t="str">
        <f t="shared" si="78"/>
        <v/>
      </c>
      <c r="S67" s="75" t="str">
        <f t="shared" si="78"/>
        <v/>
      </c>
      <c r="T67" s="1"/>
      <c r="U67" s="2" t="str">
        <f t="shared" si="79"/>
        <v/>
      </c>
      <c r="V67" s="2" t="str">
        <f t="shared" si="79"/>
        <v/>
      </c>
      <c r="W67" s="2" t="str">
        <f t="shared" si="79"/>
        <v/>
      </c>
      <c r="X67" s="2" t="str">
        <f t="shared" si="79"/>
        <v/>
      </c>
      <c r="Y67" s="2" t="str">
        <f t="shared" si="79"/>
        <v/>
      </c>
      <c r="Z67" s="2" t="str">
        <f t="shared" si="79"/>
        <v/>
      </c>
      <c r="AA67" s="2" t="str">
        <f t="shared" si="79"/>
        <v/>
      </c>
      <c r="AB67" s="2" t="str">
        <f t="shared" si="79"/>
        <v/>
      </c>
      <c r="AC67" s="2" t="str">
        <f t="shared" si="79"/>
        <v/>
      </c>
      <c r="AD67" s="2" t="str">
        <f t="shared" si="79"/>
        <v/>
      </c>
      <c r="AE67" s="2" t="str">
        <f t="shared" si="79"/>
        <v/>
      </c>
      <c r="AF67" s="2" t="str">
        <f t="shared" si="79"/>
        <v/>
      </c>
      <c r="AG67" s="2" t="str">
        <f t="shared" si="79"/>
        <v/>
      </c>
      <c r="AH67" s="2" t="str">
        <f t="shared" si="79"/>
        <v/>
      </c>
      <c r="AI67" s="2" t="str">
        <f t="shared" si="79"/>
        <v/>
      </c>
      <c r="AJ67" s="2" t="str">
        <f t="shared" si="79"/>
        <v/>
      </c>
      <c r="AK67" s="2" t="str">
        <f t="shared" si="79"/>
        <v/>
      </c>
      <c r="AL67" s="2" t="str">
        <f t="shared" si="79"/>
        <v/>
      </c>
      <c r="AM67" s="2" t="str">
        <f t="shared" si="79"/>
        <v/>
      </c>
      <c r="AN67" s="2" t="str">
        <f t="shared" si="79"/>
        <v/>
      </c>
      <c r="AO67" s="2" t="str">
        <f t="shared" si="79"/>
        <v/>
      </c>
      <c r="AP67" s="2" t="str">
        <f t="shared" si="79"/>
        <v/>
      </c>
      <c r="AQ67" s="2" t="str">
        <f t="shared" si="79"/>
        <v/>
      </c>
      <c r="AR67" s="2" t="str">
        <f t="shared" si="79"/>
        <v/>
      </c>
      <c r="AS67" s="2" t="str">
        <f t="shared" si="79"/>
        <v/>
      </c>
      <c r="AT67" s="2" t="str">
        <f t="shared" si="79"/>
        <v/>
      </c>
      <c r="AU67" s="2" t="str">
        <f t="shared" si="79"/>
        <v/>
      </c>
      <c r="AV67" s="2" t="str">
        <f t="shared" si="79"/>
        <v/>
      </c>
      <c r="AW67" s="2" t="str">
        <f t="shared" si="79"/>
        <v/>
      </c>
      <c r="AX67" s="2" t="str">
        <f t="shared" si="79"/>
        <v/>
      </c>
      <c r="AY67" s="2" t="str">
        <f t="shared" si="79"/>
        <v/>
      </c>
      <c r="AZ67" s="2" t="str">
        <f t="shared" si="79"/>
        <v/>
      </c>
      <c r="BA67" s="2" t="str">
        <f t="shared" si="79"/>
        <v/>
      </c>
      <c r="BB67" s="2" t="str">
        <f t="shared" si="79"/>
        <v/>
      </c>
      <c r="BC67" s="2" t="str">
        <f t="shared" si="79"/>
        <v/>
      </c>
      <c r="BD67" s="2" t="str">
        <f t="shared" si="79"/>
        <v/>
      </c>
      <c r="BF67" s="84" t="str">
        <f t="shared" si="80"/>
        <v>-</v>
      </c>
      <c r="BG67" s="84" t="str">
        <f t="shared" si="80"/>
        <v>-</v>
      </c>
      <c r="BH67" s="84" t="str">
        <f t="shared" si="80"/>
        <v>-</v>
      </c>
      <c r="BI67" s="84" t="str">
        <f t="shared" si="80"/>
        <v>-</v>
      </c>
      <c r="BJ67" s="84" t="str">
        <f t="shared" si="80"/>
        <v>-</v>
      </c>
      <c r="BK67" s="84" t="str">
        <f t="shared" si="80"/>
        <v>-</v>
      </c>
      <c r="BL67" s="84" t="str">
        <f t="shared" si="80"/>
        <v>-</v>
      </c>
      <c r="BM67" s="84" t="str">
        <f t="shared" si="80"/>
        <v>-</v>
      </c>
      <c r="BN67" s="84" t="str">
        <f t="shared" si="80"/>
        <v>-</v>
      </c>
      <c r="BO67" s="84" t="str">
        <f t="shared" si="80"/>
        <v>-</v>
      </c>
      <c r="BP67" s="84" t="str">
        <f t="shared" si="80"/>
        <v>-</v>
      </c>
      <c r="BQ67" s="84" t="str">
        <f t="shared" si="80"/>
        <v>-</v>
      </c>
    </row>
    <row r="68" spans="1:69" x14ac:dyDescent="0.25">
      <c r="A68" s="16" t="s">
        <v>200</v>
      </c>
      <c r="B68" s="16" t="s">
        <v>50</v>
      </c>
      <c r="C68" s="70" t="str">
        <f t="shared" si="77"/>
        <v/>
      </c>
      <c r="D68" s="65" t="str">
        <f t="shared" si="77"/>
        <v/>
      </c>
      <c r="E68" s="65" t="str">
        <f t="shared" si="77"/>
        <v/>
      </c>
      <c r="F68" s="65" t="str">
        <f>IFERROR(E68/D68,"")</f>
        <v/>
      </c>
      <c r="H68" s="2" t="str">
        <f t="shared" si="78"/>
        <v/>
      </c>
      <c r="I68" s="2" t="str">
        <f t="shared" si="78"/>
        <v/>
      </c>
      <c r="J68" s="2" t="str">
        <f t="shared" si="78"/>
        <v/>
      </c>
      <c r="K68" s="2" t="str">
        <f t="shared" si="78"/>
        <v/>
      </c>
      <c r="L68" s="2" t="str">
        <f t="shared" si="78"/>
        <v/>
      </c>
      <c r="M68" s="2" t="str">
        <f t="shared" si="78"/>
        <v/>
      </c>
      <c r="N68" s="2" t="str">
        <f t="shared" si="78"/>
        <v/>
      </c>
      <c r="O68" s="2" t="str">
        <f t="shared" si="78"/>
        <v/>
      </c>
      <c r="P68" s="2" t="str">
        <f t="shared" si="78"/>
        <v/>
      </c>
      <c r="Q68" s="2" t="str">
        <f t="shared" si="78"/>
        <v/>
      </c>
      <c r="R68" s="75" t="str">
        <f t="shared" si="78"/>
        <v/>
      </c>
      <c r="S68" s="75" t="str">
        <f t="shared" si="78"/>
        <v/>
      </c>
      <c r="T68" s="1"/>
      <c r="U68" s="2" t="str">
        <f t="shared" si="79"/>
        <v/>
      </c>
      <c r="V68" s="2" t="str">
        <f t="shared" si="79"/>
        <v/>
      </c>
      <c r="W68" s="2" t="str">
        <f t="shared" si="79"/>
        <v/>
      </c>
      <c r="X68" s="2" t="str">
        <f t="shared" ref="V68:BD70" si="82">IFERROR(X56/X$58,"")</f>
        <v/>
      </c>
      <c r="Y68" s="2" t="str">
        <f t="shared" si="82"/>
        <v/>
      </c>
      <c r="Z68" s="2" t="str">
        <f t="shared" si="82"/>
        <v/>
      </c>
      <c r="AA68" s="2" t="str">
        <f t="shared" si="82"/>
        <v/>
      </c>
      <c r="AB68" s="2" t="str">
        <f t="shared" si="82"/>
        <v/>
      </c>
      <c r="AC68" s="2" t="str">
        <f t="shared" si="82"/>
        <v/>
      </c>
      <c r="AD68" s="2" t="str">
        <f t="shared" si="82"/>
        <v/>
      </c>
      <c r="AE68" s="2" t="str">
        <f t="shared" si="82"/>
        <v/>
      </c>
      <c r="AF68" s="2" t="str">
        <f t="shared" si="82"/>
        <v/>
      </c>
      <c r="AG68" s="2" t="str">
        <f t="shared" si="82"/>
        <v/>
      </c>
      <c r="AH68" s="2" t="str">
        <f t="shared" si="82"/>
        <v/>
      </c>
      <c r="AI68" s="2" t="str">
        <f t="shared" si="82"/>
        <v/>
      </c>
      <c r="AJ68" s="2" t="str">
        <f t="shared" si="82"/>
        <v/>
      </c>
      <c r="AK68" s="2" t="str">
        <f t="shared" si="82"/>
        <v/>
      </c>
      <c r="AL68" s="2" t="str">
        <f t="shared" si="82"/>
        <v/>
      </c>
      <c r="AM68" s="2" t="str">
        <f t="shared" si="82"/>
        <v/>
      </c>
      <c r="AN68" s="2" t="str">
        <f t="shared" si="82"/>
        <v/>
      </c>
      <c r="AO68" s="2" t="str">
        <f t="shared" si="82"/>
        <v/>
      </c>
      <c r="AP68" s="2" t="str">
        <f t="shared" si="82"/>
        <v/>
      </c>
      <c r="AQ68" s="2" t="str">
        <f t="shared" si="82"/>
        <v/>
      </c>
      <c r="AR68" s="2" t="str">
        <f t="shared" si="82"/>
        <v/>
      </c>
      <c r="AS68" s="2" t="str">
        <f t="shared" si="82"/>
        <v/>
      </c>
      <c r="AT68" s="2" t="str">
        <f t="shared" si="82"/>
        <v/>
      </c>
      <c r="AU68" s="2" t="str">
        <f t="shared" si="82"/>
        <v/>
      </c>
      <c r="AV68" s="2" t="str">
        <f t="shared" si="82"/>
        <v/>
      </c>
      <c r="AW68" s="2" t="str">
        <f t="shared" si="82"/>
        <v/>
      </c>
      <c r="AX68" s="2" t="str">
        <f t="shared" si="82"/>
        <v/>
      </c>
      <c r="AY68" s="2" t="str">
        <f t="shared" si="82"/>
        <v/>
      </c>
      <c r="AZ68" s="2" t="str">
        <f t="shared" si="82"/>
        <v/>
      </c>
      <c r="BA68" s="2" t="str">
        <f t="shared" si="82"/>
        <v/>
      </c>
      <c r="BB68" s="2" t="str">
        <f t="shared" si="82"/>
        <v/>
      </c>
      <c r="BC68" s="2" t="str">
        <f t="shared" si="82"/>
        <v/>
      </c>
      <c r="BD68" s="2" t="str">
        <f t="shared" si="82"/>
        <v/>
      </c>
      <c r="BF68" s="84" t="str">
        <f t="shared" si="80"/>
        <v>-</v>
      </c>
      <c r="BG68" s="84" t="str">
        <f t="shared" si="80"/>
        <v>-</v>
      </c>
      <c r="BH68" s="84" t="str">
        <f t="shared" si="80"/>
        <v>-</v>
      </c>
      <c r="BI68" s="84" t="str">
        <f t="shared" si="80"/>
        <v>-</v>
      </c>
      <c r="BJ68" s="84" t="str">
        <f t="shared" si="80"/>
        <v>-</v>
      </c>
      <c r="BK68" s="84" t="str">
        <f t="shared" si="80"/>
        <v>-</v>
      </c>
      <c r="BL68" s="84" t="str">
        <f t="shared" si="80"/>
        <v>-</v>
      </c>
      <c r="BM68" s="84" t="str">
        <f t="shared" si="80"/>
        <v>-</v>
      </c>
      <c r="BN68" s="84" t="str">
        <f t="shared" si="80"/>
        <v>-</v>
      </c>
      <c r="BO68" s="84" t="str">
        <f t="shared" si="80"/>
        <v>-</v>
      </c>
      <c r="BP68" s="84" t="str">
        <f t="shared" si="80"/>
        <v>-</v>
      </c>
      <c r="BQ68" s="84" t="str">
        <f t="shared" si="80"/>
        <v>-</v>
      </c>
    </row>
    <row r="69" spans="1:69" x14ac:dyDescent="0.25">
      <c r="A69" s="16"/>
      <c r="B69" s="3" t="s">
        <v>153</v>
      </c>
      <c r="C69" s="65" t="str">
        <f t="shared" si="77"/>
        <v/>
      </c>
      <c r="D69" s="65" t="str">
        <f t="shared" si="77"/>
        <v/>
      </c>
      <c r="E69" s="65" t="str">
        <f t="shared" si="77"/>
        <v/>
      </c>
      <c r="F69" s="65" t="str">
        <f>IFERROR(E69/D69,"")</f>
        <v/>
      </c>
      <c r="H69" s="2" t="str">
        <f t="shared" si="78"/>
        <v/>
      </c>
      <c r="I69" s="2" t="str">
        <f t="shared" si="78"/>
        <v/>
      </c>
      <c r="J69" s="2" t="str">
        <f t="shared" si="78"/>
        <v/>
      </c>
      <c r="K69" s="2" t="str">
        <f t="shared" si="78"/>
        <v/>
      </c>
      <c r="L69" s="2" t="str">
        <f t="shared" si="78"/>
        <v/>
      </c>
      <c r="M69" s="2" t="str">
        <f t="shared" si="78"/>
        <v/>
      </c>
      <c r="N69" s="2" t="str">
        <f t="shared" si="78"/>
        <v/>
      </c>
      <c r="O69" s="2" t="str">
        <f t="shared" si="78"/>
        <v/>
      </c>
      <c r="P69" s="2" t="str">
        <f t="shared" si="78"/>
        <v/>
      </c>
      <c r="Q69" s="2" t="str">
        <f t="shared" si="78"/>
        <v/>
      </c>
      <c r="R69" s="75" t="str">
        <f t="shared" si="78"/>
        <v/>
      </c>
      <c r="S69" s="75" t="str">
        <f t="shared" si="78"/>
        <v/>
      </c>
      <c r="T69" s="1"/>
      <c r="U69" s="2" t="str">
        <f>IFERROR(U57/U$58,"")</f>
        <v/>
      </c>
      <c r="V69" s="2" t="str">
        <f t="shared" si="82"/>
        <v/>
      </c>
      <c r="W69" s="2" t="str">
        <f t="shared" si="82"/>
        <v/>
      </c>
      <c r="X69" s="2" t="str">
        <f t="shared" si="82"/>
        <v/>
      </c>
      <c r="Y69" s="2" t="str">
        <f t="shared" si="82"/>
        <v/>
      </c>
      <c r="Z69" s="2" t="str">
        <f t="shared" si="82"/>
        <v/>
      </c>
      <c r="AA69" s="2" t="str">
        <f t="shared" si="82"/>
        <v/>
      </c>
      <c r="AB69" s="2" t="str">
        <f t="shared" si="82"/>
        <v/>
      </c>
      <c r="AC69" s="2" t="str">
        <f t="shared" si="82"/>
        <v/>
      </c>
      <c r="AD69" s="2" t="str">
        <f t="shared" si="82"/>
        <v/>
      </c>
      <c r="AE69" s="2" t="str">
        <f t="shared" si="82"/>
        <v/>
      </c>
      <c r="AF69" s="2" t="str">
        <f t="shared" si="82"/>
        <v/>
      </c>
      <c r="AG69" s="2" t="str">
        <f t="shared" si="82"/>
        <v/>
      </c>
      <c r="AH69" s="2" t="str">
        <f t="shared" si="82"/>
        <v/>
      </c>
      <c r="AI69" s="2" t="str">
        <f t="shared" si="82"/>
        <v/>
      </c>
      <c r="AJ69" s="2" t="str">
        <f t="shared" si="82"/>
        <v/>
      </c>
      <c r="AK69" s="2" t="str">
        <f t="shared" si="82"/>
        <v/>
      </c>
      <c r="AL69" s="2" t="str">
        <f t="shared" si="82"/>
        <v/>
      </c>
      <c r="AM69" s="2" t="str">
        <f t="shared" si="82"/>
        <v/>
      </c>
      <c r="AN69" s="2" t="str">
        <f t="shared" si="82"/>
        <v/>
      </c>
      <c r="AO69" s="2" t="str">
        <f t="shared" si="82"/>
        <v/>
      </c>
      <c r="AP69" s="2" t="str">
        <f t="shared" si="82"/>
        <v/>
      </c>
      <c r="AQ69" s="2" t="str">
        <f t="shared" si="82"/>
        <v/>
      </c>
      <c r="AR69" s="2" t="str">
        <f t="shared" si="82"/>
        <v/>
      </c>
      <c r="AS69" s="2" t="str">
        <f t="shared" si="82"/>
        <v/>
      </c>
      <c r="AT69" s="2" t="str">
        <f t="shared" si="82"/>
        <v/>
      </c>
      <c r="AU69" s="2" t="str">
        <f t="shared" si="82"/>
        <v/>
      </c>
      <c r="AV69" s="2" t="str">
        <f t="shared" si="82"/>
        <v/>
      </c>
      <c r="AW69" s="2" t="str">
        <f t="shared" si="82"/>
        <v/>
      </c>
      <c r="AX69" s="2" t="str">
        <f t="shared" si="82"/>
        <v/>
      </c>
      <c r="AY69" s="2" t="str">
        <f t="shared" si="82"/>
        <v/>
      </c>
      <c r="AZ69" s="2" t="str">
        <f t="shared" si="82"/>
        <v/>
      </c>
      <c r="BA69" s="2" t="str">
        <f t="shared" si="82"/>
        <v/>
      </c>
      <c r="BB69" s="2" t="str">
        <f t="shared" si="82"/>
        <v/>
      </c>
      <c r="BC69" s="2" t="str">
        <f t="shared" si="82"/>
        <v/>
      </c>
      <c r="BD69" s="2" t="str">
        <f t="shared" si="82"/>
        <v/>
      </c>
      <c r="BF69" s="84" t="str">
        <f t="shared" si="80"/>
        <v>-</v>
      </c>
      <c r="BG69" s="84" t="str">
        <f t="shared" si="80"/>
        <v>-</v>
      </c>
      <c r="BH69" s="84" t="str">
        <f t="shared" si="80"/>
        <v>-</v>
      </c>
      <c r="BI69" s="84" t="str">
        <f t="shared" si="80"/>
        <v>-</v>
      </c>
      <c r="BJ69" s="84" t="str">
        <f t="shared" si="80"/>
        <v>-</v>
      </c>
      <c r="BK69" s="84" t="str">
        <f t="shared" si="80"/>
        <v>-</v>
      </c>
      <c r="BL69" s="84" t="str">
        <f t="shared" si="80"/>
        <v>-</v>
      </c>
      <c r="BM69" s="84" t="str">
        <f t="shared" si="80"/>
        <v>-</v>
      </c>
      <c r="BN69" s="84" t="str">
        <f t="shared" si="80"/>
        <v>-</v>
      </c>
      <c r="BO69" s="84" t="str">
        <f t="shared" si="80"/>
        <v>-</v>
      </c>
      <c r="BP69" s="84" t="str">
        <f t="shared" si="80"/>
        <v>-</v>
      </c>
      <c r="BQ69" s="84" t="str">
        <f t="shared" si="80"/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77"/>
        <v/>
      </c>
      <c r="E70" s="65" t="str">
        <f t="shared" si="77"/>
        <v/>
      </c>
      <c r="F70" s="65" t="str">
        <f t="shared" si="81"/>
        <v/>
      </c>
      <c r="G70" s="33"/>
      <c r="H70" s="2" t="str">
        <f t="shared" si="78"/>
        <v/>
      </c>
      <c r="I70" s="2" t="str">
        <f t="shared" si="78"/>
        <v/>
      </c>
      <c r="J70" s="2" t="str">
        <f t="shared" si="78"/>
        <v/>
      </c>
      <c r="K70" s="2" t="str">
        <f t="shared" si="78"/>
        <v/>
      </c>
      <c r="L70" s="2" t="str">
        <f t="shared" si="78"/>
        <v/>
      </c>
      <c r="M70" s="2" t="str">
        <f t="shared" si="78"/>
        <v/>
      </c>
      <c r="N70" s="2" t="str">
        <f t="shared" si="78"/>
        <v/>
      </c>
      <c r="O70" s="2" t="str">
        <f t="shared" si="78"/>
        <v/>
      </c>
      <c r="P70" s="2" t="str">
        <f t="shared" si="78"/>
        <v/>
      </c>
      <c r="Q70" s="2" t="str">
        <f t="shared" si="78"/>
        <v/>
      </c>
      <c r="R70" s="75" t="str">
        <f t="shared" si="78"/>
        <v/>
      </c>
      <c r="S70" s="75" t="str">
        <f t="shared" si="78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si="82"/>
        <v/>
      </c>
      <c r="Y70" s="2" t="str">
        <f t="shared" si="82"/>
        <v/>
      </c>
      <c r="Z70" s="2" t="str">
        <f t="shared" si="82"/>
        <v/>
      </c>
      <c r="AA70" s="2" t="str">
        <f t="shared" si="82"/>
        <v/>
      </c>
      <c r="AB70" s="2" t="str">
        <f t="shared" si="82"/>
        <v/>
      </c>
      <c r="AC70" s="2" t="str">
        <f t="shared" si="82"/>
        <v/>
      </c>
      <c r="AD70" s="2" t="str">
        <f t="shared" si="82"/>
        <v/>
      </c>
      <c r="AE70" s="2" t="str">
        <f t="shared" si="82"/>
        <v/>
      </c>
      <c r="AF70" s="2" t="str">
        <f t="shared" si="82"/>
        <v/>
      </c>
      <c r="AG70" s="2" t="str">
        <f t="shared" si="82"/>
        <v/>
      </c>
      <c r="AH70" s="2" t="str">
        <f t="shared" si="82"/>
        <v/>
      </c>
      <c r="AI70" s="2" t="str">
        <f t="shared" si="82"/>
        <v/>
      </c>
      <c r="AJ70" s="2" t="str">
        <f t="shared" si="82"/>
        <v/>
      </c>
      <c r="AK70" s="2" t="str">
        <f t="shared" si="82"/>
        <v/>
      </c>
      <c r="AL70" s="2" t="str">
        <f t="shared" si="82"/>
        <v/>
      </c>
      <c r="AM70" s="2" t="str">
        <f t="shared" si="82"/>
        <v/>
      </c>
      <c r="AN70" s="2" t="str">
        <f t="shared" si="82"/>
        <v/>
      </c>
      <c r="AO70" s="2" t="str">
        <f t="shared" si="82"/>
        <v/>
      </c>
      <c r="AP70" s="2" t="str">
        <f t="shared" si="82"/>
        <v/>
      </c>
      <c r="AQ70" s="2" t="str">
        <f t="shared" si="82"/>
        <v/>
      </c>
      <c r="AR70" s="2" t="str">
        <f t="shared" si="82"/>
        <v/>
      </c>
      <c r="AS70" s="2" t="str">
        <f t="shared" si="82"/>
        <v/>
      </c>
      <c r="AT70" s="2" t="str">
        <f t="shared" si="82"/>
        <v/>
      </c>
      <c r="AU70" s="2" t="str">
        <f t="shared" si="82"/>
        <v/>
      </c>
      <c r="AV70" s="2" t="str">
        <f t="shared" si="82"/>
        <v/>
      </c>
      <c r="AW70" s="2" t="str">
        <f t="shared" si="82"/>
        <v/>
      </c>
      <c r="AX70" s="2" t="str">
        <f t="shared" si="82"/>
        <v/>
      </c>
      <c r="AY70" s="2" t="str">
        <f t="shared" si="82"/>
        <v/>
      </c>
      <c r="AZ70" s="2" t="str">
        <f t="shared" si="82"/>
        <v/>
      </c>
      <c r="BA70" s="2" t="str">
        <f t="shared" si="82"/>
        <v/>
      </c>
      <c r="BB70" s="2" t="str">
        <f t="shared" si="82"/>
        <v/>
      </c>
      <c r="BC70" s="2" t="str">
        <f t="shared" si="82"/>
        <v/>
      </c>
      <c r="BD70" s="2" t="str">
        <f>IFERROR(BD58/BD$58,"")</f>
        <v/>
      </c>
      <c r="BE70" s="33"/>
      <c r="BF70" s="84" t="str">
        <f t="shared" si="80"/>
        <v>-</v>
      </c>
      <c r="BG70" s="84" t="str">
        <f t="shared" si="80"/>
        <v>-</v>
      </c>
      <c r="BH70" s="84" t="str">
        <f t="shared" si="80"/>
        <v>-</v>
      </c>
      <c r="BI70" s="84" t="str">
        <f t="shared" si="80"/>
        <v>-</v>
      </c>
      <c r="BJ70" s="84" t="str">
        <f t="shared" si="80"/>
        <v>-</v>
      </c>
      <c r="BK70" s="84" t="str">
        <f t="shared" si="80"/>
        <v>-</v>
      </c>
      <c r="BL70" s="84" t="str">
        <f t="shared" si="80"/>
        <v>-</v>
      </c>
      <c r="BM70" s="84" t="str">
        <f t="shared" si="80"/>
        <v>-</v>
      </c>
      <c r="BN70" s="84" t="str">
        <f t="shared" si="80"/>
        <v>-</v>
      </c>
      <c r="BO70" s="84" t="str">
        <f t="shared" si="80"/>
        <v>-</v>
      </c>
      <c r="BP70" s="84" t="str">
        <f t="shared" si="80"/>
        <v>-</v>
      </c>
      <c r="BQ70" s="84" t="str">
        <f t="shared" si="80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 t="n">
        <v>18.0</v>
      </c>
      <c r="V74" t="n">
        <v>18.0</v>
      </c>
      <c r="W74" t="n">
        <v>20.0</v>
      </c>
      <c r="X74" t="n">
        <v>20.0</v>
      </c>
      <c r="Y74" t="n">
        <v>19.0</v>
      </c>
      <c r="Z74" t="n">
        <v>18.0</v>
      </c>
      <c r="AA74" t="n">
        <v>23.0</v>
      </c>
      <c r="AB74" t="n">
        <v>23.0</v>
      </c>
      <c r="AC74" t="n">
        <v>24.0</v>
      </c>
      <c r="AD74" t="n">
        <v>24.0</v>
      </c>
      <c r="AE74" t="n">
        <v>23.0</v>
      </c>
      <c r="AF74" t="n">
        <v>25.0</v>
      </c>
      <c r="AG74" t="n">
        <v>37.0</v>
      </c>
      <c r="AH74" t="n">
        <v>36.0</v>
      </c>
      <c r="AI74" t="n">
        <v>37.0</v>
      </c>
      <c r="AJ74" t="n">
        <v>36.0</v>
      </c>
      <c r="AK74" t="n">
        <v>32.0</v>
      </c>
      <c r="AL74" t="n">
        <v>30.0</v>
      </c>
      <c r="AM74" t="n">
        <v>29.0</v>
      </c>
      <c r="AN74" t="n">
        <v>26.0</v>
      </c>
      <c r="AO74" t="n">
        <v>26.0</v>
      </c>
      <c r="AP74" t="n">
        <v>26.0</v>
      </c>
      <c r="AQ74" t="n">
        <v>25.0</v>
      </c>
      <c r="AR74" t="n">
        <v>22.0</v>
      </c>
      <c r="AS74" s="15" t="n">
        <v>48.0</v>
      </c>
      <c r="AT74" s="15" t="n">
        <v>48.0</v>
      </c>
      <c r="AU74" s="15" t="n">
        <v>48.0</v>
      </c>
      <c r="AV74" s="15" t="n">
        <v>339.0</v>
      </c>
      <c r="AW74" s="15" t="n">
        <v>336.0</v>
      </c>
      <c r="AX74" s="15" t="n">
        <v>316.0</v>
      </c>
      <c r="AY74" s="15" t="n">
        <v>292.0</v>
      </c>
      <c r="AZ74" s="15"/>
      <c r="BA74" s="15"/>
      <c r="BB74" s="15"/>
      <c r="BC74" s="15"/>
      <c r="BD74" s="15"/>
      <c r="BF74" s="84" t="str">
        <f t="shared" ref="BF74:BQ83" si="83">IFERROR(AS74/AG74,"-")</f>
        <v>-</v>
      </c>
      <c r="BG74" s="84" t="str">
        <f t="shared" si="83"/>
        <v>-</v>
      </c>
      <c r="BH74" s="84" t="str">
        <f t="shared" si="83"/>
        <v>-</v>
      </c>
      <c r="BI74" s="84" t="str">
        <f t="shared" si="83"/>
        <v>-</v>
      </c>
      <c r="BJ74" s="84" t="str">
        <f t="shared" si="83"/>
        <v>-</v>
      </c>
      <c r="BK74" s="84" t="str">
        <f t="shared" si="83"/>
        <v>-</v>
      </c>
      <c r="BL74" s="84" t="str">
        <f t="shared" si="83"/>
        <v>-</v>
      </c>
      <c r="BM74" s="84" t="str">
        <f t="shared" si="83"/>
        <v>-</v>
      </c>
      <c r="BN74" s="84" t="str">
        <f t="shared" si="83"/>
        <v>-</v>
      </c>
      <c r="BO74" s="84" t="str">
        <f t="shared" si="83"/>
        <v>-</v>
      </c>
      <c r="BP74" s="84" t="str">
        <f t="shared" si="83"/>
        <v>-</v>
      </c>
      <c r="BQ74" s="84" t="str">
        <f t="shared" si="83"/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84">INDEX(U75:AF75,$B$2)</f>
        <v>0</v>
      </c>
      <c r="D75" s="81">
        <f t="shared" ref="D75:D81" si="85">INDEX(AG75:AR75,$B$2)</f>
        <v>0</v>
      </c>
      <c r="E75" s="81">
        <f t="shared" ref="E75:E81" si="86">INDEX(AS75:BD75,$B$2)</f>
        <v>0</v>
      </c>
      <c r="F75" s="65" t="str">
        <f t="shared" ref="F75:F81" si="87">IFERROR(E75/D75,"")</f>
        <v/>
      </c>
      <c r="H75" s="4">
        <f t="shared" ref="H75:H83" si="88">W75</f>
        <v>0</v>
      </c>
      <c r="I75" s="4">
        <f t="shared" ref="I75:I83" si="89">Z75</f>
        <v>0</v>
      </c>
      <c r="J75" s="4">
        <f t="shared" ref="J75:J83" si="90">AC75</f>
        <v>0</v>
      </c>
      <c r="K75" s="69">
        <f t="shared" ref="K75:K83" si="91">AF75</f>
        <v>0</v>
      </c>
      <c r="L75" s="4">
        <f t="shared" ref="L75:L83" si="92">AI75</f>
        <v>0</v>
      </c>
      <c r="M75" s="4">
        <f t="shared" ref="M75:M83" si="93">AL75</f>
        <v>0</v>
      </c>
      <c r="N75" s="4">
        <f t="shared" ref="N75:N83" si="94">AO75</f>
        <v>0</v>
      </c>
      <c r="O75" s="4">
        <f t="shared" ref="O75:O83" si="95">AR75</f>
        <v>0</v>
      </c>
      <c r="P75" s="4">
        <f t="shared" ref="P75:P83" si="96">INDEX(AS75:AU75,IF($B$2&gt;3,3,$B$2))</f>
        <v>0</v>
      </c>
      <c r="Q75" s="4">
        <f t="shared" ref="Q75:Q83" si="97">INDEX(AV75:AX75,IF($B$2&gt;6,3,$B$2-3))</f>
        <v>0</v>
      </c>
      <c r="R75" s="4">
        <f t="shared" ref="R75:R82" si="98">IFERROR(INDEX(AY75:BA75,IF($B$2&gt;9,3,$B$2-6)),"-")</f>
        <v>0</v>
      </c>
      <c r="S75" s="69" t="str">
        <f t="shared" ref="S75:S83" si="99">IFERROR(INDEX(BB75:BD75,IF($B$2&gt;12,3,$B$2-9)),"-")</f>
        <v>-</v>
      </c>
      <c r="U75" s="4" t="n">
        <v>219.0</v>
      </c>
      <c r="V75" t="n">
        <v>143.0</v>
      </c>
      <c r="W75" t="n">
        <v>228.0</v>
      </c>
      <c r="X75" t="n">
        <v>279.0</v>
      </c>
      <c r="Y75" t="n">
        <v>249.0</v>
      </c>
      <c r="Z75" t="n">
        <v>246.0</v>
      </c>
      <c r="AA75" t="n">
        <v>269.0</v>
      </c>
      <c r="AB75" t="n">
        <v>261.0</v>
      </c>
      <c r="AC75" t="n">
        <v>350.0</v>
      </c>
      <c r="AD75" t="n">
        <v>279.0</v>
      </c>
      <c r="AE75" t="n">
        <v>494.0</v>
      </c>
      <c r="AF75" t="n">
        <v>344.0</v>
      </c>
      <c r="AG75" t="n">
        <v>134.0</v>
      </c>
      <c r="AH75" t="n">
        <v>122.0</v>
      </c>
      <c r="AI75" t="n">
        <v>363.0</v>
      </c>
      <c r="AJ75" t="n">
        <v>339.0</v>
      </c>
      <c r="AK75" t="n">
        <v>535.0</v>
      </c>
      <c r="AL75" t="n">
        <v>985.0</v>
      </c>
      <c r="AM75" t="n">
        <v>680.0</v>
      </c>
      <c r="AN75" t="n">
        <v>814.0</v>
      </c>
      <c r="AO75" t="n">
        <v>937.0</v>
      </c>
      <c r="AP75" t="n">
        <v>881.0</v>
      </c>
      <c r="AQ75" t="n">
        <v>935.0</v>
      </c>
      <c r="AR75" t="n">
        <v>1116.0</v>
      </c>
      <c r="AS75" s="15" t="n">
        <v>320.0</v>
      </c>
      <c r="AT75" s="15" t="n">
        <v>666.0</v>
      </c>
      <c r="AU75" s="15" t="n">
        <v>855.0</v>
      </c>
      <c r="AV75" s="15" t="n">
        <v>650.0</v>
      </c>
      <c r="AW75" s="15" t="n">
        <v>587.0</v>
      </c>
      <c r="AX75" s="15" t="n">
        <v>1312.0</v>
      </c>
      <c r="AY75" s="15" t="n">
        <v>825.0</v>
      </c>
      <c r="AZ75" s="15"/>
      <c r="BA75" s="15"/>
      <c r="BB75" s="15"/>
      <c r="BC75" s="15"/>
      <c r="BD75" s="15"/>
      <c r="BF75" s="84" t="str">
        <f t="shared" si="83"/>
        <v>-</v>
      </c>
      <c r="BG75" s="84" t="str">
        <f t="shared" si="83"/>
        <v>-</v>
      </c>
      <c r="BH75" s="84" t="str">
        <f t="shared" si="83"/>
        <v>-</v>
      </c>
      <c r="BI75" s="84" t="str">
        <f t="shared" si="83"/>
        <v>-</v>
      </c>
      <c r="BJ75" s="84" t="str">
        <f t="shared" si="83"/>
        <v>-</v>
      </c>
      <c r="BK75" s="84" t="str">
        <f t="shared" si="83"/>
        <v>-</v>
      </c>
      <c r="BL75" s="84" t="str">
        <f t="shared" si="83"/>
        <v>-</v>
      </c>
      <c r="BM75" s="84" t="str">
        <f t="shared" si="83"/>
        <v>-</v>
      </c>
      <c r="BN75" s="84" t="str">
        <f t="shared" si="83"/>
        <v>-</v>
      </c>
      <c r="BO75" s="84" t="str">
        <f t="shared" si="83"/>
        <v>-</v>
      </c>
      <c r="BP75" s="84" t="str">
        <f t="shared" si="83"/>
        <v>-</v>
      </c>
      <c r="BQ75" s="84" t="str">
        <f t="shared" si="83"/>
        <v>-</v>
      </c>
    </row>
    <row r="76" spans="1:69" x14ac:dyDescent="0.25">
      <c r="A76" s="16" t="s">
        <v>137</v>
      </c>
      <c r="B76" s="16" t="s">
        <v>45</v>
      </c>
      <c r="C76" s="81">
        <f t="shared" si="84"/>
        <v>0</v>
      </c>
      <c r="D76" s="81">
        <f t="shared" si="85"/>
        <v>0</v>
      </c>
      <c r="E76" s="81">
        <f t="shared" si="86"/>
        <v>0</v>
      </c>
      <c r="F76" s="65" t="str">
        <f t="shared" si="87"/>
        <v/>
      </c>
      <c r="H76" s="4">
        <f t="shared" si="88"/>
        <v>0</v>
      </c>
      <c r="I76" s="4">
        <f t="shared" si="89"/>
        <v>0</v>
      </c>
      <c r="J76" s="4">
        <f t="shared" si="90"/>
        <v>0</v>
      </c>
      <c r="K76" s="69">
        <f t="shared" si="91"/>
        <v>0</v>
      </c>
      <c r="L76" s="4">
        <f t="shared" si="92"/>
        <v>0</v>
      </c>
      <c r="M76" s="4">
        <f t="shared" si="93"/>
        <v>0</v>
      </c>
      <c r="N76" s="4">
        <f t="shared" si="94"/>
        <v>0</v>
      </c>
      <c r="O76" s="4">
        <f t="shared" si="95"/>
        <v>0</v>
      </c>
      <c r="P76" s="4">
        <f t="shared" si="96"/>
        <v>0</v>
      </c>
      <c r="Q76" s="4">
        <f t="shared" si="97"/>
        <v>0</v>
      </c>
      <c r="R76" s="4">
        <f t="shared" si="98"/>
        <v>0</v>
      </c>
      <c r="S76" s="69" t="str">
        <f t="shared" si="99"/>
        <v>-</v>
      </c>
      <c r="U76" s="4" t="n">
        <v>170.0</v>
      </c>
      <c r="V76" t="n">
        <v>218.0</v>
      </c>
      <c r="W76" t="n">
        <v>140.0</v>
      </c>
      <c r="X76" t="n">
        <v>226.0</v>
      </c>
      <c r="Y76" t="n">
        <v>266.0</v>
      </c>
      <c r="Z76" t="n">
        <v>227.0</v>
      </c>
      <c r="AA76" t="n">
        <v>234.0</v>
      </c>
      <c r="AB76" t="n">
        <v>262.0</v>
      </c>
      <c r="AC76" t="n">
        <v>257.0</v>
      </c>
      <c r="AD76" t="n">
        <v>345.0</v>
      </c>
      <c r="AE76" t="n">
        <v>271.0</v>
      </c>
      <c r="AF76" t="n">
        <v>468.0</v>
      </c>
      <c r="AG76" t="n">
        <v>344.0</v>
      </c>
      <c r="AH76" t="n">
        <v>134.0</v>
      </c>
      <c r="AI76" t="n">
        <v>120.0</v>
      </c>
      <c r="AJ76" t="n">
        <v>357.0</v>
      </c>
      <c r="AK76" t="n">
        <v>338.0</v>
      </c>
      <c r="AL76" t="n">
        <v>524.0</v>
      </c>
      <c r="AM76" t="n">
        <v>976.0</v>
      </c>
      <c r="AN76" t="n">
        <v>669.0</v>
      </c>
      <c r="AO76" t="n">
        <v>808.0</v>
      </c>
      <c r="AP76" t="n">
        <v>934.0</v>
      </c>
      <c r="AQ76" t="n">
        <v>873.0</v>
      </c>
      <c r="AR76" t="n">
        <v>914.0</v>
      </c>
      <c r="AS76" s="15" t="n">
        <v>1116.0</v>
      </c>
      <c r="AT76" s="15" t="n">
        <v>319.0</v>
      </c>
      <c r="AU76" s="15" t="n">
        <v>661.0</v>
      </c>
      <c r="AV76" s="15" t="n">
        <v>837.0</v>
      </c>
      <c r="AW76" s="15" t="n">
        <v>650.0</v>
      </c>
      <c r="AX76" s="15" t="n">
        <v>563.0</v>
      </c>
      <c r="AY76" s="15" t="n">
        <v>1306.0</v>
      </c>
      <c r="AZ76" s="15"/>
      <c r="BA76" s="15"/>
      <c r="BB76" s="15"/>
      <c r="BC76" s="15"/>
      <c r="BD76" s="15"/>
      <c r="BF76" s="84" t="str">
        <f t="shared" si="83"/>
        <v>-</v>
      </c>
      <c r="BG76" s="84" t="str">
        <f t="shared" si="83"/>
        <v>-</v>
      </c>
      <c r="BH76" s="84" t="str">
        <f t="shared" si="83"/>
        <v>-</v>
      </c>
      <c r="BI76" s="84" t="str">
        <f t="shared" si="83"/>
        <v>-</v>
      </c>
      <c r="BJ76" s="84" t="str">
        <f t="shared" si="83"/>
        <v>-</v>
      </c>
      <c r="BK76" s="84" t="str">
        <f t="shared" si="83"/>
        <v>-</v>
      </c>
      <c r="BL76" s="84" t="str">
        <f t="shared" si="83"/>
        <v>-</v>
      </c>
      <c r="BM76" s="84" t="str">
        <f t="shared" si="83"/>
        <v>-</v>
      </c>
      <c r="BN76" s="84" t="str">
        <f t="shared" si="83"/>
        <v>-</v>
      </c>
      <c r="BO76" s="84" t="str">
        <f t="shared" si="83"/>
        <v>-</v>
      </c>
      <c r="BP76" s="84" t="str">
        <f t="shared" si="83"/>
        <v>-</v>
      </c>
      <c r="BQ76" s="84" t="str">
        <f t="shared" si="83"/>
        <v>-</v>
      </c>
    </row>
    <row r="77" spans="1:69" x14ac:dyDescent="0.25">
      <c r="A77" s="16" t="s">
        <v>138</v>
      </c>
      <c r="B77" s="16" t="s">
        <v>46</v>
      </c>
      <c r="C77" s="81">
        <f t="shared" si="84"/>
        <v>0</v>
      </c>
      <c r="D77" s="81">
        <f t="shared" si="85"/>
        <v>0</v>
      </c>
      <c r="E77" s="81">
        <f t="shared" si="86"/>
        <v>0</v>
      </c>
      <c r="F77" s="65" t="str">
        <f t="shared" si="87"/>
        <v/>
      </c>
      <c r="H77" s="4">
        <f t="shared" si="88"/>
        <v>0</v>
      </c>
      <c r="I77" s="4">
        <f t="shared" si="89"/>
        <v>0</v>
      </c>
      <c r="J77" s="4">
        <f t="shared" si="90"/>
        <v>0</v>
      </c>
      <c r="K77" s="69">
        <f t="shared" si="91"/>
        <v>0</v>
      </c>
      <c r="L77" s="4">
        <f t="shared" si="92"/>
        <v>0</v>
      </c>
      <c r="M77" s="4">
        <f t="shared" si="93"/>
        <v>0</v>
      </c>
      <c r="N77" s="4">
        <f t="shared" si="94"/>
        <v>0</v>
      </c>
      <c r="O77" s="4">
        <f t="shared" si="95"/>
        <v>0</v>
      </c>
      <c r="P77" s="4">
        <f t="shared" si="96"/>
        <v>0</v>
      </c>
      <c r="Q77" s="4">
        <f t="shared" si="97"/>
        <v>0</v>
      </c>
      <c r="R77" s="4">
        <f t="shared" si="98"/>
        <v>0</v>
      </c>
      <c r="S77" s="69" t="str">
        <f t="shared" si="99"/>
        <v>-</v>
      </c>
      <c r="U77" s="4" t="n">
        <v>271.0</v>
      </c>
      <c r="V77" t="n">
        <v>340.0</v>
      </c>
      <c r="W77" t="n">
        <v>364.0</v>
      </c>
      <c r="X77" t="n">
        <v>343.0</v>
      </c>
      <c r="Y77" t="n">
        <v>277.0</v>
      </c>
      <c r="Z77" t="n">
        <v>372.0</v>
      </c>
      <c r="AA77" t="n">
        <v>400.0</v>
      </c>
      <c r="AB77" t="n">
        <v>397.0</v>
      </c>
      <c r="AC77" t="n">
        <v>422.0</v>
      </c>
      <c r="AD77" t="n">
        <v>451.0</v>
      </c>
      <c r="AE77" t="n">
        <v>509.0</v>
      </c>
      <c r="AF77" t="n">
        <v>488.0</v>
      </c>
      <c r="AG77" t="n">
        <v>627.0</v>
      </c>
      <c r="AH77" t="n">
        <v>711.0</v>
      </c>
      <c r="AI77" t="n">
        <v>415.0</v>
      </c>
      <c r="AJ77" t="n">
        <v>230.0</v>
      </c>
      <c r="AK77" t="n">
        <v>428.0</v>
      </c>
      <c r="AL77" t="n">
        <v>634.0</v>
      </c>
      <c r="AM77" t="n">
        <v>821.0</v>
      </c>
      <c r="AN77" t="n">
        <v>1403.0</v>
      </c>
      <c r="AO77" t="n">
        <v>1507.0</v>
      </c>
      <c r="AP77" t="n">
        <v>1390.0</v>
      </c>
      <c r="AQ77" t="n">
        <v>1640.0</v>
      </c>
      <c r="AR77" t="n">
        <v>1690.0</v>
      </c>
      <c r="AS77" s="15" t="n">
        <v>1727.0</v>
      </c>
      <c r="AT77" s="15" t="n">
        <v>1989.0</v>
      </c>
      <c r="AU77" s="15" t="n">
        <v>1372.0</v>
      </c>
      <c r="AV77" s="15" t="n">
        <v>903.0</v>
      </c>
      <c r="AW77" s="15" t="n">
        <v>1466.0</v>
      </c>
      <c r="AX77" s="15" t="n">
        <v>1424.0</v>
      </c>
      <c r="AY77" s="15" t="n">
        <v>1143.0</v>
      </c>
      <c r="AZ77" s="15"/>
      <c r="BA77" s="15"/>
      <c r="BB77" s="15"/>
      <c r="BC77" s="15"/>
      <c r="BD77" s="15"/>
      <c r="BF77" s="84" t="str">
        <f t="shared" si="83"/>
        <v>-</v>
      </c>
      <c r="BG77" s="84" t="str">
        <f t="shared" si="83"/>
        <v>-</v>
      </c>
      <c r="BH77" s="84" t="str">
        <f t="shared" si="83"/>
        <v>-</v>
      </c>
      <c r="BI77" s="84" t="str">
        <f t="shared" si="83"/>
        <v>-</v>
      </c>
      <c r="BJ77" s="84" t="str">
        <f t="shared" si="83"/>
        <v>-</v>
      </c>
      <c r="BK77" s="84" t="str">
        <f t="shared" si="83"/>
        <v>-</v>
      </c>
      <c r="BL77" s="84" t="str">
        <f t="shared" si="83"/>
        <v>-</v>
      </c>
      <c r="BM77" s="84" t="str">
        <f t="shared" si="83"/>
        <v>-</v>
      </c>
      <c r="BN77" s="84" t="str">
        <f t="shared" si="83"/>
        <v>-</v>
      </c>
      <c r="BO77" s="84" t="str">
        <f t="shared" si="83"/>
        <v>-</v>
      </c>
      <c r="BP77" s="84" t="str">
        <f t="shared" si="83"/>
        <v>-</v>
      </c>
      <c r="BQ77" s="84" t="str">
        <f t="shared" si="83"/>
        <v>-</v>
      </c>
    </row>
    <row r="78" spans="1:69" x14ac:dyDescent="0.25">
      <c r="A78" s="16" t="s">
        <v>139</v>
      </c>
      <c r="B78" s="16" t="s">
        <v>47</v>
      </c>
      <c r="C78" s="81">
        <f t="shared" si="84"/>
        <v>0</v>
      </c>
      <c r="D78" s="81">
        <f t="shared" si="85"/>
        <v>0</v>
      </c>
      <c r="E78" s="81">
        <f t="shared" si="86"/>
        <v>0</v>
      </c>
      <c r="F78" s="65" t="str">
        <f t="shared" si="87"/>
        <v/>
      </c>
      <c r="H78" s="4">
        <f t="shared" si="88"/>
        <v>0</v>
      </c>
      <c r="I78" s="4">
        <f t="shared" si="89"/>
        <v>0</v>
      </c>
      <c r="J78" s="4">
        <f t="shared" si="90"/>
        <v>0</v>
      </c>
      <c r="K78" s="69">
        <f t="shared" si="91"/>
        <v>0</v>
      </c>
      <c r="L78" s="4">
        <f t="shared" si="92"/>
        <v>0</v>
      </c>
      <c r="M78" s="4">
        <f t="shared" si="93"/>
        <v>0</v>
      </c>
      <c r="N78" s="4">
        <f t="shared" si="94"/>
        <v>0</v>
      </c>
      <c r="O78" s="4">
        <f t="shared" si="95"/>
        <v>0</v>
      </c>
      <c r="P78" s="4">
        <f t="shared" si="96"/>
        <v>0</v>
      </c>
      <c r="Q78" s="4">
        <f t="shared" si="97"/>
        <v>0</v>
      </c>
      <c r="R78" s="4">
        <f t="shared" si="98"/>
        <v>0</v>
      </c>
      <c r="S78" s="69" t="str">
        <f t="shared" si="99"/>
        <v>-</v>
      </c>
      <c r="U78" s="4" t="n">
        <v>219.0</v>
      </c>
      <c r="V78" t="n">
        <v>222.0</v>
      </c>
      <c r="W78" t="n">
        <v>275.0</v>
      </c>
      <c r="X78" t="n">
        <v>302.0</v>
      </c>
      <c r="Y78" t="n">
        <v>320.0</v>
      </c>
      <c r="Z78" t="n">
        <v>249.0</v>
      </c>
      <c r="AA78" t="n">
        <v>241.0</v>
      </c>
      <c r="AB78" t="n">
        <v>282.0</v>
      </c>
      <c r="AC78" t="n">
        <v>321.0</v>
      </c>
      <c r="AD78" t="n">
        <v>363.0</v>
      </c>
      <c r="AE78" t="n">
        <v>377.0</v>
      </c>
      <c r="AF78" t="n">
        <v>394.0</v>
      </c>
      <c r="AG78" t="n">
        <v>523.0</v>
      </c>
      <c r="AH78" t="n">
        <v>512.0</v>
      </c>
      <c r="AI78" t="n">
        <v>655.0</v>
      </c>
      <c r="AJ78" t="n">
        <v>603.0</v>
      </c>
      <c r="AK78" t="n">
        <v>532.0</v>
      </c>
      <c r="AL78" t="n">
        <v>331.0</v>
      </c>
      <c r="AM78" t="n">
        <v>376.0</v>
      </c>
      <c r="AN78" t="n">
        <v>511.0</v>
      </c>
      <c r="AO78" t="n">
        <v>772.0</v>
      </c>
      <c r="AP78" t="n">
        <v>1261.0</v>
      </c>
      <c r="AQ78" t="n">
        <v>1364.0</v>
      </c>
      <c r="AR78" t="n">
        <v>1583.0</v>
      </c>
      <c r="AS78" s="15" t="n">
        <v>1778.0</v>
      </c>
      <c r="AT78" s="15" t="n">
        <v>1020.0</v>
      </c>
      <c r="AU78" s="15" t="n">
        <v>1138.0</v>
      </c>
      <c r="AV78" s="15" t="n">
        <v>860.0</v>
      </c>
      <c r="AW78" s="15" t="n">
        <v>626.0</v>
      </c>
      <c r="AX78" s="15" t="n">
        <v>569.0</v>
      </c>
      <c r="AY78" s="15" t="n">
        <v>522.0</v>
      </c>
      <c r="AZ78" s="15"/>
      <c r="BA78" s="15"/>
      <c r="BB78" s="15"/>
      <c r="BC78" s="15"/>
      <c r="BD78" s="15"/>
      <c r="BF78" s="84" t="str">
        <f t="shared" si="83"/>
        <v>-</v>
      </c>
      <c r="BG78" s="84" t="str">
        <f t="shared" si="83"/>
        <v>-</v>
      </c>
      <c r="BH78" s="84" t="str">
        <f t="shared" si="83"/>
        <v>-</v>
      </c>
      <c r="BI78" s="84" t="str">
        <f t="shared" si="83"/>
        <v>-</v>
      </c>
      <c r="BJ78" s="84" t="str">
        <f t="shared" si="83"/>
        <v>-</v>
      </c>
      <c r="BK78" s="84" t="str">
        <f t="shared" si="83"/>
        <v>-</v>
      </c>
      <c r="BL78" s="84" t="str">
        <f t="shared" si="83"/>
        <v>-</v>
      </c>
      <c r="BM78" s="84" t="str">
        <f t="shared" si="83"/>
        <v>-</v>
      </c>
      <c r="BN78" s="84" t="str">
        <f t="shared" si="83"/>
        <v>-</v>
      </c>
      <c r="BO78" s="84" t="str">
        <f t="shared" si="83"/>
        <v>-</v>
      </c>
      <c r="BP78" s="84" t="str">
        <f t="shared" si="83"/>
        <v>-</v>
      </c>
      <c r="BQ78" s="84" t="str">
        <f t="shared" si="83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85"/>
        <v>0</v>
      </c>
      <c r="E79" s="81">
        <f t="shared" si="86"/>
        <v>0</v>
      </c>
      <c r="F79" s="65" t="str">
        <f t="shared" si="87"/>
        <v/>
      </c>
      <c r="H79" s="4">
        <f t="shared" si="88"/>
        <v>0</v>
      </c>
      <c r="I79" s="4">
        <f t="shared" si="89"/>
        <v>0</v>
      </c>
      <c r="J79" s="4">
        <f t="shared" si="90"/>
        <v>0</v>
      </c>
      <c r="K79" s="69">
        <f t="shared" si="91"/>
        <v>0</v>
      </c>
      <c r="L79" s="4">
        <f t="shared" si="92"/>
        <v>0</v>
      </c>
      <c r="M79" s="4">
        <f t="shared" si="93"/>
        <v>0</v>
      </c>
      <c r="N79" s="4">
        <f t="shared" si="94"/>
        <v>0</v>
      </c>
      <c r="O79" s="4">
        <f t="shared" si="95"/>
        <v>0</v>
      </c>
      <c r="P79" s="4">
        <f t="shared" si="96"/>
        <v>0</v>
      </c>
      <c r="Q79" s="4">
        <f t="shared" si="97"/>
        <v>0</v>
      </c>
      <c r="R79" s="4">
        <f t="shared" si="98"/>
        <v>0</v>
      </c>
      <c r="S79" s="69" t="str">
        <f t="shared" si="99"/>
        <v>-</v>
      </c>
      <c r="U79" s="4" t="n">
        <v>169.0</v>
      </c>
      <c r="V79" t="n">
        <v>184.0</v>
      </c>
      <c r="W79" t="n">
        <v>225.0</v>
      </c>
      <c r="X79" t="n">
        <v>255.0</v>
      </c>
      <c r="Y79" t="n">
        <v>228.0</v>
      </c>
      <c r="Z79" t="n">
        <v>252.0</v>
      </c>
      <c r="AA79" t="n">
        <v>216.0</v>
      </c>
      <c r="AB79" t="n">
        <v>248.0</v>
      </c>
      <c r="AC79" t="n">
        <v>242.0</v>
      </c>
      <c r="AD79" t="n">
        <v>265.0</v>
      </c>
      <c r="AE79" t="n">
        <v>300.0</v>
      </c>
      <c r="AF79" t="n">
        <v>304.0</v>
      </c>
      <c r="AG79" t="n">
        <v>365.0</v>
      </c>
      <c r="AH79" t="n">
        <v>394.0</v>
      </c>
      <c r="AI79" t="n">
        <v>440.0</v>
      </c>
      <c r="AJ79" t="n">
        <v>565.0</v>
      </c>
      <c r="AK79" t="n">
        <v>563.0</v>
      </c>
      <c r="AL79" t="n">
        <v>693.0</v>
      </c>
      <c r="AM79" t="n">
        <v>701.0</v>
      </c>
      <c r="AN79" t="n">
        <v>622.0</v>
      </c>
      <c r="AO79" t="n">
        <v>550.0</v>
      </c>
      <c r="AP79" t="n">
        <v>530.0</v>
      </c>
      <c r="AQ79" t="n">
        <v>583.0</v>
      </c>
      <c r="AR79" t="n">
        <v>672.0</v>
      </c>
      <c r="AS79" s="15" t="n">
        <v>1048.0</v>
      </c>
      <c r="AT79" s="15" t="n">
        <v>609.0</v>
      </c>
      <c r="AU79" s="15" t="n">
        <v>734.0</v>
      </c>
      <c r="AV79" s="15" t="n">
        <v>718.0</v>
      </c>
      <c r="AW79" s="15" t="n">
        <v>841.0</v>
      </c>
      <c r="AX79" s="15" t="n">
        <v>867.0</v>
      </c>
      <c r="AY79" s="15" t="n">
        <v>817.0</v>
      </c>
      <c r="AZ79" s="15"/>
      <c r="BA79" s="15"/>
      <c r="BB79" s="15"/>
      <c r="BC79" s="15"/>
      <c r="BD79" s="15"/>
      <c r="BF79" s="84" t="str">
        <f t="shared" si="83"/>
        <v>-</v>
      </c>
      <c r="BG79" s="84" t="str">
        <f t="shared" si="83"/>
        <v>-</v>
      </c>
      <c r="BH79" s="84" t="str">
        <f t="shared" si="83"/>
        <v>-</v>
      </c>
      <c r="BI79" s="84" t="str">
        <f t="shared" si="83"/>
        <v>-</v>
      </c>
      <c r="BJ79" s="84" t="str">
        <f t="shared" si="83"/>
        <v>-</v>
      </c>
      <c r="BK79" s="84" t="str">
        <f t="shared" si="83"/>
        <v>-</v>
      </c>
      <c r="BL79" s="84" t="str">
        <f t="shared" si="83"/>
        <v>-</v>
      </c>
      <c r="BM79" s="84" t="str">
        <f t="shared" si="83"/>
        <v>-</v>
      </c>
      <c r="BN79" s="84" t="str">
        <f t="shared" si="83"/>
        <v>-</v>
      </c>
      <c r="BO79" s="84" t="str">
        <f t="shared" si="83"/>
        <v>-</v>
      </c>
      <c r="BP79" s="84" t="str">
        <f t="shared" si="83"/>
        <v>-</v>
      </c>
      <c r="BQ79" s="84" t="str">
        <f t="shared" si="83"/>
        <v>-</v>
      </c>
    </row>
    <row r="80" spans="1:69" x14ac:dyDescent="0.25">
      <c r="A80" s="16" t="s">
        <v>141</v>
      </c>
      <c r="B80" s="16" t="s">
        <v>49</v>
      </c>
      <c r="C80" s="81">
        <f t="shared" si="84"/>
        <v>0</v>
      </c>
      <c r="D80" s="81">
        <f t="shared" si="85"/>
        <v>0</v>
      </c>
      <c r="E80" s="81">
        <f t="shared" si="86"/>
        <v>0</v>
      </c>
      <c r="F80" s="65" t="str">
        <f t="shared" si="87"/>
        <v/>
      </c>
      <c r="H80" s="4">
        <f t="shared" si="88"/>
        <v>0</v>
      </c>
      <c r="I80" s="4">
        <f t="shared" si="89"/>
        <v>0</v>
      </c>
      <c r="J80" s="4">
        <f t="shared" si="90"/>
        <v>0</v>
      </c>
      <c r="K80" s="69">
        <f t="shared" si="91"/>
        <v>0</v>
      </c>
      <c r="L80" s="4">
        <f t="shared" si="92"/>
        <v>0</v>
      </c>
      <c r="M80" s="4">
        <f t="shared" si="93"/>
        <v>0</v>
      </c>
      <c r="N80" s="4">
        <f t="shared" si="94"/>
        <v>0</v>
      </c>
      <c r="O80" s="4">
        <f t="shared" si="95"/>
        <v>0</v>
      </c>
      <c r="P80" s="4">
        <f t="shared" si="96"/>
        <v>0</v>
      </c>
      <c r="Q80" s="4">
        <f t="shared" si="97"/>
        <v>0</v>
      </c>
      <c r="R80" s="4">
        <f t="shared" si="98"/>
        <v>0</v>
      </c>
      <c r="S80" s="69" t="str">
        <f t="shared" si="99"/>
        <v>-</v>
      </c>
      <c r="U80" s="4" t="n">
        <v>76.0</v>
      </c>
      <c r="V80" t="n">
        <v>78.0</v>
      </c>
      <c r="W80" t="n">
        <v>79.0</v>
      </c>
      <c r="X80" t="n">
        <v>78.0</v>
      </c>
      <c r="Y80" t="n">
        <v>100.0</v>
      </c>
      <c r="Z80" t="n">
        <v>121.0</v>
      </c>
      <c r="AA80" t="n">
        <v>102.0</v>
      </c>
      <c r="AB80" t="n">
        <v>99.0</v>
      </c>
      <c r="AC80" t="n">
        <v>116.0</v>
      </c>
      <c r="AD80" t="n">
        <v>125.0</v>
      </c>
      <c r="AE80" t="n">
        <v>134.0</v>
      </c>
      <c r="AF80" t="n">
        <v>169.0</v>
      </c>
      <c r="AG80" t="n">
        <v>189.0</v>
      </c>
      <c r="AH80" t="n">
        <v>221.0</v>
      </c>
      <c r="AI80" t="n">
        <v>229.0</v>
      </c>
      <c r="AJ80" t="n">
        <v>255.0</v>
      </c>
      <c r="AK80" t="n">
        <v>305.0</v>
      </c>
      <c r="AL80" t="n">
        <v>329.0</v>
      </c>
      <c r="AM80" t="n">
        <v>374.0</v>
      </c>
      <c r="AN80" t="n">
        <v>425.0</v>
      </c>
      <c r="AO80" t="n">
        <v>482.0</v>
      </c>
      <c r="AP80" t="n">
        <v>574.0</v>
      </c>
      <c r="AQ80" t="n">
        <v>600.0</v>
      </c>
      <c r="AR80" t="n">
        <v>704.0</v>
      </c>
      <c r="AS80" s="15" t="n">
        <v>773.0</v>
      </c>
      <c r="AT80" s="15" t="n">
        <v>461.0</v>
      </c>
      <c r="AU80" s="15" t="n">
        <v>435.0</v>
      </c>
      <c r="AV80" s="15" t="n">
        <v>423.0</v>
      </c>
      <c r="AW80" s="15" t="n">
        <v>438.0</v>
      </c>
      <c r="AX80" s="15" t="n">
        <v>473.0</v>
      </c>
      <c r="AY80" s="15" t="n">
        <v>548.0</v>
      </c>
      <c r="AZ80" s="15"/>
      <c r="BA80" s="15"/>
      <c r="BB80" s="15"/>
      <c r="BC80" s="15"/>
      <c r="BD80" s="15"/>
      <c r="BF80" s="84" t="str">
        <f t="shared" si="83"/>
        <v>-</v>
      </c>
      <c r="BG80" s="84" t="str">
        <f t="shared" si="83"/>
        <v>-</v>
      </c>
      <c r="BH80" s="84" t="str">
        <f t="shared" si="83"/>
        <v>-</v>
      </c>
      <c r="BI80" s="84" t="str">
        <f t="shared" si="83"/>
        <v>-</v>
      </c>
      <c r="BJ80" s="84" t="str">
        <f t="shared" si="83"/>
        <v>-</v>
      </c>
      <c r="BK80" s="84" t="str">
        <f t="shared" si="83"/>
        <v>-</v>
      </c>
      <c r="BL80" s="84" t="str">
        <f t="shared" si="83"/>
        <v>-</v>
      </c>
      <c r="BM80" s="84" t="str">
        <f t="shared" si="83"/>
        <v>-</v>
      </c>
      <c r="BN80" s="84" t="str">
        <f t="shared" si="83"/>
        <v>-</v>
      </c>
      <c r="BO80" s="84" t="str">
        <f t="shared" si="83"/>
        <v>-</v>
      </c>
      <c r="BP80" s="84" t="str">
        <f t="shared" si="83"/>
        <v>-</v>
      </c>
      <c r="BQ80" s="84" t="str">
        <f t="shared" si="83"/>
        <v>-</v>
      </c>
    </row>
    <row r="81" spans="1:69" x14ac:dyDescent="0.25">
      <c r="A81" s="16" t="s">
        <v>142</v>
      </c>
      <c r="B81" s="16" t="s">
        <v>50</v>
      </c>
      <c r="C81" s="81">
        <f t="shared" si="84"/>
        <v>0</v>
      </c>
      <c r="D81" s="81">
        <f t="shared" si="85"/>
        <v>0</v>
      </c>
      <c r="E81" s="81">
        <f t="shared" si="86"/>
        <v>0</v>
      </c>
      <c r="F81" s="65" t="str">
        <f t="shared" si="87"/>
        <v/>
      </c>
      <c r="G81" s="11"/>
      <c r="H81" s="4">
        <f t="shared" si="88"/>
        <v>0</v>
      </c>
      <c r="I81" s="4">
        <f t="shared" si="89"/>
        <v>0</v>
      </c>
      <c r="J81" s="4">
        <f t="shared" si="90"/>
        <v>0</v>
      </c>
      <c r="K81" s="69">
        <f t="shared" si="91"/>
        <v>0</v>
      </c>
      <c r="L81" s="4">
        <f t="shared" si="92"/>
        <v>0</v>
      </c>
      <c r="M81" s="4">
        <f t="shared" si="93"/>
        <v>0</v>
      </c>
      <c r="N81" s="4">
        <f t="shared" si="94"/>
        <v>0</v>
      </c>
      <c r="O81" s="4">
        <f t="shared" si="95"/>
        <v>0</v>
      </c>
      <c r="P81" s="4">
        <f t="shared" si="96"/>
        <v>0</v>
      </c>
      <c r="Q81" s="4">
        <f t="shared" si="97"/>
        <v>0</v>
      </c>
      <c r="R81" s="4">
        <f t="shared" si="98"/>
        <v>0</v>
      </c>
      <c r="S81" s="69" t="str">
        <f t="shared" si="99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 t="n">
        <v>1555.0</v>
      </c>
      <c r="AU81" s="11" t="n">
        <v>1709.0</v>
      </c>
      <c r="AV81" s="11" t="n">
        <v>2366.0</v>
      </c>
      <c r="AW81" s="11" t="n">
        <v>2740.0</v>
      </c>
      <c r="AX81" s="11" t="n">
        <v>3299.0</v>
      </c>
      <c r="AY81" s="11" t="n">
        <v>4093.0</v>
      </c>
      <c r="AZ81" s="11"/>
      <c r="BA81" s="11"/>
      <c r="BB81" s="11"/>
      <c r="BC81" s="11"/>
      <c r="BD81" s="11"/>
      <c r="BE81" s="11"/>
      <c r="BF81" s="84" t="str">
        <f t="shared" si="83"/>
        <v>-</v>
      </c>
      <c r="BG81" s="84" t="str">
        <f t="shared" si="83"/>
        <v>-</v>
      </c>
      <c r="BH81" s="84" t="str">
        <f t="shared" si="83"/>
        <v>-</v>
      </c>
      <c r="BI81" s="84" t="str">
        <f t="shared" si="83"/>
        <v>-</v>
      </c>
      <c r="BJ81" s="84" t="str">
        <f t="shared" si="83"/>
        <v>-</v>
      </c>
      <c r="BK81" s="84" t="str">
        <f t="shared" si="83"/>
        <v>-</v>
      </c>
      <c r="BL81" s="84" t="str">
        <f t="shared" si="83"/>
        <v>-</v>
      </c>
      <c r="BM81" s="84" t="str">
        <f t="shared" si="83"/>
        <v>-</v>
      </c>
      <c r="BN81" s="84" t="str">
        <f t="shared" si="83"/>
        <v>-</v>
      </c>
      <c r="BO81" s="84" t="str">
        <f t="shared" si="83"/>
        <v>-</v>
      </c>
      <c r="BP81" s="84" t="str">
        <f t="shared" si="83"/>
        <v>-</v>
      </c>
      <c r="BQ81" s="84" t="str">
        <f t="shared" si="83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100">SUM(D74:D80)</f>
        <v>0</v>
      </c>
      <c r="E82" s="81">
        <f t="shared" si="100"/>
        <v>0</v>
      </c>
      <c r="F82" s="65" t="str">
        <f>IFERROR(E82/D82,"")</f>
        <v/>
      </c>
      <c r="G82" s="11"/>
      <c r="H82" s="4">
        <f t="shared" si="88"/>
        <v>0</v>
      </c>
      <c r="I82" s="4">
        <f t="shared" si="89"/>
        <v>0</v>
      </c>
      <c r="J82" s="4">
        <f t="shared" si="90"/>
        <v>0</v>
      </c>
      <c r="K82" s="69">
        <f t="shared" si="91"/>
        <v>0</v>
      </c>
      <c r="L82" s="4">
        <f t="shared" si="92"/>
        <v>0</v>
      </c>
      <c r="M82" s="4">
        <f t="shared" si="93"/>
        <v>0</v>
      </c>
      <c r="N82" s="4">
        <f t="shared" si="94"/>
        <v>0</v>
      </c>
      <c r="O82" s="4">
        <f t="shared" si="95"/>
        <v>0</v>
      </c>
      <c r="P82" s="4">
        <f t="shared" si="96"/>
        <v>0</v>
      </c>
      <c r="Q82" s="4">
        <f t="shared" si="97"/>
        <v>0</v>
      </c>
      <c r="R82" s="4">
        <f t="shared" si="98"/>
        <v>0</v>
      </c>
      <c r="S82" s="69" t="str">
        <f t="shared" si="99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101">SUM(W74:W80)</f>
        <v>0</v>
      </c>
      <c r="X82" s="61">
        <f t="shared" si="101"/>
        <v>0</v>
      </c>
      <c r="Y82" s="61">
        <f t="shared" si="101"/>
        <v>0</v>
      </c>
      <c r="Z82" s="61">
        <f t="shared" si="101"/>
        <v>0</v>
      </c>
      <c r="AA82" s="61">
        <f t="shared" si="101"/>
        <v>0</v>
      </c>
      <c r="AB82" s="61">
        <f t="shared" si="101"/>
        <v>0</v>
      </c>
      <c r="AC82" s="61">
        <f t="shared" si="101"/>
        <v>0</v>
      </c>
      <c r="AD82" s="61">
        <f t="shared" si="101"/>
        <v>0</v>
      </c>
      <c r="AE82" s="61">
        <f t="shared" si="101"/>
        <v>0</v>
      </c>
      <c r="AF82" s="61">
        <f t="shared" si="101"/>
        <v>0</v>
      </c>
      <c r="AG82" s="61">
        <f t="shared" si="101"/>
        <v>0</v>
      </c>
      <c r="AH82" s="61">
        <f t="shared" si="101"/>
        <v>0</v>
      </c>
      <c r="AI82" s="61">
        <f t="shared" si="101"/>
        <v>0</v>
      </c>
      <c r="AJ82" s="61">
        <f>SUM(AJ74:AJ80)</f>
        <v>0</v>
      </c>
      <c r="AK82" s="61">
        <f t="shared" si="101"/>
        <v>0</v>
      </c>
      <c r="AL82" s="61">
        <f t="shared" si="101"/>
        <v>0</v>
      </c>
      <c r="AM82" s="61">
        <f t="shared" si="101"/>
        <v>0</v>
      </c>
      <c r="AN82" s="61">
        <f t="shared" si="101"/>
        <v>0</v>
      </c>
      <c r="AO82" s="61">
        <f t="shared" si="101"/>
        <v>0</v>
      </c>
      <c r="AP82" s="61">
        <f t="shared" si="101"/>
        <v>0</v>
      </c>
      <c r="AQ82" s="61">
        <f t="shared" si="101"/>
        <v>0</v>
      </c>
      <c r="AR82" s="61">
        <f t="shared" si="101"/>
        <v>0</v>
      </c>
      <c r="AS82" s="61">
        <f t="shared" si="101"/>
        <v>0</v>
      </c>
      <c r="AT82" s="61">
        <f t="shared" si="101"/>
        <v>0</v>
      </c>
      <c r="AU82" s="61">
        <f t="shared" si="101"/>
        <v>0</v>
      </c>
      <c r="AV82" s="61">
        <f t="shared" si="101"/>
        <v>0</v>
      </c>
      <c r="AW82" s="61">
        <f t="shared" si="101"/>
        <v>0</v>
      </c>
      <c r="AX82" s="61">
        <f t="shared" si="101"/>
        <v>0</v>
      </c>
      <c r="AY82" s="61">
        <f t="shared" si="101"/>
        <v>0</v>
      </c>
      <c r="AZ82" s="61">
        <f t="shared" si="101"/>
        <v>0</v>
      </c>
      <c r="BA82" s="61">
        <f t="shared" si="101"/>
        <v>0</v>
      </c>
      <c r="BB82" s="61">
        <f t="shared" si="101"/>
        <v>0</v>
      </c>
      <c r="BC82" s="61">
        <f t="shared" si="101"/>
        <v>0</v>
      </c>
      <c r="BD82" s="61">
        <f t="shared" si="101"/>
        <v>0</v>
      </c>
      <c r="BE82" s="11"/>
      <c r="BF82" s="84" t="str">
        <f t="shared" si="83"/>
        <v>-</v>
      </c>
      <c r="BG82" s="84" t="str">
        <f t="shared" si="83"/>
        <v>-</v>
      </c>
      <c r="BH82" s="84" t="str">
        <f t="shared" si="83"/>
        <v>-</v>
      </c>
      <c r="BI82" s="84" t="str">
        <f t="shared" si="83"/>
        <v>-</v>
      </c>
      <c r="BJ82" s="84" t="str">
        <f t="shared" si="83"/>
        <v>-</v>
      </c>
      <c r="BK82" s="84" t="str">
        <f t="shared" si="83"/>
        <v>-</v>
      </c>
      <c r="BL82" s="84" t="str">
        <f t="shared" si="83"/>
        <v>-</v>
      </c>
      <c r="BM82" s="84" t="str">
        <f t="shared" si="83"/>
        <v>-</v>
      </c>
      <c r="BN82" s="84" t="str">
        <f t="shared" si="83"/>
        <v>-</v>
      </c>
      <c r="BO82" s="84" t="str">
        <f t="shared" si="83"/>
        <v>-</v>
      </c>
      <c r="BP82" s="84" t="str">
        <f t="shared" si="83"/>
        <v>-</v>
      </c>
      <c r="BQ82" s="84" t="str">
        <f t="shared" si="83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88"/>
        <v>0</v>
      </c>
      <c r="I83" s="4">
        <f t="shared" si="89"/>
        <v>0</v>
      </c>
      <c r="J83" s="4">
        <f t="shared" si="90"/>
        <v>0</v>
      </c>
      <c r="K83" s="69">
        <f t="shared" si="91"/>
        <v>0</v>
      </c>
      <c r="L83" s="4">
        <f t="shared" si="92"/>
        <v>0</v>
      </c>
      <c r="M83" s="4">
        <f t="shared" si="93"/>
        <v>0</v>
      </c>
      <c r="N83" s="4">
        <f t="shared" si="94"/>
        <v>0</v>
      </c>
      <c r="O83" s="4">
        <f t="shared" si="95"/>
        <v>0</v>
      </c>
      <c r="P83" s="4">
        <f t="shared" si="96"/>
        <v>0</v>
      </c>
      <c r="Q83" s="4">
        <f t="shared" si="97"/>
        <v>0</v>
      </c>
      <c r="R83" s="4">
        <f>IFERROR(INDEX(AY83:BA83,IF($B$2&gt;9,3,$B$2-6)),"-")</f>
        <v>0</v>
      </c>
      <c r="S83" s="69" t="str">
        <f t="shared" si="99"/>
        <v>-</v>
      </c>
      <c r="T83" s="35"/>
      <c r="U83" s="36" t="n">
        <v>1142.0</v>
      </c>
      <c r="V83" s="36" t="n">
        <v>1203.0</v>
      </c>
      <c r="W83" s="36" t="n">
        <v>1331.0</v>
      </c>
      <c r="X83" s="36" t="n">
        <v>1503.0</v>
      </c>
      <c r="Y83" s="36" t="n">
        <v>1459.0</v>
      </c>
      <c r="Z83" s="36" t="n">
        <v>1485.0</v>
      </c>
      <c r="AA83" s="36" t="n">
        <v>1485.0</v>
      </c>
      <c r="AB83" s="36" t="n">
        <v>1572.0</v>
      </c>
      <c r="AC83" s="36" t="n">
        <v>1732.0</v>
      </c>
      <c r="AD83" s="36" t="n">
        <v>1852.0</v>
      </c>
      <c r="AE83" s="36" t="n">
        <v>2108.0</v>
      </c>
      <c r="AF83" s="36" t="n">
        <v>2192.0</v>
      </c>
      <c r="AG83" s="36" t="n">
        <v>2219.0</v>
      </c>
      <c r="AH83" s="36" t="n">
        <v>2130.0</v>
      </c>
      <c r="AI83" s="36" t="n">
        <v>2259.0</v>
      </c>
      <c r="AJ83" s="36" t="n">
        <v>2385.0</v>
      </c>
      <c r="AK83" s="36" t="n">
        <v>2733.0</v>
      </c>
      <c r="AL83" s="36" t="n">
        <v>3526.0</v>
      </c>
      <c r="AM83" s="36" t="n">
        <v>3957.0</v>
      </c>
      <c r="AN83" s="36" t="n">
        <v>4470.0</v>
      </c>
      <c r="AO83" s="36" t="n">
        <v>5082.0</v>
      </c>
      <c r="AP83" s="36" t="n">
        <v>5596.0</v>
      </c>
      <c r="AQ83" s="36" t="n">
        <v>6020.0</v>
      </c>
      <c r="AR83" s="36" t="n">
        <v>6701.0</v>
      </c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4" t="str">
        <f t="shared" si="83"/>
        <v>-</v>
      </c>
      <c r="BG83" s="84" t="str">
        <f t="shared" si="83"/>
        <v>-</v>
      </c>
      <c r="BH83" s="84" t="str">
        <f t="shared" si="83"/>
        <v>-</v>
      </c>
      <c r="BI83" s="84" t="str">
        <f t="shared" si="83"/>
        <v>-</v>
      </c>
      <c r="BJ83" s="84" t="str">
        <f t="shared" si="83"/>
        <v>-</v>
      </c>
      <c r="BK83" s="84" t="str">
        <f t="shared" si="83"/>
        <v>-</v>
      </c>
      <c r="BL83" s="84" t="str">
        <f t="shared" si="83"/>
        <v>-</v>
      </c>
      <c r="BM83" s="84" t="str">
        <f t="shared" si="83"/>
        <v>-</v>
      </c>
      <c r="BN83" s="84" t="str">
        <f t="shared" si="83"/>
        <v>-</v>
      </c>
      <c r="BO83" s="84" t="str">
        <f t="shared" si="83"/>
        <v>-</v>
      </c>
      <c r="BP83" s="84" t="str">
        <f t="shared" si="83"/>
        <v>-</v>
      </c>
      <c r="BQ83" s="84" t="str">
        <f t="shared" si="83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    : INDEX(U86:AF86,$B$2))</f>
        <v>0</v>
      </c>
      <c r="D86" s="71">
        <f>SUM(AG86                : INDEX(AG86:AR86,$B$2))</f>
        <v>0</v>
      </c>
      <c r="E86" s="71">
        <f>SUM(AS86                 : INDEX(AS86:BD86,$B$2))</f>
        <v>0</v>
      </c>
      <c r="F86" s="65" t="str">
        <f t="shared" ref="F86:F93" si="102">IFERROR(E86/D86,"")</f>
        <v/>
      </c>
      <c r="G86" s="33"/>
      <c r="H86" s="4">
        <f>SUM(U86:W86)</f>
        <v>0</v>
      </c>
      <c r="I86" s="4">
        <f t="shared" ref="I86:I95" si="103">SUM(X86:Z86)</f>
        <v>0</v>
      </c>
      <c r="J86" s="4">
        <f>SUM(AA86:AC86)</f>
        <v>0</v>
      </c>
      <c r="K86" s="4">
        <f t="shared" ref="K86:K95" si="104">SUM(AD86:AF86)</f>
        <v>0</v>
      </c>
      <c r="L86" s="4">
        <f t="shared" ref="L86:L95" si="105">SUM(AG86:AI86)</f>
        <v>0</v>
      </c>
      <c r="M86" s="4">
        <f t="shared" ref="M86:M95" si="106">SUM(AJ86:AL86)</f>
        <v>0</v>
      </c>
      <c r="N86" s="4">
        <f t="shared" ref="N86:N95" si="107">SUM(AM86:AO86)</f>
        <v>0</v>
      </c>
      <c r="O86" s="4">
        <f t="shared" ref="O86:O95" si="108">SUM(AP86:AR86)</f>
        <v>0</v>
      </c>
      <c r="P86" s="4">
        <f t="shared" ref="P86:P95" si="109">SUM(AS86:AU86)</f>
        <v>0</v>
      </c>
      <c r="Q86" s="4">
        <f t="shared" ref="Q86:Q95" si="110">SUM(AV86:AX86)</f>
        <v>0</v>
      </c>
      <c r="R86" s="4">
        <f t="shared" ref="R86:R95" si="111">SUM(AY86:BA86)</f>
        <v>0</v>
      </c>
      <c r="S86" s="4">
        <f t="shared" ref="S86:S95" si="112">SUM(BB86:BD86)</f>
        <v>0</v>
      </c>
      <c r="U86" t="n">
        <v>11.0</v>
      </c>
      <c r="V86" t="n">
        <v>5.0</v>
      </c>
      <c r="W86" t="n">
        <v>11.0</v>
      </c>
      <c r="X86" t="n">
        <v>11.0</v>
      </c>
      <c r="Y86" t="n">
        <v>16.0</v>
      </c>
      <c r="Z86" t="n">
        <v>13.0</v>
      </c>
      <c r="AA86" t="n">
        <v>14.0</v>
      </c>
      <c r="AB86" t="n">
        <v>13.0</v>
      </c>
      <c r="AC86" t="n">
        <v>17.0</v>
      </c>
      <c r="AD86" t="n">
        <v>19.0</v>
      </c>
      <c r="AE86" t="n">
        <v>12.0</v>
      </c>
      <c r="AF86" t="n">
        <v>15.0</v>
      </c>
      <c r="AG86" t="n">
        <v>12.0</v>
      </c>
      <c r="AH86" t="n">
        <v>8.0</v>
      </c>
      <c r="AI86" t="n">
        <v>18.0</v>
      </c>
      <c r="AJ86" t="n">
        <v>13.0</v>
      </c>
      <c r="AK86" t="n">
        <v>13.0</v>
      </c>
      <c r="AL86" t="n">
        <v>15.0</v>
      </c>
      <c r="AM86" t="n">
        <v>15.0</v>
      </c>
      <c r="AN86" t="n">
        <v>12.0</v>
      </c>
      <c r="AO86" t="n">
        <v>13.0</v>
      </c>
      <c r="AP86" t="n">
        <v>11.0</v>
      </c>
      <c r="AQ86" t="n">
        <v>11.0</v>
      </c>
      <c r="AR86" s="4" t="n">
        <v>13.0</v>
      </c>
      <c r="AS86" s="4" t="n">
        <v>26.0</v>
      </c>
      <c r="AT86" s="4" t="n">
        <v>35.0</v>
      </c>
      <c r="AU86" s="4" t="n">
        <v>33.0</v>
      </c>
      <c r="AV86" s="4" t="n">
        <v>157.0</v>
      </c>
      <c r="AW86" s="4" t="n">
        <v>102.0</v>
      </c>
      <c r="AX86" s="4" t="n">
        <v>92.0</v>
      </c>
      <c r="AY86" s="4" t="n">
        <v>64.0</v>
      </c>
      <c r="AZ86" s="4"/>
      <c r="BA86" s="4"/>
      <c r="BB86" s="4"/>
      <c r="BC86" s="4"/>
      <c r="BD86" s="4"/>
      <c r="BF86" s="84" t="str">
        <f t="shared" ref="BF86:BQ95" si="113">IFERROR(AS86/AG86,"-")</f>
        <v>-</v>
      </c>
      <c r="BG86" s="84" t="str">
        <f t="shared" si="113"/>
        <v>-</v>
      </c>
      <c r="BH86" s="84" t="str">
        <f t="shared" si="113"/>
        <v>-</v>
      </c>
      <c r="BI86" s="84" t="str">
        <f t="shared" si="113"/>
        <v>-</v>
      </c>
      <c r="BJ86" s="84" t="str">
        <f t="shared" si="113"/>
        <v>-</v>
      </c>
      <c r="BK86" s="84" t="str">
        <f t="shared" si="113"/>
        <v>-</v>
      </c>
      <c r="BL86" s="84" t="str">
        <f t="shared" si="113"/>
        <v>-</v>
      </c>
      <c r="BM86" s="84" t="str">
        <f t="shared" si="113"/>
        <v>-</v>
      </c>
      <c r="BN86" s="84" t="str">
        <f t="shared" si="113"/>
        <v>-</v>
      </c>
      <c r="BO86" s="84" t="str">
        <f t="shared" si="113"/>
        <v>-</v>
      </c>
      <c r="BP86" s="84" t="str">
        <f t="shared" si="113"/>
        <v>-</v>
      </c>
      <c r="BQ86" s="84" t="str">
        <f t="shared" si="113"/>
        <v>-</v>
      </c>
    </row>
    <row r="87" spans="1:69" x14ac:dyDescent="0.25">
      <c r="A87" s="16" t="s">
        <v>144</v>
      </c>
      <c r="B87" s="16" t="s">
        <v>44</v>
      </c>
      <c r="C87" s="71">
        <f>SUM(U87               : INDEX(U87:AF87,$B$2))</f>
        <v>0</v>
      </c>
      <c r="D87" s="71">
        <f>SUM(AG87                : INDEX(AG87:AR87,$B$2))</f>
        <v>0</v>
      </c>
      <c r="E87" s="71">
        <f>SUM(AS87                 : INDEX(AS87:BD87,$B$2))</f>
        <v>0</v>
      </c>
      <c r="F87" s="65" t="str">
        <f t="shared" si="102"/>
        <v/>
      </c>
      <c r="G87" s="33"/>
      <c r="H87" s="4">
        <f t="shared" ref="H87:H95" si="114">SUM(U87:W87)</f>
        <v>0</v>
      </c>
      <c r="I87" s="4">
        <f t="shared" si="103"/>
        <v>0</v>
      </c>
      <c r="J87" s="4">
        <f t="shared" ref="J87:J95" si="115">SUM(AA87:AC87)</f>
        <v>0</v>
      </c>
      <c r="K87" s="4">
        <f t="shared" si="104"/>
        <v>0</v>
      </c>
      <c r="L87" s="4">
        <f t="shared" si="105"/>
        <v>0</v>
      </c>
      <c r="M87" s="4">
        <f t="shared" si="106"/>
        <v>0</v>
      </c>
      <c r="N87" s="4">
        <f t="shared" si="107"/>
        <v>0</v>
      </c>
      <c r="O87" s="4">
        <f t="shared" si="108"/>
        <v>0</v>
      </c>
      <c r="P87" s="4">
        <f t="shared" si="109"/>
        <v>0</v>
      </c>
      <c r="Q87" s="4">
        <f t="shared" si="110"/>
        <v>0</v>
      </c>
      <c r="R87" s="4">
        <f t="shared" si="111"/>
        <v>0</v>
      </c>
      <c r="S87" s="4">
        <f t="shared" si="112"/>
        <v>0</v>
      </c>
      <c r="U87" t="n">
        <v>77.0</v>
      </c>
      <c r="V87" t="n">
        <v>52.0</v>
      </c>
      <c r="W87" t="n">
        <v>79.0</v>
      </c>
      <c r="X87" t="n">
        <v>90.0</v>
      </c>
      <c r="Y87" t="n">
        <v>86.0</v>
      </c>
      <c r="Z87" t="n">
        <v>98.0</v>
      </c>
      <c r="AA87" t="n">
        <v>147.0</v>
      </c>
      <c r="AB87" t="n">
        <v>99.0</v>
      </c>
      <c r="AC87" t="n">
        <v>190.0</v>
      </c>
      <c r="AD87" t="n">
        <v>131.0</v>
      </c>
      <c r="AE87" t="n">
        <v>256.0</v>
      </c>
      <c r="AF87" t="n">
        <v>161.0</v>
      </c>
      <c r="AG87" t="n">
        <v>46.0</v>
      </c>
      <c r="AH87" t="n">
        <v>40.0</v>
      </c>
      <c r="AI87" t="n">
        <v>187.0</v>
      </c>
      <c r="AJ87" t="n">
        <v>175.0</v>
      </c>
      <c r="AK87" t="n">
        <v>225.0</v>
      </c>
      <c r="AL87" t="n">
        <v>460.0</v>
      </c>
      <c r="AM87" t="n">
        <v>280.0</v>
      </c>
      <c r="AN87" t="n">
        <v>334.0</v>
      </c>
      <c r="AO87" t="n">
        <v>427.0</v>
      </c>
      <c r="AP87" t="n">
        <v>345.0</v>
      </c>
      <c r="AQ87" t="n">
        <v>280.0</v>
      </c>
      <c r="AR87" s="4" t="n">
        <v>600.0</v>
      </c>
      <c r="AS87" s="4" t="n">
        <v>113.0</v>
      </c>
      <c r="AT87" s="4" t="n">
        <v>203.0</v>
      </c>
      <c r="AU87" s="4" t="n">
        <v>448.0</v>
      </c>
      <c r="AV87" s="4" t="n">
        <v>317.0</v>
      </c>
      <c r="AW87" s="4" t="n">
        <v>275.0</v>
      </c>
      <c r="AX87" s="4" t="n">
        <v>706.0</v>
      </c>
      <c r="AY87" s="4" t="n">
        <v>360.0</v>
      </c>
      <c r="AZ87" s="4"/>
      <c r="BA87" s="4"/>
      <c r="BB87" s="4"/>
      <c r="BC87" s="4"/>
      <c r="BD87" s="4"/>
      <c r="BF87" s="84" t="str">
        <f t="shared" si="113"/>
        <v>-</v>
      </c>
      <c r="BG87" s="84" t="str">
        <f t="shared" si="113"/>
        <v>-</v>
      </c>
      <c r="BH87" s="84" t="str">
        <f t="shared" si="113"/>
        <v>-</v>
      </c>
      <c r="BI87" s="84" t="str">
        <f t="shared" si="113"/>
        <v>-</v>
      </c>
      <c r="BJ87" s="84" t="str">
        <f t="shared" si="113"/>
        <v>-</v>
      </c>
      <c r="BK87" s="84" t="str">
        <f t="shared" si="113"/>
        <v>-</v>
      </c>
      <c r="BL87" s="84" t="str">
        <f t="shared" si="113"/>
        <v>-</v>
      </c>
      <c r="BM87" s="84" t="str">
        <f t="shared" si="113"/>
        <v>-</v>
      </c>
      <c r="BN87" s="84" t="str">
        <f t="shared" si="113"/>
        <v>-</v>
      </c>
      <c r="BO87" s="84" t="str">
        <f t="shared" si="113"/>
        <v>-</v>
      </c>
      <c r="BP87" s="84" t="str">
        <f t="shared" si="113"/>
        <v>-</v>
      </c>
      <c r="BQ87" s="84" t="str">
        <f t="shared" si="113"/>
        <v>-</v>
      </c>
    </row>
    <row r="88" spans="1:69" x14ac:dyDescent="0.25">
      <c r="A88" s="16" t="s">
        <v>145</v>
      </c>
      <c r="B88" s="16" t="s">
        <v>45</v>
      </c>
      <c r="C88" s="71">
        <f>SUM(U88               : INDEX(U88:AF88,$B$2))</f>
        <v>0</v>
      </c>
      <c r="D88" s="71">
        <f>SUM(AG88                : INDEX(AG88:AR88,$B$2))</f>
        <v>0</v>
      </c>
      <c r="E88" s="71">
        <f>SUM(AS88                 : INDEX(AS88:BD88,$B$2))</f>
        <v>0</v>
      </c>
      <c r="F88" s="65" t="str">
        <f t="shared" si="102"/>
        <v/>
      </c>
      <c r="G88" s="33"/>
      <c r="H88" s="4">
        <f t="shared" si="114"/>
        <v>0</v>
      </c>
      <c r="I88" s="4">
        <f t="shared" si="103"/>
        <v>0</v>
      </c>
      <c r="J88" s="4">
        <f t="shared" si="115"/>
        <v>0</v>
      </c>
      <c r="K88" s="4">
        <f t="shared" si="104"/>
        <v>0</v>
      </c>
      <c r="L88" s="4">
        <f t="shared" si="105"/>
        <v>0</v>
      </c>
      <c r="M88" s="4">
        <f t="shared" si="106"/>
        <v>0</v>
      </c>
      <c r="N88" s="4">
        <f t="shared" si="107"/>
        <v>0</v>
      </c>
      <c r="O88" s="4">
        <f t="shared" si="108"/>
        <v>0</v>
      </c>
      <c r="P88" s="4">
        <f t="shared" si="109"/>
        <v>0</v>
      </c>
      <c r="Q88" s="4">
        <f t="shared" si="110"/>
        <v>0</v>
      </c>
      <c r="R88" s="4">
        <f t="shared" si="111"/>
        <v>0</v>
      </c>
      <c r="S88" s="4">
        <f t="shared" si="112"/>
        <v>0</v>
      </c>
      <c r="U88" t="n">
        <v>46.0</v>
      </c>
      <c r="V88" t="n">
        <v>64.0</v>
      </c>
      <c r="W88" t="n">
        <v>50.0</v>
      </c>
      <c r="X88" t="n">
        <v>68.0</v>
      </c>
      <c r="Y88" t="n">
        <v>82.0</v>
      </c>
      <c r="Z88" t="n">
        <v>78.0</v>
      </c>
      <c r="AA88" t="n">
        <v>89.0</v>
      </c>
      <c r="AB88" t="n">
        <v>83.0</v>
      </c>
      <c r="AC88" t="n">
        <v>111.0</v>
      </c>
      <c r="AD88" t="n">
        <v>140.0</v>
      </c>
      <c r="AE88" t="n">
        <v>73.0</v>
      </c>
      <c r="AF88" t="n">
        <v>195.0</v>
      </c>
      <c r="AG88" t="n">
        <v>67.0</v>
      </c>
      <c r="AH88" t="n">
        <v>42.0</v>
      </c>
      <c r="AI88" t="n">
        <v>25.0</v>
      </c>
      <c r="AJ88" t="n">
        <v>82.0</v>
      </c>
      <c r="AK88" t="n">
        <v>103.0</v>
      </c>
      <c r="AL88" t="n">
        <v>164.0</v>
      </c>
      <c r="AM88" t="n">
        <v>215.0</v>
      </c>
      <c r="AN88" t="n">
        <v>158.0</v>
      </c>
      <c r="AO88" t="n">
        <v>239.0</v>
      </c>
      <c r="AP88" t="n">
        <v>202.0</v>
      </c>
      <c r="AQ88" t="n">
        <v>207.0</v>
      </c>
      <c r="AR88" s="4" t="n">
        <v>271.0</v>
      </c>
      <c r="AS88" s="4" t="n">
        <v>163.0</v>
      </c>
      <c r="AT88" s="4" t="n">
        <v>71.0</v>
      </c>
      <c r="AU88" s="4" t="n">
        <v>179.0</v>
      </c>
      <c r="AV88" s="4" t="n">
        <v>188.0</v>
      </c>
      <c r="AW88" s="4" t="n">
        <v>137.0</v>
      </c>
      <c r="AX88" s="4" t="n">
        <v>108.0</v>
      </c>
      <c r="AY88" s="4" t="n">
        <v>180.0</v>
      </c>
      <c r="AZ88" s="4"/>
      <c r="BA88" s="4"/>
      <c r="BB88" s="4"/>
      <c r="BC88" s="4"/>
      <c r="BD88" s="4"/>
      <c r="BF88" s="84" t="str">
        <f t="shared" si="113"/>
        <v>-</v>
      </c>
      <c r="BG88" s="84" t="str">
        <f t="shared" si="113"/>
        <v>-</v>
      </c>
      <c r="BH88" s="84" t="str">
        <f t="shared" si="113"/>
        <v>-</v>
      </c>
      <c r="BI88" s="84" t="str">
        <f t="shared" si="113"/>
        <v>-</v>
      </c>
      <c r="BJ88" s="84" t="str">
        <f t="shared" si="113"/>
        <v>-</v>
      </c>
      <c r="BK88" s="84" t="str">
        <f t="shared" si="113"/>
        <v>-</v>
      </c>
      <c r="BL88" s="84" t="str">
        <f t="shared" si="113"/>
        <v>-</v>
      </c>
      <c r="BM88" s="84" t="str">
        <f t="shared" si="113"/>
        <v>-</v>
      </c>
      <c r="BN88" s="84" t="str">
        <f t="shared" si="113"/>
        <v>-</v>
      </c>
      <c r="BO88" s="84" t="str">
        <f t="shared" si="113"/>
        <v>-</v>
      </c>
      <c r="BP88" s="84" t="str">
        <f t="shared" si="113"/>
        <v>-</v>
      </c>
      <c r="BQ88" s="84" t="str">
        <f t="shared" si="113"/>
        <v>-</v>
      </c>
    </row>
    <row r="89" spans="1:69" x14ac:dyDescent="0.25">
      <c r="A89" s="16" t="s">
        <v>146</v>
      </c>
      <c r="B89" s="16" t="s">
        <v>46</v>
      </c>
      <c r="C89" s="71">
        <f>SUM(U89               : INDEX(U89:AF89,$B$2))</f>
        <v>0</v>
      </c>
      <c r="D89" s="71">
        <f>SUM(AG89                : INDEX(AG89:AR89,$B$2))</f>
        <v>0</v>
      </c>
      <c r="E89" s="71">
        <f>SUM(AS89                 : INDEX(AS89:BD89,$B$2))</f>
        <v>0</v>
      </c>
      <c r="F89" s="65" t="str">
        <f t="shared" si="102"/>
        <v/>
      </c>
      <c r="G89" s="33"/>
      <c r="H89" s="4">
        <f t="shared" si="114"/>
        <v>0</v>
      </c>
      <c r="I89" s="4">
        <f t="shared" si="103"/>
        <v>0</v>
      </c>
      <c r="J89" s="4">
        <f t="shared" si="115"/>
        <v>0</v>
      </c>
      <c r="K89" s="4">
        <f t="shared" si="104"/>
        <v>0</v>
      </c>
      <c r="L89" s="4">
        <f t="shared" si="105"/>
        <v>0</v>
      </c>
      <c r="M89" s="4">
        <f t="shared" si="106"/>
        <v>0</v>
      </c>
      <c r="N89" s="4">
        <f t="shared" si="107"/>
        <v>0</v>
      </c>
      <c r="O89" s="4">
        <f t="shared" si="108"/>
        <v>0</v>
      </c>
      <c r="P89" s="4">
        <f t="shared" si="109"/>
        <v>0</v>
      </c>
      <c r="Q89" s="4">
        <f t="shared" si="110"/>
        <v>0</v>
      </c>
      <c r="R89" s="4">
        <f t="shared" si="111"/>
        <v>0</v>
      </c>
      <c r="S89" s="4">
        <f t="shared" si="112"/>
        <v>0</v>
      </c>
      <c r="U89" t="n">
        <v>64.0</v>
      </c>
      <c r="V89" t="n">
        <v>54.0</v>
      </c>
      <c r="W89" t="n">
        <v>84.0</v>
      </c>
      <c r="X89" t="n">
        <v>58.0</v>
      </c>
      <c r="Y89" t="n">
        <v>64.0</v>
      </c>
      <c r="Z89" t="n">
        <v>119.0</v>
      </c>
      <c r="AA89" t="n">
        <v>111.0</v>
      </c>
      <c r="AB89" t="n">
        <v>86.0</v>
      </c>
      <c r="AC89" t="n">
        <v>160.0</v>
      </c>
      <c r="AD89" t="n">
        <v>134.0</v>
      </c>
      <c r="AE89" t="n">
        <v>159.0</v>
      </c>
      <c r="AF89" t="n">
        <v>169.0</v>
      </c>
      <c r="AG89" t="n">
        <v>97.0</v>
      </c>
      <c r="AH89" t="n">
        <v>121.0</v>
      </c>
      <c r="AI89" t="n">
        <v>96.0</v>
      </c>
      <c r="AJ89" t="n">
        <v>37.0</v>
      </c>
      <c r="AK89" t="n">
        <v>70.0</v>
      </c>
      <c r="AL89" t="n">
        <v>151.0</v>
      </c>
      <c r="AM89" t="n">
        <v>130.0</v>
      </c>
      <c r="AN89" t="n">
        <v>231.0</v>
      </c>
      <c r="AO89" t="n">
        <v>271.0</v>
      </c>
      <c r="AP89" t="n">
        <v>179.0</v>
      </c>
      <c r="AQ89" t="n">
        <v>216.0</v>
      </c>
      <c r="AR89" s="4" t="n">
        <v>328.0</v>
      </c>
      <c r="AS89" s="4" t="n">
        <v>154.0</v>
      </c>
      <c r="AT89" s="4" t="n">
        <v>299.0</v>
      </c>
      <c r="AU89" s="4" t="n">
        <v>194.0</v>
      </c>
      <c r="AV89" s="4" t="n">
        <v>139.0</v>
      </c>
      <c r="AW89" s="4" t="n">
        <v>154.0</v>
      </c>
      <c r="AX89" s="4" t="n">
        <v>136.0</v>
      </c>
      <c r="AY89" s="4" t="n">
        <v>115.0</v>
      </c>
      <c r="AZ89" s="4"/>
      <c r="BA89" s="4"/>
      <c r="BB89" s="4"/>
      <c r="BC89" s="4"/>
      <c r="BD89" s="4"/>
      <c r="BF89" s="84" t="str">
        <f t="shared" si="113"/>
        <v>-</v>
      </c>
      <c r="BG89" s="84" t="str">
        <f t="shared" si="113"/>
        <v>-</v>
      </c>
      <c r="BH89" s="84" t="str">
        <f t="shared" si="113"/>
        <v>-</v>
      </c>
      <c r="BI89" s="84" t="str">
        <f t="shared" si="113"/>
        <v>-</v>
      </c>
      <c r="BJ89" s="84" t="str">
        <f t="shared" si="113"/>
        <v>-</v>
      </c>
      <c r="BK89" s="84" t="str">
        <f t="shared" si="113"/>
        <v>-</v>
      </c>
      <c r="BL89" s="84" t="str">
        <f t="shared" si="113"/>
        <v>-</v>
      </c>
      <c r="BM89" s="84" t="str">
        <f t="shared" si="113"/>
        <v>-</v>
      </c>
      <c r="BN89" s="84" t="str">
        <f t="shared" si="113"/>
        <v>-</v>
      </c>
      <c r="BO89" s="84" t="str">
        <f t="shared" si="113"/>
        <v>-</v>
      </c>
      <c r="BP89" s="84" t="str">
        <f t="shared" si="113"/>
        <v>-</v>
      </c>
      <c r="BQ89" s="84" t="str">
        <f t="shared" si="113"/>
        <v>-</v>
      </c>
    </row>
    <row r="90" spans="1:69" x14ac:dyDescent="0.25">
      <c r="A90" s="16" t="s">
        <v>147</v>
      </c>
      <c r="B90" s="16" t="s">
        <v>47</v>
      </c>
      <c r="C90" s="71">
        <f>SUM(U90               : INDEX(U90:AF90,$B$2))</f>
        <v>0</v>
      </c>
      <c r="D90" s="71">
        <f>SUM(AG90                : INDEX(AG90:AR90,$B$2))</f>
        <v>0</v>
      </c>
      <c r="E90" s="71">
        <f>SUM(AS90                 : INDEX(AS90:BD90,$B$2))</f>
        <v>0</v>
      </c>
      <c r="F90" s="65" t="str">
        <f t="shared" si="102"/>
        <v/>
      </c>
      <c r="G90" s="33"/>
      <c r="H90" s="4">
        <f t="shared" si="114"/>
        <v>0</v>
      </c>
      <c r="I90" s="4">
        <f t="shared" si="103"/>
        <v>0</v>
      </c>
      <c r="J90" s="4">
        <f t="shared" si="115"/>
        <v>0</v>
      </c>
      <c r="K90" s="4">
        <f t="shared" si="104"/>
        <v>0</v>
      </c>
      <c r="L90" s="4">
        <f t="shared" si="105"/>
        <v>0</v>
      </c>
      <c r="M90" s="4">
        <f t="shared" si="106"/>
        <v>0</v>
      </c>
      <c r="N90" s="4">
        <f t="shared" si="107"/>
        <v>0</v>
      </c>
      <c r="O90" s="4">
        <f t="shared" si="108"/>
        <v>0</v>
      </c>
      <c r="P90" s="4">
        <f t="shared" si="109"/>
        <v>0</v>
      </c>
      <c r="Q90" s="4">
        <f t="shared" si="110"/>
        <v>0</v>
      </c>
      <c r="R90" s="4">
        <f t="shared" si="111"/>
        <v>0</v>
      </c>
      <c r="S90" s="4">
        <f t="shared" si="112"/>
        <v>0</v>
      </c>
      <c r="U90" t="n">
        <v>30.0</v>
      </c>
      <c r="V90" t="n">
        <v>30.0</v>
      </c>
      <c r="W90" t="n">
        <v>66.0</v>
      </c>
      <c r="X90" t="n">
        <v>62.0</v>
      </c>
      <c r="Y90" t="n">
        <v>85.0</v>
      </c>
      <c r="Z90" t="n">
        <v>73.0</v>
      </c>
      <c r="AA90" t="n">
        <v>61.0</v>
      </c>
      <c r="AB90" t="n">
        <v>57.0</v>
      </c>
      <c r="AC90" t="n">
        <v>123.0</v>
      </c>
      <c r="AD90" t="n">
        <v>93.0</v>
      </c>
      <c r="AE90" t="n">
        <v>108.0</v>
      </c>
      <c r="AF90" t="n">
        <v>108.0</v>
      </c>
      <c r="AG90" t="n">
        <v>88.0</v>
      </c>
      <c r="AH90" t="n">
        <v>86.0</v>
      </c>
      <c r="AI90" t="n">
        <v>172.0</v>
      </c>
      <c r="AJ90" t="n">
        <v>108.0</v>
      </c>
      <c r="AK90" t="n">
        <v>83.0</v>
      </c>
      <c r="AL90" t="n">
        <v>64.0</v>
      </c>
      <c r="AM90" t="n">
        <v>52.0</v>
      </c>
      <c r="AN90" t="n">
        <v>75.0</v>
      </c>
      <c r="AO90" t="n">
        <v>98.0</v>
      </c>
      <c r="AP90" t="n">
        <v>115.0</v>
      </c>
      <c r="AQ90" t="n">
        <v>108.0</v>
      </c>
      <c r="AR90" s="4" t="n">
        <v>230.0</v>
      </c>
      <c r="AS90" s="4" t="n">
        <v>105.0</v>
      </c>
      <c r="AT90" s="4" t="n">
        <v>168.0</v>
      </c>
      <c r="AU90" s="4" t="n">
        <v>214.0</v>
      </c>
      <c r="AV90" s="4" t="n">
        <v>130.0</v>
      </c>
      <c r="AW90" s="4" t="n">
        <v>70.0</v>
      </c>
      <c r="AX90" s="4" t="n">
        <v>68.0</v>
      </c>
      <c r="AY90" s="4" t="n">
        <v>65.0</v>
      </c>
      <c r="AZ90" s="4"/>
      <c r="BA90" s="4"/>
      <c r="BB90" s="4"/>
      <c r="BC90" s="4"/>
      <c r="BD90" s="4"/>
      <c r="BF90" s="84" t="str">
        <f t="shared" si="113"/>
        <v>-</v>
      </c>
      <c r="BG90" s="84" t="str">
        <f t="shared" si="113"/>
        <v>-</v>
      </c>
      <c r="BH90" s="84" t="str">
        <f t="shared" si="113"/>
        <v>-</v>
      </c>
      <c r="BI90" s="84" t="str">
        <f t="shared" si="113"/>
        <v>-</v>
      </c>
      <c r="BJ90" s="84" t="str">
        <f t="shared" si="113"/>
        <v>-</v>
      </c>
      <c r="BK90" s="84" t="str">
        <f t="shared" si="113"/>
        <v>-</v>
      </c>
      <c r="BL90" s="84" t="str">
        <f t="shared" si="113"/>
        <v>-</v>
      </c>
      <c r="BM90" s="84" t="str">
        <f t="shared" si="113"/>
        <v>-</v>
      </c>
      <c r="BN90" s="84" t="str">
        <f t="shared" si="113"/>
        <v>-</v>
      </c>
      <c r="BO90" s="84" t="str">
        <f t="shared" si="113"/>
        <v>-</v>
      </c>
      <c r="BP90" s="84" t="str">
        <f t="shared" si="113"/>
        <v>-</v>
      </c>
      <c r="BQ90" s="84" t="str">
        <f t="shared" si="113"/>
        <v>-</v>
      </c>
    </row>
    <row r="91" spans="1:69" x14ac:dyDescent="0.25">
      <c r="A91" s="16" t="s">
        <v>148</v>
      </c>
      <c r="B91" s="16" t="s">
        <v>48</v>
      </c>
      <c r="C91" s="71">
        <f>SUM(U91               : INDEX(U91:AF91,$B$2))</f>
        <v>0</v>
      </c>
      <c r="D91" s="71">
        <f>SUM(AG91                : INDEX(AG91:AR91,$B$2))</f>
        <v>0</v>
      </c>
      <c r="E91" s="71">
        <f>SUM(AS91                 : INDEX(AS91:BD91,$B$2))</f>
        <v>0</v>
      </c>
      <c r="F91" s="65" t="str">
        <f t="shared" si="102"/>
        <v/>
      </c>
      <c r="G91" s="33"/>
      <c r="H91" s="4">
        <f t="shared" si="114"/>
        <v>0</v>
      </c>
      <c r="I91" s="4">
        <f t="shared" si="103"/>
        <v>0</v>
      </c>
      <c r="J91" s="4">
        <f t="shared" si="115"/>
        <v>0</v>
      </c>
      <c r="K91" s="4">
        <f t="shared" si="104"/>
        <v>0</v>
      </c>
      <c r="L91" s="4">
        <f t="shared" si="105"/>
        <v>0</v>
      </c>
      <c r="M91" s="4">
        <f t="shared" si="106"/>
        <v>0</v>
      </c>
      <c r="N91" s="4">
        <f t="shared" si="107"/>
        <v>0</v>
      </c>
      <c r="O91" s="4">
        <f t="shared" si="108"/>
        <v>0</v>
      </c>
      <c r="P91" s="4">
        <f t="shared" si="109"/>
        <v>0</v>
      </c>
      <c r="Q91" s="4">
        <f t="shared" si="110"/>
        <v>0</v>
      </c>
      <c r="R91" s="4">
        <f t="shared" si="111"/>
        <v>0</v>
      </c>
      <c r="S91" s="4">
        <f t="shared" si="112"/>
        <v>0</v>
      </c>
      <c r="U91" t="n">
        <v>32.0</v>
      </c>
      <c r="V91" t="n">
        <v>27.0</v>
      </c>
      <c r="W91" t="n">
        <v>42.0</v>
      </c>
      <c r="X91" t="n">
        <v>52.0</v>
      </c>
      <c r="Y91" t="n">
        <v>67.0</v>
      </c>
      <c r="Z91" t="n">
        <v>59.0</v>
      </c>
      <c r="AA91" t="n">
        <v>60.0</v>
      </c>
      <c r="AB91" t="n">
        <v>51.0</v>
      </c>
      <c r="AC91" t="n">
        <v>112.0</v>
      </c>
      <c r="AD91" t="n">
        <v>93.0</v>
      </c>
      <c r="AE91" t="n">
        <v>93.0</v>
      </c>
      <c r="AF91" t="n">
        <v>110.0</v>
      </c>
      <c r="AG91" t="n">
        <v>54.0</v>
      </c>
      <c r="AH91" t="n">
        <v>66.0</v>
      </c>
      <c r="AI91" t="n">
        <v>108.0</v>
      </c>
      <c r="AJ91" t="n">
        <v>107.0</v>
      </c>
      <c r="AK91" t="n">
        <v>117.0</v>
      </c>
      <c r="AL91" t="n">
        <v>142.0</v>
      </c>
      <c r="AM91" t="n">
        <v>86.0</v>
      </c>
      <c r="AN91" t="n">
        <v>63.0</v>
      </c>
      <c r="AO91" t="n">
        <v>77.0</v>
      </c>
      <c r="AP91" t="n">
        <v>47.0</v>
      </c>
      <c r="AQ91" t="n">
        <v>63.0</v>
      </c>
      <c r="AR91" s="4" t="n">
        <v>136.0</v>
      </c>
      <c r="AS91" s="4" t="n">
        <v>45.0</v>
      </c>
      <c r="AT91" s="4" t="n">
        <v>73.0</v>
      </c>
      <c r="AU91" s="4" t="n">
        <v>111.0</v>
      </c>
      <c r="AV91" s="4" t="n">
        <v>94.0</v>
      </c>
      <c r="AW91" s="4" t="n">
        <v>65.0</v>
      </c>
      <c r="AX91" s="4" t="n">
        <v>62.0</v>
      </c>
      <c r="AY91" s="4" t="n">
        <v>56.0</v>
      </c>
      <c r="AZ91" s="4"/>
      <c r="BA91" s="4"/>
      <c r="BB91" s="4"/>
      <c r="BC91" s="4"/>
      <c r="BD91" s="4"/>
      <c r="BF91" s="84" t="str">
        <f t="shared" si="113"/>
        <v>-</v>
      </c>
      <c r="BG91" s="84" t="str">
        <f t="shared" si="113"/>
        <v>-</v>
      </c>
      <c r="BH91" s="84" t="str">
        <f t="shared" si="113"/>
        <v>-</v>
      </c>
      <c r="BI91" s="84" t="str">
        <f t="shared" si="113"/>
        <v>-</v>
      </c>
      <c r="BJ91" s="84" t="str">
        <f t="shared" si="113"/>
        <v>-</v>
      </c>
      <c r="BK91" s="84" t="str">
        <f t="shared" si="113"/>
        <v>-</v>
      </c>
      <c r="BL91" s="84" t="str">
        <f t="shared" si="113"/>
        <v>-</v>
      </c>
      <c r="BM91" s="84" t="str">
        <f t="shared" si="113"/>
        <v>-</v>
      </c>
      <c r="BN91" s="84" t="str">
        <f t="shared" si="113"/>
        <v>-</v>
      </c>
      <c r="BO91" s="84" t="str">
        <f t="shared" si="113"/>
        <v>-</v>
      </c>
      <c r="BP91" s="84" t="str">
        <f t="shared" si="113"/>
        <v>-</v>
      </c>
      <c r="BQ91" s="84" t="str">
        <f t="shared" si="113"/>
        <v>-</v>
      </c>
    </row>
    <row r="92" spans="1:69" x14ac:dyDescent="0.25">
      <c r="A92" s="16" t="s">
        <v>149</v>
      </c>
      <c r="B92" s="16" t="s">
        <v>49</v>
      </c>
      <c r="C92" s="71">
        <f>SUM(U92               : INDEX(U92:AF92,$B$2))</f>
        <v>0</v>
      </c>
      <c r="D92" s="71">
        <f>SUM(AG92                : INDEX(AG92:AR92,$B$2))</f>
        <v>0</v>
      </c>
      <c r="E92" s="71">
        <f>SUM(AS92                 : INDEX(AS92:BD92,$B$2))</f>
        <v>0</v>
      </c>
      <c r="F92" s="65" t="str">
        <f t="shared" si="102"/>
        <v/>
      </c>
      <c r="G92" s="33"/>
      <c r="H92" s="4">
        <f t="shared" si="114"/>
        <v>0</v>
      </c>
      <c r="I92" s="4">
        <f t="shared" si="103"/>
        <v>0</v>
      </c>
      <c r="J92" s="4">
        <f t="shared" si="115"/>
        <v>0</v>
      </c>
      <c r="K92" s="4">
        <f t="shared" si="104"/>
        <v>0</v>
      </c>
      <c r="L92" s="4">
        <f t="shared" si="105"/>
        <v>0</v>
      </c>
      <c r="M92" s="4">
        <f t="shared" si="106"/>
        <v>0</v>
      </c>
      <c r="N92" s="4">
        <f t="shared" si="107"/>
        <v>0</v>
      </c>
      <c r="O92" s="4">
        <f t="shared" si="108"/>
        <v>0</v>
      </c>
      <c r="P92" s="4">
        <f t="shared" si="109"/>
        <v>0</v>
      </c>
      <c r="Q92" s="4">
        <f t="shared" si="110"/>
        <v>0</v>
      </c>
      <c r="R92" s="4">
        <f t="shared" si="111"/>
        <v>0</v>
      </c>
      <c r="S92" s="4">
        <f t="shared" si="112"/>
        <v>0</v>
      </c>
      <c r="U92" t="n">
        <v>2.0</v>
      </c>
      <c r="V92" t="n">
        <v>6.0</v>
      </c>
      <c r="W92" t="n">
        <v>4.0</v>
      </c>
      <c r="X92" t="n">
        <v>3.0</v>
      </c>
      <c r="Y92" t="n">
        <v>15.0</v>
      </c>
      <c r="Z92" t="n">
        <v>13.0</v>
      </c>
      <c r="AA92" t="n">
        <v>20.0</v>
      </c>
      <c r="AB92" t="n">
        <v>22.0</v>
      </c>
      <c r="AC92" t="n">
        <v>52.0</v>
      </c>
      <c r="AD92" t="n">
        <v>26.0</v>
      </c>
      <c r="AE92" t="n">
        <v>54.0</v>
      </c>
      <c r="AF92" t="n">
        <v>50.0</v>
      </c>
      <c r="AG92" t="n">
        <v>30.0</v>
      </c>
      <c r="AH92" t="n">
        <v>24.0</v>
      </c>
      <c r="AI92" t="n">
        <v>49.0</v>
      </c>
      <c r="AJ92" t="n">
        <v>31.0</v>
      </c>
      <c r="AK92" t="n">
        <v>52.0</v>
      </c>
      <c r="AL92" t="n">
        <v>69.0</v>
      </c>
      <c r="AM92" t="n">
        <v>53.0</v>
      </c>
      <c r="AN92" t="n">
        <v>83.0</v>
      </c>
      <c r="AO92" t="n">
        <v>78.0</v>
      </c>
      <c r="AP92" t="n">
        <v>91.0</v>
      </c>
      <c r="AQ92" t="n">
        <v>80.0</v>
      </c>
      <c r="AR92" s="4" t="n">
        <v>120.0</v>
      </c>
      <c r="AS92" s="4" t="n">
        <v>55.0</v>
      </c>
      <c r="AT92" s="4" t="n">
        <v>71.0</v>
      </c>
      <c r="AU92" s="4" t="n">
        <v>67.0</v>
      </c>
      <c r="AV92" s="4" t="n">
        <v>73.0</v>
      </c>
      <c r="AW92" s="4" t="n">
        <v>61.0</v>
      </c>
      <c r="AX92" s="4" t="n">
        <v>54.0</v>
      </c>
      <c r="AY92" s="4" t="n">
        <v>51.0</v>
      </c>
      <c r="AZ92" s="4"/>
      <c r="BA92" s="4"/>
      <c r="BB92" s="4"/>
      <c r="BC92" s="4"/>
      <c r="BD92" s="4"/>
      <c r="BF92" s="84" t="str">
        <f t="shared" si="113"/>
        <v>-</v>
      </c>
      <c r="BG92" s="84" t="str">
        <f t="shared" si="113"/>
        <v>-</v>
      </c>
      <c r="BH92" s="84" t="str">
        <f t="shared" si="113"/>
        <v>-</v>
      </c>
      <c r="BI92" s="84" t="str">
        <f t="shared" si="113"/>
        <v>-</v>
      </c>
      <c r="BJ92" s="84" t="str">
        <f t="shared" si="113"/>
        <v>-</v>
      </c>
      <c r="BK92" s="84" t="str">
        <f t="shared" si="113"/>
        <v>-</v>
      </c>
      <c r="BL92" s="84" t="str">
        <f t="shared" si="113"/>
        <v>-</v>
      </c>
      <c r="BM92" s="84" t="str">
        <f t="shared" si="113"/>
        <v>-</v>
      </c>
      <c r="BN92" s="84" t="str">
        <f t="shared" si="113"/>
        <v>-</v>
      </c>
      <c r="BO92" s="84" t="str">
        <f t="shared" si="113"/>
        <v>-</v>
      </c>
      <c r="BP92" s="84" t="str">
        <f t="shared" si="113"/>
        <v>-</v>
      </c>
      <c r="BQ92" s="84" t="str">
        <f t="shared" si="113"/>
        <v>-</v>
      </c>
    </row>
    <row r="93" spans="1:69" x14ac:dyDescent="0.25">
      <c r="A93" s="16" t="s">
        <v>150</v>
      </c>
      <c r="B93" s="16" t="s">
        <v>50</v>
      </c>
      <c r="C93" s="71">
        <f>SUM(U93               : INDEX(U93:AF93,$B$2))</f>
        <v>0</v>
      </c>
      <c r="D93" s="71">
        <f>SUM(AG93                : INDEX(AG93:AR93,$B$2))</f>
        <v>0</v>
      </c>
      <c r="E93" s="71">
        <f>SUM(AS93                 : INDEX(AS93:BD93,$B$2))</f>
        <v>0</v>
      </c>
      <c r="F93" s="65" t="str">
        <f t="shared" si="102"/>
        <v/>
      </c>
      <c r="G93" s="33"/>
      <c r="H93" s="4">
        <f t="shared" si="114"/>
        <v>0</v>
      </c>
      <c r="I93" s="4">
        <f t="shared" si="103"/>
        <v>0</v>
      </c>
      <c r="J93" s="4">
        <f t="shared" si="115"/>
        <v>0</v>
      </c>
      <c r="K93" s="4">
        <f t="shared" si="104"/>
        <v>0</v>
      </c>
      <c r="L93" s="4">
        <f t="shared" si="105"/>
        <v>0</v>
      </c>
      <c r="M93" s="4">
        <f t="shared" si="106"/>
        <v>0</v>
      </c>
      <c r="N93" s="4">
        <f t="shared" si="107"/>
        <v>0</v>
      </c>
      <c r="O93" s="4">
        <f t="shared" si="108"/>
        <v>0</v>
      </c>
      <c r="P93" s="4">
        <f t="shared" si="109"/>
        <v>0</v>
      </c>
      <c r="Q93" s="4">
        <f t="shared" si="110"/>
        <v>0</v>
      </c>
      <c r="R93" s="4">
        <f t="shared" si="111"/>
        <v>0</v>
      </c>
      <c r="S93" s="4">
        <f t="shared" si="112"/>
        <v>0</v>
      </c>
      <c r="T93" s="7"/>
      <c r="AR93" s="4"/>
      <c r="AS93" s="4"/>
      <c r="AT93" s="4" t="n">
        <v>67.0</v>
      </c>
      <c r="AU93" s="4" t="n">
        <v>45.0</v>
      </c>
      <c r="AV93" s="4" t="n">
        <v>115.0</v>
      </c>
      <c r="AW93" s="4" t="n">
        <v>44.0</v>
      </c>
      <c r="AX93" s="4" t="n">
        <v>42.0</v>
      </c>
      <c r="AY93" s="4" t="n">
        <v>32.0</v>
      </c>
      <c r="AZ93" s="4"/>
      <c r="BA93" s="4"/>
      <c r="BB93" s="4"/>
      <c r="BC93" s="4"/>
      <c r="BD93" s="4"/>
      <c r="BF93" s="84" t="str">
        <f t="shared" si="113"/>
        <v>-</v>
      </c>
      <c r="BG93" s="84" t="str">
        <f t="shared" si="113"/>
        <v>-</v>
      </c>
      <c r="BH93" s="84" t="str">
        <f t="shared" si="113"/>
        <v>-</v>
      </c>
      <c r="BI93" s="84" t="str">
        <f t="shared" si="113"/>
        <v>-</v>
      </c>
      <c r="BJ93" s="84" t="str">
        <f t="shared" si="113"/>
        <v>-</v>
      </c>
      <c r="BK93" s="84" t="str">
        <f t="shared" si="113"/>
        <v>-</v>
      </c>
      <c r="BL93" s="84" t="str">
        <f t="shared" si="113"/>
        <v>-</v>
      </c>
      <c r="BM93" s="84" t="str">
        <f t="shared" si="113"/>
        <v>-</v>
      </c>
      <c r="BN93" s="84" t="str">
        <f t="shared" si="113"/>
        <v>-</v>
      </c>
      <c r="BO93" s="84" t="str">
        <f t="shared" si="113"/>
        <v>-</v>
      </c>
      <c r="BP93" s="84" t="str">
        <f t="shared" si="113"/>
        <v>-</v>
      </c>
      <c r="BQ93" s="84" t="str">
        <f t="shared" si="113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116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114"/>
        <v>0</v>
      </c>
      <c r="I94" s="4">
        <f t="shared" si="103"/>
        <v>0</v>
      </c>
      <c r="J94" s="4">
        <f t="shared" si="115"/>
        <v>0</v>
      </c>
      <c r="K94" s="4">
        <f t="shared" si="104"/>
        <v>0</v>
      </c>
      <c r="L94" s="4">
        <f t="shared" si="105"/>
        <v>0</v>
      </c>
      <c r="M94" s="4">
        <f t="shared" si="106"/>
        <v>0</v>
      </c>
      <c r="N94" s="4">
        <f t="shared" si="107"/>
        <v>0</v>
      </c>
      <c r="O94" s="4">
        <f t="shared" si="108"/>
        <v>0</v>
      </c>
      <c r="P94" s="4">
        <f t="shared" si="109"/>
        <v>0</v>
      </c>
      <c r="Q94" s="4">
        <f t="shared" si="110"/>
        <v>0</v>
      </c>
      <c r="R94" s="4">
        <f t="shared" si="111"/>
        <v>0</v>
      </c>
      <c r="S94" s="4">
        <f t="shared" si="112"/>
        <v>0</v>
      </c>
      <c r="T94" s="7"/>
      <c r="U94" s="61">
        <f>SUM(U86:U92)</f>
        <v>0</v>
      </c>
      <c r="V94" s="61">
        <f t="shared" ref="V94:BD94" si="117">SUM(V86:V92)</f>
        <v>0</v>
      </c>
      <c r="W94" s="61">
        <f t="shared" si="117"/>
        <v>0</v>
      </c>
      <c r="X94" s="61">
        <f t="shared" si="117"/>
        <v>0</v>
      </c>
      <c r="Y94" s="61">
        <f t="shared" si="117"/>
        <v>0</v>
      </c>
      <c r="Z94" s="61">
        <f t="shared" si="117"/>
        <v>0</v>
      </c>
      <c r="AA94" s="61">
        <f t="shared" si="117"/>
        <v>0</v>
      </c>
      <c r="AB94" s="61">
        <f t="shared" si="117"/>
        <v>0</v>
      </c>
      <c r="AC94" s="61">
        <f t="shared" si="117"/>
        <v>0</v>
      </c>
      <c r="AD94" s="61">
        <f t="shared" si="117"/>
        <v>0</v>
      </c>
      <c r="AE94" s="61">
        <f t="shared" si="117"/>
        <v>0</v>
      </c>
      <c r="AF94" s="61">
        <f t="shared" si="117"/>
        <v>0</v>
      </c>
      <c r="AG94" s="61">
        <f t="shared" si="117"/>
        <v>0</v>
      </c>
      <c r="AH94" s="61">
        <f t="shared" si="117"/>
        <v>0</v>
      </c>
      <c r="AI94" s="61">
        <f t="shared" si="117"/>
        <v>0</v>
      </c>
      <c r="AJ94" s="61">
        <f>SUM(AJ86:AJ92)</f>
        <v>0</v>
      </c>
      <c r="AK94" s="61">
        <f t="shared" si="117"/>
        <v>0</v>
      </c>
      <c r="AL94" s="61">
        <f t="shared" si="117"/>
        <v>0</v>
      </c>
      <c r="AM94" s="61">
        <f t="shared" si="117"/>
        <v>0</v>
      </c>
      <c r="AN94" s="61">
        <f t="shared" si="117"/>
        <v>0</v>
      </c>
      <c r="AO94" s="61">
        <f t="shared" si="117"/>
        <v>0</v>
      </c>
      <c r="AP94" s="61">
        <f t="shared" si="117"/>
        <v>0</v>
      </c>
      <c r="AQ94" s="61">
        <f t="shared" si="117"/>
        <v>0</v>
      </c>
      <c r="AR94" s="61">
        <f t="shared" si="117"/>
        <v>0</v>
      </c>
      <c r="AS94" s="61">
        <f t="shared" si="117"/>
        <v>0</v>
      </c>
      <c r="AT94" s="61">
        <f t="shared" si="117"/>
        <v>0</v>
      </c>
      <c r="AU94" s="61">
        <f t="shared" si="117"/>
        <v>0</v>
      </c>
      <c r="AV94" s="61">
        <f t="shared" si="117"/>
        <v>0</v>
      </c>
      <c r="AW94" s="61">
        <f t="shared" si="117"/>
        <v>0</v>
      </c>
      <c r="AX94" s="61">
        <f t="shared" si="117"/>
        <v>0</v>
      </c>
      <c r="AY94" s="61">
        <f t="shared" si="117"/>
        <v>0</v>
      </c>
      <c r="AZ94" s="61">
        <f t="shared" si="117"/>
        <v>0</v>
      </c>
      <c r="BA94" s="61">
        <f t="shared" si="117"/>
        <v>0</v>
      </c>
      <c r="BB94" s="61">
        <f t="shared" si="117"/>
        <v>0</v>
      </c>
      <c r="BC94" s="61">
        <f t="shared" si="117"/>
        <v>0</v>
      </c>
      <c r="BD94" s="61">
        <f t="shared" si="117"/>
        <v>0</v>
      </c>
      <c r="BF94" s="84" t="str">
        <f t="shared" si="113"/>
        <v>-</v>
      </c>
      <c r="BG94" s="84" t="str">
        <f t="shared" si="113"/>
        <v>-</v>
      </c>
      <c r="BH94" s="84" t="str">
        <f t="shared" si="113"/>
        <v>-</v>
      </c>
      <c r="BI94" s="84" t="str">
        <f t="shared" si="113"/>
        <v>-</v>
      </c>
      <c r="BJ94" s="84" t="str">
        <f t="shared" si="113"/>
        <v>-</v>
      </c>
      <c r="BK94" s="84" t="str">
        <f t="shared" si="113"/>
        <v>-</v>
      </c>
      <c r="BL94" s="84" t="str">
        <f t="shared" si="113"/>
        <v>-</v>
      </c>
      <c r="BM94" s="84" t="str">
        <f t="shared" si="113"/>
        <v>-</v>
      </c>
      <c r="BN94" s="84" t="str">
        <f t="shared" si="113"/>
        <v>-</v>
      </c>
      <c r="BO94" s="84" t="str">
        <f t="shared" si="113"/>
        <v>-</v>
      </c>
      <c r="BP94" s="84" t="str">
        <f t="shared" si="113"/>
        <v>-</v>
      </c>
      <c r="BQ94" s="84" t="str">
        <f t="shared" si="113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118">SUM(D86:D93)</f>
        <v>0</v>
      </c>
      <c r="E95" s="72">
        <f t="shared" si="118"/>
        <v>0</v>
      </c>
      <c r="F95" s="65" t="str">
        <f>IFERROR(E95/D95,"")</f>
        <v/>
      </c>
      <c r="G95" s="33"/>
      <c r="H95" s="4">
        <f t="shared" si="114"/>
        <v>0</v>
      </c>
      <c r="I95" s="4">
        <f t="shared" si="103"/>
        <v>0</v>
      </c>
      <c r="J95" s="4">
        <f t="shared" si="115"/>
        <v>0</v>
      </c>
      <c r="K95" s="4">
        <f t="shared" si="104"/>
        <v>0</v>
      </c>
      <c r="L95" s="4">
        <f t="shared" si="105"/>
        <v>0</v>
      </c>
      <c r="M95" s="4">
        <f t="shared" si="106"/>
        <v>0</v>
      </c>
      <c r="N95" s="4">
        <f t="shared" si="107"/>
        <v>0</v>
      </c>
      <c r="O95" s="4">
        <f t="shared" si="108"/>
        <v>0</v>
      </c>
      <c r="P95" s="4">
        <f t="shared" si="109"/>
        <v>0</v>
      </c>
      <c r="Q95" s="4">
        <f t="shared" si="110"/>
        <v>0</v>
      </c>
      <c r="R95" s="4">
        <f t="shared" si="111"/>
        <v>0</v>
      </c>
      <c r="S95" s="4">
        <f t="shared" si="112"/>
        <v>0</v>
      </c>
      <c r="T95" s="19"/>
      <c r="U95" s="18" t="n">
        <v>262.0</v>
      </c>
      <c r="V95" s="18" t="n">
        <v>238.0</v>
      </c>
      <c r="W95" s="18" t="n">
        <v>336.0</v>
      </c>
      <c r="X95" s="18" t="n">
        <v>344.0</v>
      </c>
      <c r="Y95" s="18" t="n">
        <v>415.0</v>
      </c>
      <c r="Z95" s="18" t="n">
        <v>453.0</v>
      </c>
      <c r="AA95" s="18" t="n">
        <v>502.0</v>
      </c>
      <c r="AB95" s="18" t="n">
        <v>411.0</v>
      </c>
      <c r="AC95" s="18" t="n">
        <v>765.0</v>
      </c>
      <c r="AD95" s="18" t="n">
        <v>636.0</v>
      </c>
      <c r="AE95" s="18" t="n">
        <v>755.0</v>
      </c>
      <c r="AF95" s="18" t="n">
        <v>808.0</v>
      </c>
      <c r="AG95" s="18" t="n">
        <v>394.0</v>
      </c>
      <c r="AH95" s="18" t="n">
        <v>387.0</v>
      </c>
      <c r="AI95" s="18" t="n">
        <v>655.0</v>
      </c>
      <c r="AJ95" s="18" t="n">
        <v>553.0</v>
      </c>
      <c r="AK95" s="18" t="n">
        <v>663.0</v>
      </c>
      <c r="AL95" s="18" t="n">
        <v>1065.0</v>
      </c>
      <c r="AM95" s="18" t="n">
        <v>831.0</v>
      </c>
      <c r="AN95" s="18" t="n">
        <v>956.0</v>
      </c>
      <c r="AO95" s="18" t="n">
        <v>1203.0</v>
      </c>
      <c r="AP95" s="18" t="n">
        <v>990.0</v>
      </c>
      <c r="AQ95" s="18" t="n">
        <v>965.0</v>
      </c>
      <c r="AR95" s="18" t="n">
        <v>1698.0</v>
      </c>
      <c r="AS95" s="63" t="n">
        <v>661.0</v>
      </c>
      <c r="AT95" s="63" t="n">
        <v>987.0</v>
      </c>
      <c r="AU95" s="63" t="n">
        <v>1291.0</v>
      </c>
      <c r="AV95" s="63" t="n">
        <v>1213.0</v>
      </c>
      <c r="AW95" s="63" t="n">
        <v>908.0</v>
      </c>
      <c r="AX95" s="63" t="n">
        <v>1268.0</v>
      </c>
      <c r="AY95" s="63" t="n">
        <v>923.0</v>
      </c>
      <c r="AZ95" s="63"/>
      <c r="BA95" s="63"/>
      <c r="BB95" s="63"/>
      <c r="BC95" s="63"/>
      <c r="BD95" s="63"/>
      <c r="BE95" s="33"/>
      <c r="BF95" s="84" t="str">
        <f t="shared" si="113"/>
        <v>-</v>
      </c>
      <c r="BG95" s="84" t="str">
        <f t="shared" si="113"/>
        <v>-</v>
      </c>
      <c r="BH95" s="84" t="str">
        <f t="shared" si="113"/>
        <v>-</v>
      </c>
      <c r="BI95" s="84" t="str">
        <f t="shared" si="113"/>
        <v>-</v>
      </c>
      <c r="BJ95" s="84" t="str">
        <f t="shared" si="113"/>
        <v>-</v>
      </c>
      <c r="BK95" s="84" t="str">
        <f t="shared" si="113"/>
        <v>-</v>
      </c>
      <c r="BL95" s="84" t="str">
        <f t="shared" si="113"/>
        <v>-</v>
      </c>
      <c r="BM95" s="84" t="str">
        <f t="shared" si="113"/>
        <v>-</v>
      </c>
      <c r="BN95" s="84" t="str">
        <f t="shared" si="113"/>
        <v>-</v>
      </c>
      <c r="BO95" s="84" t="str">
        <f t="shared" si="113"/>
        <v>-</v>
      </c>
      <c r="BP95" s="84" t="str">
        <f t="shared" si="113"/>
        <v>-</v>
      </c>
      <c r="BQ95" s="84" t="str">
        <f t="shared" si="113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 t="n">
        <v>0.611111111111111</v>
      </c>
      <c r="V98" s="8" t="n">
        <v>0.277777777777778</v>
      </c>
      <c r="W98" s="8" t="n">
        <v>0.55</v>
      </c>
      <c r="X98" s="8" t="n">
        <v>0.55</v>
      </c>
      <c r="Y98" s="8" t="n">
        <v>0.842105263157895</v>
      </c>
      <c r="Z98" s="8" t="n">
        <v>0.722222222222222</v>
      </c>
      <c r="AA98" s="8" t="n">
        <v>0.608695652173913</v>
      </c>
      <c r="AB98" s="8" t="n">
        <v>0.565217391304348</v>
      </c>
      <c r="AC98" s="8" t="n">
        <v>0.708333333333333</v>
      </c>
      <c r="AD98" s="8" t="n">
        <v>0.791666666666667</v>
      </c>
      <c r="AE98" s="8" t="n">
        <v>0.521739130434783</v>
      </c>
      <c r="AF98" s="8" t="n">
        <v>0.6</v>
      </c>
      <c r="AG98" s="8" t="n">
        <v>0.387096774193548</v>
      </c>
      <c r="AH98" s="8" t="n">
        <v>0.219178082191781</v>
      </c>
      <c r="AI98" s="8" t="n">
        <v>0.493150684931507</v>
      </c>
      <c r="AJ98" s="8" t="n">
        <v>0.356164383561644</v>
      </c>
      <c r="AK98" s="8" t="n">
        <v>0.382352941176471</v>
      </c>
      <c r="AL98" s="8" t="n">
        <v>0.483870967741935</v>
      </c>
      <c r="AM98" s="8" t="n">
        <v>0.508474576271186</v>
      </c>
      <c r="AN98" s="8" t="n">
        <v>0.436363636363636</v>
      </c>
      <c r="AO98" s="8" t="n">
        <v>0.5</v>
      </c>
      <c r="AP98" s="8" t="n">
        <v>0.423076923076923</v>
      </c>
      <c r="AQ98" s="8" t="n">
        <v>0.431372549019608</v>
      </c>
      <c r="AR98" s="8" t="n">
        <v>0.553191489361702</v>
      </c>
      <c r="AS98" s="8" t="n">
        <v>0.7428571428571429</v>
      </c>
      <c r="AT98" s="8" t="n">
        <v>0.729166666666667</v>
      </c>
      <c r="AU98" s="8" t="n">
        <v>0.6875</v>
      </c>
      <c r="AV98" s="8" t="n">
        <v>0.8113695</v>
      </c>
      <c r="AW98" s="8" t="n">
        <f t="shared" ref="AW98:BD105" si="119">IF(ISBLANK(AW86)=FALSE,IFERROR(AW86/AVERAGE(AW74,AV74),""),"")</f>
        <v>0.3022222</v>
      </c>
      <c r="AX98" s="8" t="n">
        <f t="shared" si="119"/>
        <v>0.2822086</v>
      </c>
      <c r="AY98" s="8" t="n">
        <f t="shared" si="119"/>
        <v>0.2105263</v>
      </c>
      <c r="AZ98" s="8" t="str">
        <f t="shared" si="119"/>
        <v/>
      </c>
      <c r="BA98" s="8" t="str">
        <f t="shared" si="119"/>
        <v/>
      </c>
      <c r="BB98" s="8" t="str">
        <f t="shared" si="119"/>
        <v/>
      </c>
      <c r="BC98" s="8" t="str">
        <f t="shared" si="119"/>
        <v/>
      </c>
      <c r="BD98" s="8" t="str">
        <f t="shared" si="119"/>
        <v/>
      </c>
      <c r="BE98" s="8"/>
      <c r="BF98" s="84" t="str">
        <f t="shared" ref="BF98:BQ107" si="120">IFERROR(AS98/AG98,"-")</f>
        <v>-</v>
      </c>
      <c r="BG98" s="84" t="str">
        <f t="shared" si="120"/>
        <v>-</v>
      </c>
      <c r="BH98" s="84" t="str">
        <f t="shared" si="120"/>
        <v>-</v>
      </c>
      <c r="BI98" s="84" t="str">
        <f t="shared" si="120"/>
        <v>-</v>
      </c>
      <c r="BJ98" s="84" t="str">
        <f t="shared" si="120"/>
        <v>-</v>
      </c>
      <c r="BK98" s="84" t="str">
        <f t="shared" si="120"/>
        <v>-</v>
      </c>
      <c r="BL98" s="84" t="str">
        <f t="shared" si="120"/>
        <v>-</v>
      </c>
      <c r="BM98" s="84" t="str">
        <f t="shared" si="120"/>
        <v>-</v>
      </c>
      <c r="BN98" s="84" t="str">
        <f t="shared" si="120"/>
        <v>-</v>
      </c>
      <c r="BO98" s="84" t="str">
        <f t="shared" si="120"/>
        <v>-</v>
      </c>
      <c r="BP98" s="84" t="str">
        <f t="shared" si="120"/>
        <v>-</v>
      </c>
      <c r="BQ98" s="84" t="str">
        <f t="shared" si="120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121">IFERROR(E99/D99,"")</f>
        <v/>
      </c>
      <c r="G99" s="8"/>
      <c r="H99" s="8" t="str">
        <f t="shared" ref="H99:H107" si="122">IFERROR(H87/(AVERAGE(U75,U75)+AVERAGE(U75,V75)+AVERAGE(V75,W75)),"")</f>
        <v/>
      </c>
      <c r="I99" s="8" t="str">
        <f t="shared" ref="I99:I107" si="123">IFERROR(I87/(AVERAGE(W75,X75)+AVERAGE(X75,Y75)+AVERAGE(Y75,Z75)),"")</f>
        <v/>
      </c>
      <c r="J99" s="8" t="str">
        <f t="shared" ref="J99:J107" si="124">IFERROR(J87/(AVERAGE(Z75,AA75)+AVERAGE(AA75,AB75)+AVERAGE(AB75,AC75)),"")</f>
        <v/>
      </c>
      <c r="K99" s="8" t="str">
        <f t="shared" ref="K99:K107" si="125">IFERROR(K87/(AVERAGE(AC75,AD75)+AVERAGE(AD75,AE75)+AVERAGE(AE75,AF75)),"")</f>
        <v/>
      </c>
      <c r="L99" s="8" t="str">
        <f t="shared" ref="L99:L107" si="126">IFERROR(L87/(AVERAGE(AF75,AG75)+AVERAGE(AG75,AH75)+AVERAGE(AH75,AI75)),"")</f>
        <v/>
      </c>
      <c r="M99" s="8" t="str">
        <f t="shared" ref="M99:M107" si="127">IFERROR(M87/(AVERAGE(AI75,AJ75)+AVERAGE(AJ75,AK75)+AVERAGE(AK75,AL75)),"")</f>
        <v/>
      </c>
      <c r="N99" s="8" t="str">
        <f t="shared" ref="N99:N107" si="128">IFERROR(N87/(AVERAGE(AL75,AM75)+AVERAGE(AM75,AN75)+AVERAGE(AN75,AO75)),"")</f>
        <v/>
      </c>
      <c r="O99" s="8" t="str">
        <f t="shared" ref="O99:O107" si="129">IFERROR(O87/(AVERAGE(AO75,AP75)+AVERAGE(AP75,AQ75)+AVERAGE(AQ75,AR75)),"")</f>
        <v/>
      </c>
      <c r="P99" s="8" t="str">
        <f t="shared" ref="P99:P106" si="130">IFERROR(P87/(AVERAGE(AR75,AS75)+AVERAGE(AS75,AT75)+AVERAGE(AT75,AU75)),"")</f>
        <v/>
      </c>
      <c r="Q99" s="8" t="str">
        <f t="shared" ref="Q99:Q107" si="131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 t="n">
        <v>0.351598173515982</v>
      </c>
      <c r="V99" s="8" t="n">
        <v>0.363636363636364</v>
      </c>
      <c r="W99" s="8" t="n">
        <v>0.346491228070175</v>
      </c>
      <c r="X99" s="8" t="n">
        <v>0.32258064516129</v>
      </c>
      <c r="Y99" s="8" t="n">
        <v>0.345381526104418</v>
      </c>
      <c r="Z99" s="8" t="n">
        <v>0.398373983739837</v>
      </c>
      <c r="AA99" s="8" t="n">
        <v>0.546468401486989</v>
      </c>
      <c r="AB99" s="8" t="n">
        <v>0.379310344827586</v>
      </c>
      <c r="AC99" s="8" t="n">
        <v>0.542857142857143</v>
      </c>
      <c r="AD99" s="8" t="n">
        <v>0.469534050179211</v>
      </c>
      <c r="AE99" s="8" t="n">
        <v>0.518218623481781</v>
      </c>
      <c r="AF99" s="8" t="n">
        <v>0.468023255813953</v>
      </c>
      <c r="AG99" s="8" t="n">
        <v>0.192468619246862</v>
      </c>
      <c r="AH99" s="8" t="n">
        <v>0.3125</v>
      </c>
      <c r="AI99" s="8" t="n">
        <v>0.771134020618557</v>
      </c>
      <c r="AJ99" s="8" t="n">
        <v>0.498575498575499</v>
      </c>
      <c r="AK99" s="8" t="n">
        <v>0.51487414187643</v>
      </c>
      <c r="AL99" s="8" t="n">
        <v>0.605263157894737</v>
      </c>
      <c r="AM99" s="8" t="n">
        <v>0.336336336336336</v>
      </c>
      <c r="AN99" s="8" t="n">
        <v>0.447121820615797</v>
      </c>
      <c r="AO99" s="8" t="n">
        <v>0.487721302113078</v>
      </c>
      <c r="AP99" s="8" t="n">
        <v>0.37953795379538</v>
      </c>
      <c r="AQ99" s="8" t="n">
        <v>0.308370044052863</v>
      </c>
      <c r="AR99" s="8" t="n">
        <v>0.585080448561677</v>
      </c>
      <c r="AS99" s="8" t="n">
        <v>0.1573816155988858</v>
      </c>
      <c r="AT99" s="8" t="n">
        <v>0.411764705882353</v>
      </c>
      <c r="AU99" s="8" t="n">
        <v>0.589086127547666</v>
      </c>
      <c r="AV99" s="8" t="n">
        <v>0.4212625</v>
      </c>
      <c r="AW99" s="8" t="n">
        <f t="shared" si="119"/>
        <v>0.4446241</v>
      </c>
      <c r="AX99" s="8" t="n">
        <f t="shared" si="119"/>
        <v>0.7435492</v>
      </c>
      <c r="AY99" s="8" t="n">
        <v>0.3369209</v>
      </c>
      <c r="AZ99" s="8"/>
      <c r="BA99" s="8"/>
      <c r="BB99" s="8"/>
      <c r="BC99" s="8"/>
      <c r="BD99" s="8"/>
      <c r="BE99" s="8"/>
      <c r="BF99" s="84" t="str">
        <f t="shared" si="120"/>
        <v>-</v>
      </c>
      <c r="BG99" s="84" t="str">
        <f t="shared" si="120"/>
        <v>-</v>
      </c>
      <c r="BH99" s="84" t="str">
        <f t="shared" si="120"/>
        <v>-</v>
      </c>
      <c r="BI99" s="84" t="str">
        <f t="shared" si="120"/>
        <v>-</v>
      </c>
      <c r="BJ99" s="84" t="str">
        <f t="shared" si="120"/>
        <v>-</v>
      </c>
      <c r="BK99" s="84" t="str">
        <f t="shared" si="120"/>
        <v>-</v>
      </c>
      <c r="BL99" s="84" t="str">
        <f t="shared" si="120"/>
        <v>-</v>
      </c>
      <c r="BM99" s="84" t="str">
        <f t="shared" si="120"/>
        <v>-</v>
      </c>
      <c r="BN99" s="84" t="str">
        <f t="shared" si="120"/>
        <v>-</v>
      </c>
      <c r="BO99" s="84" t="str">
        <f t="shared" si="120"/>
        <v>-</v>
      </c>
      <c r="BP99" s="84" t="str">
        <f t="shared" si="120"/>
        <v>-</v>
      </c>
      <c r="BQ99" s="84" t="str">
        <f t="shared" si="120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121"/>
        <v/>
      </c>
      <c r="G100" s="8"/>
      <c r="H100" s="8" t="str">
        <f t="shared" si="122"/>
        <v/>
      </c>
      <c r="I100" s="8" t="str">
        <f t="shared" si="123"/>
        <v/>
      </c>
      <c r="J100" s="8" t="str">
        <f t="shared" si="124"/>
        <v/>
      </c>
      <c r="K100" s="8" t="str">
        <f t="shared" si="125"/>
        <v/>
      </c>
      <c r="L100" s="8" t="str">
        <f t="shared" si="126"/>
        <v/>
      </c>
      <c r="M100" s="8" t="str">
        <f t="shared" si="127"/>
        <v/>
      </c>
      <c r="N100" s="8" t="str">
        <f t="shared" si="128"/>
        <v/>
      </c>
      <c r="O100" s="8" t="str">
        <f t="shared" si="129"/>
        <v/>
      </c>
      <c r="P100" s="8" t="str">
        <f t="shared" si="130"/>
        <v/>
      </c>
      <c r="Q100" s="8" t="str">
        <f t="shared" si="131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 t="n">
        <v>0.270588235294118</v>
      </c>
      <c r="V100" s="8" t="n">
        <v>0.293577981651376</v>
      </c>
      <c r="W100" s="8" t="n">
        <v>0.357142857142857</v>
      </c>
      <c r="X100" s="8" t="n">
        <v>0.300884955752212</v>
      </c>
      <c r="Y100" s="8" t="n">
        <v>0.308270676691729</v>
      </c>
      <c r="Z100" s="8" t="n">
        <v>0.343612334801762</v>
      </c>
      <c r="AA100" s="8" t="n">
        <v>0.38034188034188</v>
      </c>
      <c r="AB100" s="8" t="n">
        <v>0.316793893129771</v>
      </c>
      <c r="AC100" s="8" t="n">
        <v>0.431906614785992</v>
      </c>
      <c r="AD100" s="8" t="n">
        <v>0.405797101449275</v>
      </c>
      <c r="AE100" s="8" t="n">
        <v>0.269372693726937</v>
      </c>
      <c r="AF100" s="8" t="n">
        <v>0.416666666666667</v>
      </c>
      <c r="AG100" s="8" t="n">
        <v>0.165024630541872</v>
      </c>
      <c r="AH100" s="8" t="n">
        <v>0.175732217573222</v>
      </c>
      <c r="AI100" s="8" t="n">
        <v>0.196850393700787</v>
      </c>
      <c r="AJ100" s="8" t="n">
        <v>0.343815513626834</v>
      </c>
      <c r="AK100" s="8" t="n">
        <v>0.296402877697842</v>
      </c>
      <c r="AL100" s="8" t="n">
        <v>0.380510440835267</v>
      </c>
      <c r="AM100" s="8" t="n">
        <v>0.286666666666667</v>
      </c>
      <c r="AN100" s="8" t="n">
        <v>0.19209726443769</v>
      </c>
      <c r="AO100" s="8" t="n">
        <v>0.323628977657414</v>
      </c>
      <c r="AP100" s="8" t="n">
        <v>0.231917336394948</v>
      </c>
      <c r="AQ100" s="8" t="n">
        <v>0.229109020475927</v>
      </c>
      <c r="AR100" s="8" t="n">
        <v>0.303301622831561</v>
      </c>
      <c r="AS100" s="8" t="n">
        <v>0.1605911330049261</v>
      </c>
      <c r="AT100" s="8" t="n">
        <v>0.0989547038327526</v>
      </c>
      <c r="AU100" s="8" t="n">
        <v>0.36530612244898</v>
      </c>
      <c r="AV100" s="8" t="n">
        <v>0.2510013</v>
      </c>
      <c r="AW100" s="8" t="n">
        <f t="shared" si="119"/>
        <v>0.1842636</v>
      </c>
      <c r="AX100" s="8" t="n">
        <f t="shared" si="119"/>
        <v>0.1780709</v>
      </c>
      <c r="AY100" s="8" t="n">
        <v>0.1926164</v>
      </c>
      <c r="AZ100" s="8"/>
      <c r="BA100" s="8"/>
      <c r="BB100" s="8"/>
      <c r="BC100" s="8"/>
      <c r="BD100" s="8"/>
      <c r="BE100" s="8"/>
      <c r="BF100" s="84" t="str">
        <f t="shared" si="120"/>
        <v>-</v>
      </c>
      <c r="BG100" s="84" t="str">
        <f t="shared" si="120"/>
        <v>-</v>
      </c>
      <c r="BH100" s="84" t="str">
        <f t="shared" si="120"/>
        <v>-</v>
      </c>
      <c r="BI100" s="84" t="str">
        <f t="shared" si="120"/>
        <v>-</v>
      </c>
      <c r="BJ100" s="84" t="str">
        <f t="shared" si="120"/>
        <v>-</v>
      </c>
      <c r="BK100" s="84" t="str">
        <f t="shared" si="120"/>
        <v>-</v>
      </c>
      <c r="BL100" s="84" t="str">
        <f t="shared" si="120"/>
        <v>-</v>
      </c>
      <c r="BM100" s="84" t="str">
        <f t="shared" si="120"/>
        <v>-</v>
      </c>
      <c r="BN100" s="84" t="str">
        <f t="shared" si="120"/>
        <v>-</v>
      </c>
      <c r="BO100" s="84" t="str">
        <f t="shared" si="120"/>
        <v>-</v>
      </c>
      <c r="BP100" s="84" t="str">
        <f t="shared" si="120"/>
        <v>-</v>
      </c>
      <c r="BQ100" s="84" t="str">
        <f t="shared" si="120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121"/>
        <v/>
      </c>
      <c r="G101" s="8"/>
      <c r="H101" s="8" t="str">
        <f t="shared" si="122"/>
        <v/>
      </c>
      <c r="I101" s="8" t="str">
        <f t="shared" si="123"/>
        <v/>
      </c>
      <c r="J101" s="8" t="str">
        <f t="shared" si="124"/>
        <v/>
      </c>
      <c r="K101" s="8" t="str">
        <f t="shared" si="125"/>
        <v/>
      </c>
      <c r="L101" s="8" t="str">
        <f t="shared" si="126"/>
        <v/>
      </c>
      <c r="M101" s="8" t="str">
        <f t="shared" si="127"/>
        <v/>
      </c>
      <c r="N101" s="8" t="str">
        <f t="shared" si="128"/>
        <v/>
      </c>
      <c r="O101" s="8" t="str">
        <f t="shared" si="129"/>
        <v/>
      </c>
      <c r="P101" s="8" t="str">
        <f t="shared" si="130"/>
        <v/>
      </c>
      <c r="Q101" s="8" t="str">
        <f t="shared" si="131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 t="n">
        <v>0.236162361623616</v>
      </c>
      <c r="V101" s="8" t="n">
        <v>0.158823529411765</v>
      </c>
      <c r="W101" s="8" t="n">
        <v>0.230769230769231</v>
      </c>
      <c r="X101" s="8" t="n">
        <v>0.169096209912536</v>
      </c>
      <c r="Y101" s="8" t="n">
        <v>0.231046931407942</v>
      </c>
      <c r="Z101" s="8" t="n">
        <v>0.31989247311828</v>
      </c>
      <c r="AA101" s="8" t="n">
        <v>0.2775</v>
      </c>
      <c r="AB101" s="8" t="n">
        <v>0.216624685138539</v>
      </c>
      <c r="AC101" s="8" t="n">
        <v>0.37914691943128</v>
      </c>
      <c r="AD101" s="8" t="n">
        <v>0.297117516629712</v>
      </c>
      <c r="AE101" s="8" t="n">
        <v>0.31237721021611</v>
      </c>
      <c r="AF101" s="8" t="n">
        <v>0.346311475409836</v>
      </c>
      <c r="AG101" s="8" t="n">
        <v>0.173991031390135</v>
      </c>
      <c r="AH101" s="8" t="n">
        <v>0.180866965620329</v>
      </c>
      <c r="AI101" s="8" t="n">
        <v>0.170515097690941</v>
      </c>
      <c r="AJ101" s="8" t="n">
        <v>0.114728682170543</v>
      </c>
      <c r="AK101" s="8" t="n">
        <v>0.212765957446809</v>
      </c>
      <c r="AL101" s="8" t="n">
        <v>0.284369114877589</v>
      </c>
      <c r="AM101" s="8" t="n">
        <v>0.178694158075601</v>
      </c>
      <c r="AN101" s="8" t="n">
        <v>0.20773381294964</v>
      </c>
      <c r="AO101" s="8" t="n">
        <v>0.186254295532646</v>
      </c>
      <c r="AP101" s="8" t="n">
        <v>0.123576113220573</v>
      </c>
      <c r="AQ101" s="8" t="n">
        <v>0.142574257425743</v>
      </c>
      <c r="AR101" s="8" t="n">
        <v>0.196996996996997</v>
      </c>
      <c r="AS101" s="8" t="n">
        <v>0.09013754755633596</v>
      </c>
      <c r="AT101" s="8" t="n">
        <v>0.160925726587729</v>
      </c>
      <c r="AU101" s="8" t="n">
        <v>0.115441832787861</v>
      </c>
      <c r="AV101" s="8" t="n">
        <v>0.1221978</v>
      </c>
      <c r="AW101" s="8" t="n">
        <f t="shared" si="119"/>
        <v>0.1300127</v>
      </c>
      <c r="AX101" s="8" t="n">
        <f t="shared" si="119"/>
        <v>0.09411765</v>
      </c>
      <c r="AY101" s="8" t="n">
        <v>0.08959875</v>
      </c>
      <c r="AZ101" s="8"/>
      <c r="BA101" s="8"/>
      <c r="BB101" s="8"/>
      <c r="BC101" s="8"/>
      <c r="BD101" s="8"/>
      <c r="BE101" s="8"/>
      <c r="BF101" s="84" t="str">
        <f t="shared" si="120"/>
        <v>-</v>
      </c>
      <c r="BG101" s="84" t="str">
        <f t="shared" si="120"/>
        <v>-</v>
      </c>
      <c r="BH101" s="84" t="str">
        <f t="shared" si="120"/>
        <v>-</v>
      </c>
      <c r="BI101" s="84" t="str">
        <f t="shared" si="120"/>
        <v>-</v>
      </c>
      <c r="BJ101" s="84" t="str">
        <f t="shared" si="120"/>
        <v>-</v>
      </c>
      <c r="BK101" s="84" t="str">
        <f t="shared" si="120"/>
        <v>-</v>
      </c>
      <c r="BL101" s="84" t="str">
        <f t="shared" si="120"/>
        <v>-</v>
      </c>
      <c r="BM101" s="84" t="str">
        <f t="shared" si="120"/>
        <v>-</v>
      </c>
      <c r="BN101" s="84" t="str">
        <f t="shared" si="120"/>
        <v>-</v>
      </c>
      <c r="BO101" s="84" t="str">
        <f t="shared" si="120"/>
        <v>-</v>
      </c>
      <c r="BP101" s="84" t="str">
        <f t="shared" si="120"/>
        <v>-</v>
      </c>
      <c r="BQ101" s="84" t="str">
        <f t="shared" si="120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1"/>
        <v/>
      </c>
      <c r="G102" s="8"/>
      <c r="H102" s="8" t="str">
        <f t="shared" si="122"/>
        <v/>
      </c>
      <c r="I102" s="8" t="str">
        <f t="shared" si="123"/>
        <v/>
      </c>
      <c r="J102" s="8" t="str">
        <f t="shared" si="124"/>
        <v/>
      </c>
      <c r="K102" s="8" t="str">
        <f t="shared" si="125"/>
        <v/>
      </c>
      <c r="L102" s="8" t="str">
        <f t="shared" si="126"/>
        <v/>
      </c>
      <c r="M102" s="8" t="str">
        <f t="shared" si="127"/>
        <v/>
      </c>
      <c r="N102" s="8" t="str">
        <f t="shared" si="128"/>
        <v/>
      </c>
      <c r="O102" s="8" t="str">
        <f t="shared" si="129"/>
        <v/>
      </c>
      <c r="P102" s="8" t="str">
        <f t="shared" si="130"/>
        <v/>
      </c>
      <c r="Q102" s="8" t="str">
        <f t="shared" si="131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 t="n">
        <v>0.136986301369863</v>
      </c>
      <c r="V102" s="8" t="n">
        <v>0.135135135135135</v>
      </c>
      <c r="W102" s="8" t="n">
        <v>0.24</v>
      </c>
      <c r="X102" s="8" t="n">
        <v>0.205298013245033</v>
      </c>
      <c r="Y102" s="8" t="n">
        <v>0.265625</v>
      </c>
      <c r="Z102" s="8" t="n">
        <v>0.293172690763052</v>
      </c>
      <c r="AA102" s="8" t="n">
        <v>0.253112033195021</v>
      </c>
      <c r="AB102" s="8" t="n">
        <v>0.202127659574468</v>
      </c>
      <c r="AC102" s="8" t="n">
        <v>0.383177570093458</v>
      </c>
      <c r="AD102" s="8" t="n">
        <v>0.256198347107438</v>
      </c>
      <c r="AE102" s="8" t="n">
        <v>0.286472148541114</v>
      </c>
      <c r="AF102" s="8" t="n">
        <v>0.274111675126904</v>
      </c>
      <c r="AG102" s="8" t="n">
        <v>0.191930207197383</v>
      </c>
      <c r="AH102" s="8" t="n">
        <v>0.166183574879227</v>
      </c>
      <c r="AI102" s="8" t="n">
        <v>0.294772922022279</v>
      </c>
      <c r="AJ102" s="8" t="n">
        <v>0.171701112877583</v>
      </c>
      <c r="AK102" s="8" t="n">
        <v>0.14625550660793</v>
      </c>
      <c r="AL102" s="8" t="n">
        <v>0.148319814600232</v>
      </c>
      <c r="AM102" s="8" t="n">
        <v>0.147100424328147</v>
      </c>
      <c r="AN102" s="8" t="n">
        <v>0.169109357384442</v>
      </c>
      <c r="AO102" s="8" t="n">
        <v>0.152766952455183</v>
      </c>
      <c r="AP102" s="8" t="n">
        <v>0.113133300541072</v>
      </c>
      <c r="AQ102" s="8" t="n">
        <v>0.0822857142857143</v>
      </c>
      <c r="AR102" s="8" t="n">
        <v>0.156090939938921</v>
      </c>
      <c r="AS102" s="8" t="n">
        <v>0.06248140434394525</v>
      </c>
      <c r="AT102" s="8" t="n">
        <v>0.120085775553967</v>
      </c>
      <c r="AU102" s="8" t="n">
        <v>0.198331788693234</v>
      </c>
      <c r="AV102" s="8" t="n">
        <v>0.1301301</v>
      </c>
      <c r="AW102" s="8" t="n">
        <f t="shared" si="119"/>
        <v>0.09421265</v>
      </c>
      <c r="AX102" s="8" t="n">
        <f t="shared" si="119"/>
        <v>0.1138075</v>
      </c>
      <c r="AY102" s="8" t="n">
        <v>0.1191567</v>
      </c>
      <c r="AZ102" s="8"/>
      <c r="BA102" s="8"/>
      <c r="BB102" s="8"/>
      <c r="BC102" s="8"/>
      <c r="BD102" s="8"/>
      <c r="BE102" s="8"/>
      <c r="BF102" s="84" t="str">
        <f t="shared" si="120"/>
        <v>-</v>
      </c>
      <c r="BG102" s="84" t="str">
        <f t="shared" si="120"/>
        <v>-</v>
      </c>
      <c r="BH102" s="84" t="str">
        <f t="shared" si="120"/>
        <v>-</v>
      </c>
      <c r="BI102" s="84" t="str">
        <f t="shared" si="120"/>
        <v>-</v>
      </c>
      <c r="BJ102" s="84" t="str">
        <f t="shared" si="120"/>
        <v>-</v>
      </c>
      <c r="BK102" s="84" t="str">
        <f t="shared" si="120"/>
        <v>-</v>
      </c>
      <c r="BL102" s="84" t="str">
        <f t="shared" si="120"/>
        <v>-</v>
      </c>
      <c r="BM102" s="84" t="str">
        <f t="shared" si="120"/>
        <v>-</v>
      </c>
      <c r="BN102" s="84" t="str">
        <f t="shared" si="120"/>
        <v>-</v>
      </c>
      <c r="BO102" s="84" t="str">
        <f t="shared" si="120"/>
        <v>-</v>
      </c>
      <c r="BP102" s="84" t="str">
        <f t="shared" si="120"/>
        <v>-</v>
      </c>
      <c r="BQ102" s="84" t="str">
        <f t="shared" si="120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1"/>
        <v/>
      </c>
      <c r="G103" s="8"/>
      <c r="H103" s="8" t="str">
        <f t="shared" si="122"/>
        <v/>
      </c>
      <c r="I103" s="8" t="str">
        <f t="shared" si="123"/>
        <v/>
      </c>
      <c r="J103" s="8" t="str">
        <f t="shared" si="124"/>
        <v/>
      </c>
      <c r="K103" s="8" t="str">
        <f t="shared" si="125"/>
        <v/>
      </c>
      <c r="L103" s="8" t="str">
        <f t="shared" si="126"/>
        <v/>
      </c>
      <c r="M103" s="8" t="str">
        <f t="shared" si="127"/>
        <v/>
      </c>
      <c r="N103" s="8" t="str">
        <f t="shared" si="128"/>
        <v/>
      </c>
      <c r="O103" s="8" t="str">
        <f t="shared" si="129"/>
        <v/>
      </c>
      <c r="P103" s="8" t="str">
        <f t="shared" si="130"/>
        <v/>
      </c>
      <c r="Q103" s="8" t="str">
        <f t="shared" si="131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 t="n">
        <v>0.189349112426035</v>
      </c>
      <c r="V103" s="8" t="n">
        <v>0.146739130434783</v>
      </c>
      <c r="W103" s="8" t="n">
        <v>0.186666666666667</v>
      </c>
      <c r="X103" s="8" t="n">
        <v>0.203921568627451</v>
      </c>
      <c r="Y103" s="8" t="n">
        <v>0.293859649122807</v>
      </c>
      <c r="Z103" s="8" t="n">
        <v>0.234126984126984</v>
      </c>
      <c r="AA103" s="8" t="n">
        <v>0.277777777777778</v>
      </c>
      <c r="AB103" s="8" t="n">
        <v>0.205645161290323</v>
      </c>
      <c r="AC103" s="8" t="n">
        <v>0.462809917355372</v>
      </c>
      <c r="AD103" s="8" t="n">
        <v>0.350943396226415</v>
      </c>
      <c r="AE103" s="8" t="n">
        <v>0.31</v>
      </c>
      <c r="AF103" s="8" t="n">
        <v>0.361842105263158</v>
      </c>
      <c r="AG103" s="8" t="n">
        <v>0.161434977578475</v>
      </c>
      <c r="AH103" s="8" t="n">
        <v>0.173913043478261</v>
      </c>
      <c r="AI103" s="8" t="n">
        <v>0.258992805755396</v>
      </c>
      <c r="AJ103" s="8" t="n">
        <v>0.212935323383085</v>
      </c>
      <c r="AK103" s="8" t="n">
        <v>0.207446808510638</v>
      </c>
      <c r="AL103" s="8" t="n">
        <v>0.226114649681529</v>
      </c>
      <c r="AM103" s="8" t="n">
        <v>0.12338593974175</v>
      </c>
      <c r="AN103" s="8" t="n">
        <v>0.0952380952380952</v>
      </c>
      <c r="AO103" s="8" t="n">
        <v>0.131399317406143</v>
      </c>
      <c r="AP103" s="8" t="n">
        <v>0.087037037037037</v>
      </c>
      <c r="AQ103" s="8" t="n">
        <v>0.113207547169811</v>
      </c>
      <c r="AR103" s="8" t="n">
        <v>0.216733067729084</v>
      </c>
      <c r="AS103" s="8" t="n">
        <v>0.05232558139534884</v>
      </c>
      <c r="AT103" s="8" t="n">
        <v>0.088111044055522</v>
      </c>
      <c r="AU103" s="8" t="n">
        <v>0.16530156366344</v>
      </c>
      <c r="AV103" s="8" t="n">
        <v>0.1294766</v>
      </c>
      <c r="AW103" s="8" t="n">
        <f t="shared" si="119"/>
        <v>0.08338679</v>
      </c>
      <c r="AX103" s="8" t="n">
        <f t="shared" si="119"/>
        <v>0.07259953</v>
      </c>
      <c r="AY103" s="8" t="n">
        <v>0.06650831</v>
      </c>
      <c r="AZ103" s="8"/>
      <c r="BA103" s="8"/>
      <c r="BB103" s="8"/>
      <c r="BC103" s="8"/>
      <c r="BD103" s="8"/>
      <c r="BE103" s="8"/>
      <c r="BF103" s="84" t="str">
        <f t="shared" si="120"/>
        <v>-</v>
      </c>
      <c r="BG103" s="84" t="str">
        <f t="shared" si="120"/>
        <v>-</v>
      </c>
      <c r="BH103" s="84" t="str">
        <f t="shared" si="120"/>
        <v>-</v>
      </c>
      <c r="BI103" s="84" t="str">
        <f t="shared" si="120"/>
        <v>-</v>
      </c>
      <c r="BJ103" s="84" t="str">
        <f t="shared" si="120"/>
        <v>-</v>
      </c>
      <c r="BK103" s="84" t="str">
        <f t="shared" si="120"/>
        <v>-</v>
      </c>
      <c r="BL103" s="84" t="str">
        <f t="shared" si="120"/>
        <v>-</v>
      </c>
      <c r="BM103" s="84" t="str">
        <f t="shared" si="120"/>
        <v>-</v>
      </c>
      <c r="BN103" s="84" t="str">
        <f t="shared" si="120"/>
        <v>-</v>
      </c>
      <c r="BO103" s="84" t="str">
        <f t="shared" si="120"/>
        <v>-</v>
      </c>
      <c r="BP103" s="84" t="str">
        <f t="shared" si="120"/>
        <v>-</v>
      </c>
      <c r="BQ103" s="84" t="str">
        <f t="shared" si="120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1"/>
        <v/>
      </c>
      <c r="G104" s="8"/>
      <c r="H104" s="8" t="str">
        <f t="shared" si="122"/>
        <v/>
      </c>
      <c r="I104" s="8" t="str">
        <f t="shared" si="123"/>
        <v/>
      </c>
      <c r="J104" s="8" t="str">
        <f t="shared" si="124"/>
        <v/>
      </c>
      <c r="K104" s="8" t="str">
        <f t="shared" si="125"/>
        <v/>
      </c>
      <c r="L104" s="8" t="str">
        <f t="shared" si="126"/>
        <v/>
      </c>
      <c r="M104" s="8" t="str">
        <f t="shared" si="127"/>
        <v/>
      </c>
      <c r="N104" s="8" t="str">
        <f t="shared" si="128"/>
        <v/>
      </c>
      <c r="O104" s="8" t="str">
        <f t="shared" si="129"/>
        <v/>
      </c>
      <c r="P104" s="8" t="str">
        <f t="shared" si="130"/>
        <v/>
      </c>
      <c r="Q104" s="8" t="str">
        <f t="shared" si="131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 t="n">
        <v>0.0263157894736842</v>
      </c>
      <c r="V104" s="8" t="n">
        <v>0.0769230769230769</v>
      </c>
      <c r="W104" s="8" t="n">
        <v>0.0506329113924051</v>
      </c>
      <c r="X104" s="8" t="n">
        <v>0.0384615384615385</v>
      </c>
      <c r="Y104" s="8" t="n">
        <v>0.15</v>
      </c>
      <c r="Z104" s="8" t="n">
        <v>0.107438016528926</v>
      </c>
      <c r="AA104" s="8" t="n">
        <v>0.196078431372549</v>
      </c>
      <c r="AB104" s="8" t="n">
        <v>0.222222222222222</v>
      </c>
      <c r="AC104" s="8" t="n">
        <v>0.448275862068966</v>
      </c>
      <c r="AD104" s="8" t="n">
        <v>0.208</v>
      </c>
      <c r="AE104" s="8" t="n">
        <v>0.402985074626866</v>
      </c>
      <c r="AF104" s="8" t="n">
        <v>0.29585798816568</v>
      </c>
      <c r="AG104" s="8" t="n">
        <v>0.167597765363128</v>
      </c>
      <c r="AH104" s="8" t="n">
        <v>0.117073170731707</v>
      </c>
      <c r="AI104" s="8" t="n">
        <v>0.217777777777778</v>
      </c>
      <c r="AJ104" s="8" t="n">
        <v>0.128099173553719</v>
      </c>
      <c r="AK104" s="8" t="n">
        <v>0.185714285714286</v>
      </c>
      <c r="AL104" s="8" t="n">
        <v>0.217665615141956</v>
      </c>
      <c r="AM104" s="8" t="n">
        <v>0.150782361308677</v>
      </c>
      <c r="AN104" s="8" t="n">
        <v>0.207759699624531</v>
      </c>
      <c r="AO104" s="8" t="n">
        <v>0.17199558985667</v>
      </c>
      <c r="AP104" s="8" t="n">
        <v>0.172348484848485</v>
      </c>
      <c r="AQ104" s="8" t="n">
        <v>0.136286201022147</v>
      </c>
      <c r="AR104" s="8" t="n">
        <v>0.184049079754601</v>
      </c>
      <c r="AS104" s="8" t="n">
        <v>0.07447528774542993</v>
      </c>
      <c r="AT104" s="8" t="n">
        <v>0.115072933549433</v>
      </c>
      <c r="AU104" s="8" t="n">
        <v>0.149553571428571</v>
      </c>
      <c r="AV104" s="8" t="n">
        <v>0.1701632</v>
      </c>
      <c r="AW104" s="8" t="n">
        <f t="shared" si="119"/>
        <v>0.1416957</v>
      </c>
      <c r="AX104" s="8" t="n">
        <f t="shared" si="119"/>
        <v>0.118551</v>
      </c>
      <c r="AY104" s="8" t="n">
        <v>0.09990206</v>
      </c>
      <c r="AZ104" s="8"/>
      <c r="BA104" s="8"/>
      <c r="BB104" s="8"/>
      <c r="BC104" s="8"/>
      <c r="BD104" s="8"/>
      <c r="BE104" s="8"/>
      <c r="BF104" s="84" t="str">
        <f t="shared" si="120"/>
        <v>-</v>
      </c>
      <c r="BG104" s="84" t="str">
        <f t="shared" si="120"/>
        <v>-</v>
      </c>
      <c r="BH104" s="84" t="str">
        <f t="shared" si="120"/>
        <v>-</v>
      </c>
      <c r="BI104" s="84" t="str">
        <f t="shared" si="120"/>
        <v>-</v>
      </c>
      <c r="BJ104" s="84" t="str">
        <f t="shared" si="120"/>
        <v>-</v>
      </c>
      <c r="BK104" s="84" t="str">
        <f t="shared" si="120"/>
        <v>-</v>
      </c>
      <c r="BL104" s="84" t="str">
        <f t="shared" si="120"/>
        <v>-</v>
      </c>
      <c r="BM104" s="84" t="str">
        <f t="shared" si="120"/>
        <v>-</v>
      </c>
      <c r="BN104" s="84" t="str">
        <f t="shared" si="120"/>
        <v>-</v>
      </c>
      <c r="BO104" s="84" t="str">
        <f t="shared" si="120"/>
        <v>-</v>
      </c>
      <c r="BP104" s="84" t="str">
        <f t="shared" si="120"/>
        <v>-</v>
      </c>
      <c r="BQ104" s="84" t="str">
        <f t="shared" si="120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121"/>
        <v/>
      </c>
      <c r="G105" s="8"/>
      <c r="H105" s="8" t="str">
        <f t="shared" si="122"/>
        <v/>
      </c>
      <c r="I105" s="8" t="str">
        <f t="shared" si="123"/>
        <v/>
      </c>
      <c r="J105" s="8" t="str">
        <f t="shared" si="124"/>
        <v/>
      </c>
      <c r="K105" s="8" t="str">
        <f t="shared" si="125"/>
        <v/>
      </c>
      <c r="L105" s="8" t="str">
        <f t="shared" si="126"/>
        <v/>
      </c>
      <c r="M105" s="8" t="str">
        <f t="shared" si="127"/>
        <v/>
      </c>
      <c r="N105" s="8" t="str">
        <f t="shared" si="128"/>
        <v/>
      </c>
      <c r="O105" s="8" t="str">
        <f t="shared" si="129"/>
        <v/>
      </c>
      <c r="P105" s="8" t="str">
        <f>IFERROR(P93/(AVERAGE(AR81,AS81)+AVERAGE(AS81,AT81)+AVERAGE(AT81,AU81)),"")</f>
        <v/>
      </c>
      <c r="Q105" s="8" t="str">
        <f t="shared" si="131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 t="n">
        <v>0.0861736334405145</v>
      </c>
      <c r="AU105" s="8" t="n">
        <v>0.0275735294117647</v>
      </c>
      <c r="AV105" s="8" t="n">
        <v>0.05644172</v>
      </c>
      <c r="AW105" s="8" t="n">
        <f t="shared" si="119"/>
        <v>0.01723463</v>
      </c>
      <c r="AX105" s="8" t="n">
        <f t="shared" si="119"/>
        <v>0.01390959</v>
      </c>
      <c r="AY105" s="8" t="n">
        <v>0.008658009</v>
      </c>
      <c r="AZ105" s="8"/>
      <c r="BA105" s="8"/>
      <c r="BB105" s="8"/>
      <c r="BC105" s="8"/>
      <c r="BD105" s="8"/>
      <c r="BE105" s="8"/>
      <c r="BF105" s="84" t="str">
        <f t="shared" si="120"/>
        <v>-</v>
      </c>
      <c r="BG105" s="84" t="str">
        <f t="shared" si="120"/>
        <v>-</v>
      </c>
      <c r="BH105" s="84" t="str">
        <f t="shared" si="120"/>
        <v>-</v>
      </c>
      <c r="BI105" s="84" t="str">
        <f t="shared" si="120"/>
        <v>-</v>
      </c>
      <c r="BJ105" s="84" t="str">
        <f t="shared" si="120"/>
        <v>-</v>
      </c>
      <c r="BK105" s="84" t="str">
        <f t="shared" si="120"/>
        <v>-</v>
      </c>
      <c r="BL105" s="84" t="str">
        <f t="shared" si="120"/>
        <v>-</v>
      </c>
      <c r="BM105" s="84" t="str">
        <f t="shared" si="120"/>
        <v>-</v>
      </c>
      <c r="BN105" s="84" t="str">
        <f t="shared" si="120"/>
        <v>-</v>
      </c>
      <c r="BO105" s="84" t="str">
        <f t="shared" si="120"/>
        <v>-</v>
      </c>
      <c r="BP105" s="84" t="str">
        <f t="shared" si="120"/>
        <v>-</v>
      </c>
      <c r="BQ105" s="84" t="str">
        <f t="shared" si="120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1"/>
        <v/>
      </c>
      <c r="G106" s="8"/>
      <c r="H106" s="8" t="str">
        <f t="shared" si="122"/>
        <v/>
      </c>
      <c r="I106" s="8" t="str">
        <f t="shared" si="123"/>
        <v/>
      </c>
      <c r="J106" s="8" t="str">
        <f t="shared" si="124"/>
        <v/>
      </c>
      <c r="K106" s="8" t="str">
        <f t="shared" si="125"/>
        <v/>
      </c>
      <c r="L106" s="8" t="str">
        <f t="shared" si="126"/>
        <v/>
      </c>
      <c r="M106" s="8" t="str">
        <f t="shared" si="127"/>
        <v/>
      </c>
      <c r="N106" s="8" t="str">
        <f t="shared" si="128"/>
        <v/>
      </c>
      <c r="O106" s="8" t="str">
        <f t="shared" si="129"/>
        <v/>
      </c>
      <c r="P106" s="8" t="str">
        <f t="shared" si="130"/>
        <v/>
      </c>
      <c r="Q106" s="8" t="str">
        <f t="shared" si="131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si="120"/>
        <v>-</v>
      </c>
      <c r="BG106" s="84" t="str">
        <f t="shared" si="120"/>
        <v>-</v>
      </c>
      <c r="BH106" s="84" t="str">
        <f t="shared" si="120"/>
        <v>-</v>
      </c>
      <c r="BI106" s="84" t="str">
        <f t="shared" si="120"/>
        <v>-</v>
      </c>
      <c r="BJ106" s="84" t="str">
        <f t="shared" si="120"/>
        <v>-</v>
      </c>
      <c r="BK106" s="84" t="str">
        <f t="shared" si="120"/>
        <v>-</v>
      </c>
      <c r="BL106" s="84" t="str">
        <f t="shared" si="120"/>
        <v>-</v>
      </c>
      <c r="BM106" s="84" t="str">
        <f t="shared" si="120"/>
        <v>-</v>
      </c>
      <c r="BN106" s="84" t="str">
        <f t="shared" si="120"/>
        <v>-</v>
      </c>
      <c r="BO106" s="84" t="str">
        <f t="shared" si="120"/>
        <v>-</v>
      </c>
      <c r="BP106" s="84" t="str">
        <f t="shared" si="120"/>
        <v>-</v>
      </c>
      <c r="BQ106" s="84" t="str">
        <f t="shared" si="120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121"/>
        <v/>
      </c>
      <c r="G107" s="8"/>
      <c r="H107" s="8" t="str">
        <f t="shared" si="122"/>
        <v/>
      </c>
      <c r="I107" s="8" t="str">
        <f t="shared" si="123"/>
        <v/>
      </c>
      <c r="J107" s="8" t="str">
        <f t="shared" si="124"/>
        <v/>
      </c>
      <c r="K107" s="8" t="str">
        <f t="shared" si="125"/>
        <v/>
      </c>
      <c r="L107" s="8" t="str">
        <f t="shared" si="126"/>
        <v/>
      </c>
      <c r="M107" s="8" t="str">
        <f t="shared" si="127"/>
        <v/>
      </c>
      <c r="N107" s="8" t="str">
        <f t="shared" si="128"/>
        <v/>
      </c>
      <c r="O107" s="8" t="str">
        <f t="shared" si="129"/>
        <v/>
      </c>
      <c r="P107" s="8" t="str">
        <f>IFERROR(P95/(AVERAGE(AR83,AS83)+AVERAGE(AS83,AT83)+AVERAGE(AT83,AU83)),"")</f>
        <v/>
      </c>
      <c r="Q107" s="8" t="str">
        <f t="shared" si="131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 t="n">
        <v>0.229422066549912</v>
      </c>
      <c r="V107" s="9" t="n">
        <v>0.197838736492103</v>
      </c>
      <c r="W107" s="9" t="n">
        <v>0.25244177310293</v>
      </c>
      <c r="X107" s="9" t="n">
        <v>0.228875582168995</v>
      </c>
      <c r="Y107" s="9" t="n">
        <v>0.284441398217957</v>
      </c>
      <c r="Z107" s="9" t="n">
        <v>0.305050505050505</v>
      </c>
      <c r="AA107" s="9" t="n">
        <v>0.338047138047138</v>
      </c>
      <c r="AB107" s="9" t="n">
        <v>0.261450381679389</v>
      </c>
      <c r="AC107" s="9" t="n">
        <v>0.441685912240185</v>
      </c>
      <c r="AD107" s="9" t="n">
        <v>0.34341252699784</v>
      </c>
      <c r="AE107" s="9" t="n">
        <v>0.358159392789374</v>
      </c>
      <c r="AF107" s="9" t="n">
        <v>0.368613138686131</v>
      </c>
      <c r="AG107" s="9" t="n">
        <v>0.178644298345046</v>
      </c>
      <c r="AH107" s="9" t="n">
        <v>0.177971947574155</v>
      </c>
      <c r="AI107" s="9" t="n">
        <v>0.298473456368193</v>
      </c>
      <c r="AJ107" s="9" t="n">
        <v>0.238156761412575</v>
      </c>
      <c r="AK107" s="9" t="n">
        <v>0.259085580304807</v>
      </c>
      <c r="AL107" s="9" t="n">
        <v>0.34030995366672</v>
      </c>
      <c r="AM107" s="9" t="n">
        <v>0.222103434451423</v>
      </c>
      <c r="AN107" s="9" t="n">
        <v>0.22688975910763</v>
      </c>
      <c r="AO107" s="9" t="n">
        <v>0.251884422110553</v>
      </c>
      <c r="AP107" s="9" t="n">
        <v>0.185427982768309</v>
      </c>
      <c r="AQ107" s="9" t="n">
        <v>0.166150137741047</v>
      </c>
      <c r="AR107" s="9" t="n">
        <v>0.266960144642717</v>
      </c>
      <c r="AS107" s="8" t="n">
        <v>0.09784619939308711</v>
      </c>
      <c r="AT107" s="8" t="n">
        <v>0.136528901090747</v>
      </c>
      <c r="AU107" s="8" t="n">
        <v>0.209235936188077</v>
      </c>
      <c r="AV107" s="8" t="n">
        <v>0.2201945</v>
      </c>
      <c r="AW107" s="8" t="n">
        <f>IF(ISBLANK(#REF!)=FALSE,IFERROR(#REF!/AVERAGE(AW83,AV83),""),"")</f>
        <v>0.1786231</v>
      </c>
      <c r="AX107" s="8" t="n">
        <f>IF(ISBLANK(#REF!)=FALSE,IFERROR(#REF!/AVERAGE(AX83,AW83),""),"")</f>
        <v>0.2342377</v>
      </c>
      <c r="AY107" s="8" t="n">
        <v>0.1623394</v>
      </c>
      <c r="AZ107" s="8"/>
      <c r="BA107" s="8"/>
      <c r="BB107" s="8"/>
      <c r="BC107" s="8"/>
      <c r="BD107" s="8"/>
      <c r="BE107" s="8"/>
      <c r="BF107" s="84" t="str">
        <f t="shared" si="120"/>
        <v>-</v>
      </c>
      <c r="BG107" s="84" t="str">
        <f t="shared" si="120"/>
        <v>-</v>
      </c>
      <c r="BH107" s="84" t="str">
        <f t="shared" si="120"/>
        <v>-</v>
      </c>
      <c r="BI107" s="84" t="str">
        <f t="shared" si="120"/>
        <v>-</v>
      </c>
      <c r="BJ107" s="84" t="str">
        <f t="shared" si="120"/>
        <v>-</v>
      </c>
      <c r="BK107" s="84" t="str">
        <f t="shared" si="120"/>
        <v>-</v>
      </c>
      <c r="BL107" s="84" t="str">
        <f t="shared" si="120"/>
        <v>-</v>
      </c>
      <c r="BM107" s="84" t="str">
        <f t="shared" si="120"/>
        <v>-</v>
      </c>
      <c r="BN107" s="84" t="str">
        <f t="shared" si="120"/>
        <v>-</v>
      </c>
      <c r="BO107" s="84" t="str">
        <f t="shared" si="120"/>
        <v>-</v>
      </c>
      <c r="BP107" s="84" t="str">
        <f t="shared" si="120"/>
        <v>-</v>
      </c>
      <c r="BQ107" s="84" t="str">
        <f t="shared" si="120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    : INDEX(U110:AF110,$B$2))</f>
        <v>0</v>
      </c>
      <c r="D110" s="71">
        <f>SUM(AG110                 : INDEX(AG110:AR110,$B$2))</f>
        <v>0</v>
      </c>
      <c r="E110" s="71">
        <f>SUM(AS110    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132">SUM(X110:Z110)</f>
        <v>0</v>
      </c>
      <c r="J110" s="4">
        <f>SUM(AA110:AC110)</f>
        <v>0</v>
      </c>
      <c r="K110" s="4">
        <f t="shared" ref="K110:K119" si="133">SUM(AD110:AF110)</f>
        <v>0</v>
      </c>
      <c r="L110" s="4">
        <f t="shared" ref="L110:L119" si="134">SUM(AG110:AI110)</f>
        <v>0</v>
      </c>
      <c r="M110" s="4">
        <f t="shared" ref="M110:M119" si="135">SUM(AJ110:AL110)</f>
        <v>0</v>
      </c>
      <c r="N110" s="4">
        <f t="shared" ref="N110:N119" si="136">SUM(AM110:AO110)</f>
        <v>0</v>
      </c>
      <c r="O110" s="4">
        <f t="shared" ref="O110:O119" si="137">SUM(AP110:AR110)</f>
        <v>0</v>
      </c>
      <c r="P110" s="4">
        <f t="shared" ref="P110:P119" si="138">SUM(AS110:AU110)</f>
        <v>0</v>
      </c>
      <c r="Q110" s="4">
        <f t="shared" ref="Q110:Q119" si="139">SUM(AV110:AX110)</f>
        <v>0</v>
      </c>
      <c r="R110" s="4">
        <f t="shared" ref="R110:R119" si="140">SUM(AY110:BA110)</f>
        <v>0</v>
      </c>
      <c r="S110" s="4">
        <f t="shared" ref="S110:S119" si="141">SUM(BB110:BD110)</f>
        <v>0</v>
      </c>
      <c r="U110" t="n">
        <v>22.0</v>
      </c>
      <c r="V110" t="n">
        <v>8.0</v>
      </c>
      <c r="W110" t="n">
        <v>41.0</v>
      </c>
      <c r="X110" t="n">
        <v>19.0</v>
      </c>
      <c r="Y110" t="n">
        <v>19.0</v>
      </c>
      <c r="Z110" t="n">
        <v>26.0</v>
      </c>
      <c r="AA110" t="n">
        <v>46.0</v>
      </c>
      <c r="AB110" t="n">
        <v>23.0</v>
      </c>
      <c r="AC110" t="n">
        <v>52.0</v>
      </c>
      <c r="AD110" t="n">
        <v>34.0</v>
      </c>
      <c r="AE110" t="n">
        <v>54.0</v>
      </c>
      <c r="AF110" t="n">
        <v>100.0</v>
      </c>
      <c r="AG110" t="n">
        <v>17.0</v>
      </c>
      <c r="AH110" t="n">
        <v>12.0</v>
      </c>
      <c r="AI110" t="n">
        <v>44.0</v>
      </c>
      <c r="AJ110" t="n">
        <v>25.0</v>
      </c>
      <c r="AK110" t="n">
        <v>24.0</v>
      </c>
      <c r="AL110" t="n">
        <v>34.0</v>
      </c>
      <c r="AM110" t="n">
        <v>34.0</v>
      </c>
      <c r="AN110" t="n">
        <v>30.0</v>
      </c>
      <c r="AO110" t="n">
        <v>40.5</v>
      </c>
      <c r="AP110" t="n">
        <v>25.0</v>
      </c>
      <c r="AQ110" t="n">
        <v>20.0</v>
      </c>
      <c r="AR110" s="4" t="n">
        <v>50.5</v>
      </c>
      <c r="AS110" t="n">
        <v>51.5</v>
      </c>
      <c r="AT110" t="n">
        <v>92.5</v>
      </c>
      <c r="AU110" t="n">
        <v>102.5</v>
      </c>
      <c r="AV110" t="n">
        <v>332.0</v>
      </c>
      <c r="AW110" t="n">
        <v>241.0</v>
      </c>
      <c r="AX110" t="n">
        <v>156.5</v>
      </c>
      <c r="AY110" t="n">
        <v>181.0</v>
      </c>
      <c r="BF110" s="84" t="str">
        <f t="shared" ref="BF110:BQ119" si="142">IFERROR(AS110/AG110,"-")</f>
        <v>-</v>
      </c>
      <c r="BG110" s="84" t="str">
        <f t="shared" si="142"/>
        <v>-</v>
      </c>
      <c r="BH110" s="84" t="str">
        <f t="shared" si="142"/>
        <v>-</v>
      </c>
      <c r="BI110" s="84" t="str">
        <f t="shared" si="142"/>
        <v>-</v>
      </c>
      <c r="BJ110" s="84" t="str">
        <f t="shared" si="142"/>
        <v>-</v>
      </c>
      <c r="BK110" s="84" t="str">
        <f t="shared" si="142"/>
        <v>-</v>
      </c>
      <c r="BL110" s="84" t="str">
        <f t="shared" si="142"/>
        <v>-</v>
      </c>
      <c r="BM110" s="84" t="str">
        <f t="shared" si="142"/>
        <v>-</v>
      </c>
      <c r="BN110" s="84" t="str">
        <f t="shared" si="142"/>
        <v>-</v>
      </c>
      <c r="BO110" s="84" t="str">
        <f t="shared" si="142"/>
        <v>-</v>
      </c>
      <c r="BP110" s="84" t="str">
        <f t="shared" si="142"/>
        <v>-</v>
      </c>
      <c r="BQ110" s="84" t="str">
        <f t="shared" si="142"/>
        <v>-</v>
      </c>
    </row>
    <row r="111" spans="1:71" x14ac:dyDescent="0.25">
      <c r="A111" s="44" t="s">
        <v>163</v>
      </c>
      <c r="B111" s="22" t="s">
        <v>44</v>
      </c>
      <c r="C111" s="71">
        <f>SUM(U111                : INDEX(U111:AF111,$B$2))</f>
        <v>0</v>
      </c>
      <c r="D111" s="71">
        <f>SUM(AG111                 : INDEX(AG111:AR111,$B$2))</f>
        <v>0</v>
      </c>
      <c r="E111" s="71">
        <f>SUM(AS111                 : INDEX(AS111:BD111,$B$2))</f>
        <v>0</v>
      </c>
      <c r="F111" s="65" t="str">
        <f t="shared" ref="F111:F118" si="143">IFERROR(E111/D111,"")</f>
        <v/>
      </c>
      <c r="H111" s="4">
        <f t="shared" ref="H111:H119" si="144">SUM(U111:W111)</f>
        <v>0</v>
      </c>
      <c r="I111" s="4">
        <f t="shared" si="132"/>
        <v>0</v>
      </c>
      <c r="J111" s="4">
        <f t="shared" ref="J111:J119" si="145">SUM(AA111:AC111)</f>
        <v>0</v>
      </c>
      <c r="K111" s="4">
        <f t="shared" si="133"/>
        <v>0</v>
      </c>
      <c r="L111" s="4">
        <f t="shared" si="134"/>
        <v>0</v>
      </c>
      <c r="M111" s="4">
        <f t="shared" si="135"/>
        <v>0</v>
      </c>
      <c r="N111" s="4">
        <f t="shared" si="136"/>
        <v>0</v>
      </c>
      <c r="O111" s="4">
        <f t="shared" si="137"/>
        <v>0</v>
      </c>
      <c r="P111" s="4">
        <f t="shared" si="138"/>
        <v>0</v>
      </c>
      <c r="Q111" s="4">
        <f t="shared" si="139"/>
        <v>0</v>
      </c>
      <c r="R111" s="4">
        <f t="shared" si="140"/>
        <v>0</v>
      </c>
      <c r="S111" s="4">
        <f t="shared" si="141"/>
        <v>0</v>
      </c>
      <c r="U111" t="n">
        <v>101.0</v>
      </c>
      <c r="V111" t="n">
        <v>61.0</v>
      </c>
      <c r="W111" t="n">
        <v>102.0</v>
      </c>
      <c r="X111" t="n">
        <v>132.0</v>
      </c>
      <c r="Y111" t="n">
        <v>106.5</v>
      </c>
      <c r="Z111" t="n">
        <v>133.0</v>
      </c>
      <c r="AA111" t="n">
        <v>214.0</v>
      </c>
      <c r="AB111" t="n">
        <v>125.0</v>
      </c>
      <c r="AC111" t="n">
        <v>285.0</v>
      </c>
      <c r="AD111" t="n">
        <v>173.0</v>
      </c>
      <c r="AE111" t="n">
        <v>431.0</v>
      </c>
      <c r="AF111" t="n">
        <v>247.0</v>
      </c>
      <c r="AG111" t="n">
        <v>63.0</v>
      </c>
      <c r="AH111" t="n">
        <v>47.0</v>
      </c>
      <c r="AI111" t="n">
        <v>307.0</v>
      </c>
      <c r="AJ111" t="n">
        <v>235.0</v>
      </c>
      <c r="AK111" t="n">
        <v>304.0</v>
      </c>
      <c r="AL111" t="n">
        <v>755.0</v>
      </c>
      <c r="AM111" t="n">
        <v>383.0</v>
      </c>
      <c r="AN111" t="n">
        <v>440.0</v>
      </c>
      <c r="AO111" t="n">
        <v>691.5</v>
      </c>
      <c r="AP111" t="n">
        <v>497.5</v>
      </c>
      <c r="AQ111" t="n">
        <v>533.0</v>
      </c>
      <c r="AR111" s="4" t="n">
        <v>1110.0</v>
      </c>
      <c r="AS111" t="n">
        <v>195.0</v>
      </c>
      <c r="AT111" t="n">
        <v>268.0</v>
      </c>
      <c r="AU111" t="n">
        <v>726.0</v>
      </c>
      <c r="AV111" t="n">
        <v>470.0</v>
      </c>
      <c r="AW111" t="n">
        <v>458.0</v>
      </c>
      <c r="AX111" t="n">
        <v>1053.0</v>
      </c>
      <c r="AY111" t="n">
        <v>568.0</v>
      </c>
      <c r="BF111" s="84" t="str">
        <f t="shared" si="142"/>
        <v>-</v>
      </c>
      <c r="BG111" s="84" t="str">
        <f t="shared" si="142"/>
        <v>-</v>
      </c>
      <c r="BH111" s="84" t="str">
        <f t="shared" si="142"/>
        <v>-</v>
      </c>
      <c r="BI111" s="84" t="str">
        <f t="shared" si="142"/>
        <v>-</v>
      </c>
      <c r="BJ111" s="84" t="str">
        <f t="shared" si="142"/>
        <v>-</v>
      </c>
      <c r="BK111" s="84" t="str">
        <f t="shared" si="142"/>
        <v>-</v>
      </c>
      <c r="BL111" s="84" t="str">
        <f t="shared" si="142"/>
        <v>-</v>
      </c>
      <c r="BM111" s="84" t="str">
        <f t="shared" si="142"/>
        <v>-</v>
      </c>
      <c r="BN111" s="84" t="str">
        <f t="shared" si="142"/>
        <v>-</v>
      </c>
      <c r="BO111" s="84" t="str">
        <f t="shared" si="142"/>
        <v>-</v>
      </c>
      <c r="BP111" s="84" t="str">
        <f t="shared" si="142"/>
        <v>-</v>
      </c>
      <c r="BQ111" s="84" t="str">
        <f t="shared" si="142"/>
        <v>-</v>
      </c>
    </row>
    <row r="112" spans="1:71" x14ac:dyDescent="0.25">
      <c r="A112" s="44" t="s">
        <v>164</v>
      </c>
      <c r="B112" s="22" t="s">
        <v>45</v>
      </c>
      <c r="C112" s="71">
        <f>SUM(U112                : INDEX(U112:AF112,$B$2))</f>
        <v>0</v>
      </c>
      <c r="D112" s="71">
        <f>SUM(AG112                 : INDEX(AG112:AR112,$B$2))</f>
        <v>0</v>
      </c>
      <c r="E112" s="71">
        <f>SUM(AS112                 : INDEX(AS112:BD112,$B$2))</f>
        <v>0</v>
      </c>
      <c r="F112" s="65" t="str">
        <f t="shared" si="143"/>
        <v/>
      </c>
      <c r="H112" s="4">
        <f t="shared" si="144"/>
        <v>0</v>
      </c>
      <c r="I112" s="4">
        <f t="shared" si="132"/>
        <v>0</v>
      </c>
      <c r="J112" s="4">
        <f t="shared" si="145"/>
        <v>0</v>
      </c>
      <c r="K112" s="4">
        <f t="shared" si="133"/>
        <v>0</v>
      </c>
      <c r="L112" s="4">
        <f t="shared" si="134"/>
        <v>0</v>
      </c>
      <c r="M112" s="4">
        <f t="shared" si="135"/>
        <v>0</v>
      </c>
      <c r="N112" s="4">
        <f t="shared" si="136"/>
        <v>0</v>
      </c>
      <c r="O112" s="4">
        <f t="shared" si="137"/>
        <v>0</v>
      </c>
      <c r="P112" s="4">
        <f t="shared" si="138"/>
        <v>0</v>
      </c>
      <c r="Q112" s="4">
        <f t="shared" si="139"/>
        <v>0</v>
      </c>
      <c r="R112" s="4">
        <f t="shared" si="140"/>
        <v>0</v>
      </c>
      <c r="S112" s="4">
        <f t="shared" si="141"/>
        <v>0</v>
      </c>
      <c r="U112" t="n">
        <v>67.0</v>
      </c>
      <c r="V112" t="n">
        <v>76.0</v>
      </c>
      <c r="W112" t="n">
        <v>80.0</v>
      </c>
      <c r="X112" t="n">
        <v>83.0</v>
      </c>
      <c r="Y112" t="n">
        <v>117.5</v>
      </c>
      <c r="Z112" t="n">
        <v>101.0</v>
      </c>
      <c r="AA112" t="n">
        <v>132.0</v>
      </c>
      <c r="AB112" t="n">
        <v>102.0</v>
      </c>
      <c r="AC112" t="n">
        <v>188.0</v>
      </c>
      <c r="AD112" t="n">
        <v>193.0</v>
      </c>
      <c r="AE112" t="n">
        <v>132.0</v>
      </c>
      <c r="AF112" t="n">
        <v>358.0</v>
      </c>
      <c r="AG112" t="n">
        <v>73.0</v>
      </c>
      <c r="AH112" t="n">
        <v>61.0</v>
      </c>
      <c r="AI112" t="n">
        <v>39.0</v>
      </c>
      <c r="AJ112" t="n">
        <v>100.0</v>
      </c>
      <c r="AK112" t="n">
        <v>156.0</v>
      </c>
      <c r="AL112" t="n">
        <v>301.0</v>
      </c>
      <c r="AM112" t="n">
        <v>266.0</v>
      </c>
      <c r="AN112" t="n">
        <v>242.0</v>
      </c>
      <c r="AO112" t="n">
        <v>408.0</v>
      </c>
      <c r="AP112" t="n">
        <v>269.5</v>
      </c>
      <c r="AQ112" t="n">
        <v>305.5</v>
      </c>
      <c r="AR112" s="4" t="n">
        <v>488.5</v>
      </c>
      <c r="AS112" t="n">
        <v>189.0</v>
      </c>
      <c r="AT112" t="n">
        <v>116.0</v>
      </c>
      <c r="AU112" t="n">
        <v>281.0</v>
      </c>
      <c r="AV112" t="n">
        <v>292.0</v>
      </c>
      <c r="AW112" t="n">
        <v>199.0</v>
      </c>
      <c r="AX112" t="n">
        <v>154.5</v>
      </c>
      <c r="AY112" t="n">
        <v>228.0</v>
      </c>
      <c r="BF112" s="84" t="str">
        <f t="shared" si="142"/>
        <v>-</v>
      </c>
      <c r="BG112" s="84" t="str">
        <f t="shared" si="142"/>
        <v>-</v>
      </c>
      <c r="BH112" s="84" t="str">
        <f t="shared" si="142"/>
        <v>-</v>
      </c>
      <c r="BI112" s="84" t="str">
        <f t="shared" si="142"/>
        <v>-</v>
      </c>
      <c r="BJ112" s="84" t="str">
        <f t="shared" si="142"/>
        <v>-</v>
      </c>
      <c r="BK112" s="84" t="str">
        <f t="shared" si="142"/>
        <v>-</v>
      </c>
      <c r="BL112" s="84" t="str">
        <f t="shared" si="142"/>
        <v>-</v>
      </c>
      <c r="BM112" s="84" t="str">
        <f t="shared" si="142"/>
        <v>-</v>
      </c>
      <c r="BN112" s="84" t="str">
        <f t="shared" si="142"/>
        <v>-</v>
      </c>
      <c r="BO112" s="84" t="str">
        <f t="shared" si="142"/>
        <v>-</v>
      </c>
      <c r="BP112" s="84" t="str">
        <f t="shared" si="142"/>
        <v>-</v>
      </c>
      <c r="BQ112" s="84" t="str">
        <f t="shared" si="142"/>
        <v>-</v>
      </c>
    </row>
    <row r="113" spans="1:69" x14ac:dyDescent="0.25">
      <c r="A113" s="44" t="s">
        <v>165</v>
      </c>
      <c r="B113" s="22" t="s">
        <v>46</v>
      </c>
      <c r="C113" s="71">
        <f>SUM(U113                : INDEX(U113:AF113,$B$2))</f>
        <v>0</v>
      </c>
      <c r="D113" s="71">
        <f>SUM(AG113                 : INDEX(AG113:AR113,$B$2))</f>
        <v>0</v>
      </c>
      <c r="E113" s="71">
        <f>SUM(AS113                 : INDEX(AS113:BD113,$B$2))</f>
        <v>0</v>
      </c>
      <c r="F113" s="65" t="str">
        <f t="shared" si="143"/>
        <v/>
      </c>
      <c r="H113" s="4">
        <f t="shared" si="144"/>
        <v>0</v>
      </c>
      <c r="I113" s="4">
        <f t="shared" si="132"/>
        <v>0</v>
      </c>
      <c r="J113" s="4">
        <f t="shared" si="145"/>
        <v>0</v>
      </c>
      <c r="K113" s="4">
        <f t="shared" si="133"/>
        <v>0</v>
      </c>
      <c r="L113" s="4">
        <f t="shared" si="134"/>
        <v>0</v>
      </c>
      <c r="M113" s="4">
        <f t="shared" si="135"/>
        <v>0</v>
      </c>
      <c r="N113" s="4">
        <f t="shared" si="136"/>
        <v>0</v>
      </c>
      <c r="O113" s="4">
        <f t="shared" si="137"/>
        <v>0</v>
      </c>
      <c r="P113" s="4">
        <f t="shared" si="138"/>
        <v>0</v>
      </c>
      <c r="Q113" s="4">
        <f t="shared" si="139"/>
        <v>0</v>
      </c>
      <c r="R113" s="4">
        <f t="shared" si="140"/>
        <v>0</v>
      </c>
      <c r="S113" s="4">
        <f t="shared" si="141"/>
        <v>0</v>
      </c>
      <c r="U113" t="n">
        <v>80.0</v>
      </c>
      <c r="V113" t="n">
        <v>65.0</v>
      </c>
      <c r="W113" t="n">
        <v>116.0</v>
      </c>
      <c r="X113" t="n">
        <v>75.0</v>
      </c>
      <c r="Y113" t="n">
        <v>79.0</v>
      </c>
      <c r="Z113" t="n">
        <v>157.0</v>
      </c>
      <c r="AA113" t="n">
        <v>162.0</v>
      </c>
      <c r="AB113" t="n">
        <v>94.0</v>
      </c>
      <c r="AC113" t="n">
        <v>245.0</v>
      </c>
      <c r="AD113" t="n">
        <v>177.0</v>
      </c>
      <c r="AE113" t="n">
        <v>311.0</v>
      </c>
      <c r="AF113" t="n">
        <v>250.5</v>
      </c>
      <c r="AG113" t="n">
        <v>110.0</v>
      </c>
      <c r="AH113" t="n">
        <v>150.0</v>
      </c>
      <c r="AI113" t="n">
        <v>174.0</v>
      </c>
      <c r="AJ113" t="n">
        <v>78.0</v>
      </c>
      <c r="AK113" t="n">
        <v>129.0</v>
      </c>
      <c r="AL113" t="n">
        <v>229.0</v>
      </c>
      <c r="AM113" t="n">
        <v>177.0</v>
      </c>
      <c r="AN113" t="n">
        <v>325.0</v>
      </c>
      <c r="AO113" t="n">
        <v>477.0</v>
      </c>
      <c r="AP113" t="n">
        <v>268.0</v>
      </c>
      <c r="AQ113" t="n">
        <v>294.0</v>
      </c>
      <c r="AR113" s="4" t="n">
        <v>554.5</v>
      </c>
      <c r="AS113" t="n">
        <v>239.5</v>
      </c>
      <c r="AT113" t="n">
        <v>417.0</v>
      </c>
      <c r="AU113" t="n">
        <v>326.0</v>
      </c>
      <c r="AV113" t="n">
        <v>205.0</v>
      </c>
      <c r="AW113" t="n">
        <v>226.0</v>
      </c>
      <c r="AX113" t="n">
        <v>203.5</v>
      </c>
      <c r="AY113" t="n">
        <v>203.5</v>
      </c>
      <c r="BF113" s="84" t="str">
        <f t="shared" si="142"/>
        <v>-</v>
      </c>
      <c r="BG113" s="84" t="str">
        <f t="shared" si="142"/>
        <v>-</v>
      </c>
      <c r="BH113" s="84" t="str">
        <f t="shared" si="142"/>
        <v>-</v>
      </c>
      <c r="BI113" s="84" t="str">
        <f t="shared" si="142"/>
        <v>-</v>
      </c>
      <c r="BJ113" s="84" t="str">
        <f t="shared" si="142"/>
        <v>-</v>
      </c>
      <c r="BK113" s="84" t="str">
        <f t="shared" si="142"/>
        <v>-</v>
      </c>
      <c r="BL113" s="84" t="str">
        <f t="shared" si="142"/>
        <v>-</v>
      </c>
      <c r="BM113" s="84" t="str">
        <f t="shared" si="142"/>
        <v>-</v>
      </c>
      <c r="BN113" s="84" t="str">
        <f t="shared" si="142"/>
        <v>-</v>
      </c>
      <c r="BO113" s="84" t="str">
        <f t="shared" si="142"/>
        <v>-</v>
      </c>
      <c r="BP113" s="84" t="str">
        <f t="shared" si="142"/>
        <v>-</v>
      </c>
      <c r="BQ113" s="84" t="str">
        <f t="shared" si="142"/>
        <v>-</v>
      </c>
    </row>
    <row r="114" spans="1:69" x14ac:dyDescent="0.25">
      <c r="A114" s="44" t="s">
        <v>166</v>
      </c>
      <c r="B114" s="22" t="s">
        <v>47</v>
      </c>
      <c r="C114" s="71">
        <f>SUM(U114                : INDEX(U114:AF114,$B$2))</f>
        <v>0</v>
      </c>
      <c r="D114" s="71">
        <f>SUM(AG114                 : INDEX(AG114:AR114,$B$2))</f>
        <v>0</v>
      </c>
      <c r="E114" s="71">
        <f>SUM(AS114                 : INDEX(AS114:BD114,$B$2))</f>
        <v>0</v>
      </c>
      <c r="F114" s="65" t="str">
        <f t="shared" si="143"/>
        <v/>
      </c>
      <c r="H114" s="4">
        <f t="shared" si="144"/>
        <v>0</v>
      </c>
      <c r="I114" s="4">
        <f t="shared" si="132"/>
        <v>0</v>
      </c>
      <c r="J114" s="4">
        <f t="shared" si="145"/>
        <v>0</v>
      </c>
      <c r="K114" s="4">
        <f t="shared" si="133"/>
        <v>0</v>
      </c>
      <c r="L114" s="4">
        <f t="shared" si="134"/>
        <v>0</v>
      </c>
      <c r="M114" s="4">
        <f t="shared" si="135"/>
        <v>0</v>
      </c>
      <c r="N114" s="4">
        <f t="shared" si="136"/>
        <v>0</v>
      </c>
      <c r="O114" s="4">
        <f t="shared" si="137"/>
        <v>0</v>
      </c>
      <c r="P114" s="4">
        <f t="shared" si="138"/>
        <v>0</v>
      </c>
      <c r="Q114" s="4">
        <f t="shared" si="139"/>
        <v>0</v>
      </c>
      <c r="R114" s="4">
        <f t="shared" si="140"/>
        <v>0</v>
      </c>
      <c r="S114" s="4">
        <f t="shared" si="141"/>
        <v>0</v>
      </c>
      <c r="U114" t="n">
        <v>37.0</v>
      </c>
      <c r="V114" t="n">
        <v>34.0</v>
      </c>
      <c r="W114" t="n">
        <v>77.0</v>
      </c>
      <c r="X114" t="n">
        <v>103.0</v>
      </c>
      <c r="Y114" t="n">
        <v>112.0</v>
      </c>
      <c r="Z114" t="n">
        <v>85.0</v>
      </c>
      <c r="AA114" t="n">
        <v>80.0</v>
      </c>
      <c r="AB114" t="n">
        <v>62.0</v>
      </c>
      <c r="AC114" t="n">
        <v>144.0</v>
      </c>
      <c r="AD114" t="n">
        <v>106.5</v>
      </c>
      <c r="AE114" t="n">
        <v>206.0</v>
      </c>
      <c r="AF114" t="n">
        <v>213.0</v>
      </c>
      <c r="AG114" t="n">
        <v>101.0</v>
      </c>
      <c r="AH114" t="n">
        <v>98.0</v>
      </c>
      <c r="AI114" t="n">
        <v>249.0</v>
      </c>
      <c r="AJ114" t="n">
        <v>105.0</v>
      </c>
      <c r="AK114" t="n">
        <v>105.0</v>
      </c>
      <c r="AL114" t="n">
        <v>89.0</v>
      </c>
      <c r="AM114" t="n">
        <v>70.0</v>
      </c>
      <c r="AN114" t="n">
        <v>98.0</v>
      </c>
      <c r="AO114" t="n">
        <v>151.5</v>
      </c>
      <c r="AP114" t="n">
        <v>177.0</v>
      </c>
      <c r="AQ114" t="n">
        <v>200.0</v>
      </c>
      <c r="AR114" s="4" t="n">
        <v>414.0</v>
      </c>
      <c r="AS114" t="n">
        <v>124.5</v>
      </c>
      <c r="AT114" t="n">
        <v>238.0</v>
      </c>
      <c r="AU114" t="n">
        <v>352.5</v>
      </c>
      <c r="AV114" t="n">
        <v>145.0</v>
      </c>
      <c r="AW114" t="n">
        <v>100.0</v>
      </c>
      <c r="AX114" t="n">
        <v>99.0</v>
      </c>
      <c r="AY114" t="n">
        <v>118.0</v>
      </c>
      <c r="BF114" s="84" t="str">
        <f t="shared" si="142"/>
        <v>-</v>
      </c>
      <c r="BG114" s="84" t="str">
        <f t="shared" si="142"/>
        <v>-</v>
      </c>
      <c r="BH114" s="84" t="str">
        <f t="shared" si="142"/>
        <v>-</v>
      </c>
      <c r="BI114" s="84" t="str">
        <f t="shared" si="142"/>
        <v>-</v>
      </c>
      <c r="BJ114" s="84" t="str">
        <f t="shared" si="142"/>
        <v>-</v>
      </c>
      <c r="BK114" s="84" t="str">
        <f t="shared" si="142"/>
        <v>-</v>
      </c>
      <c r="BL114" s="84" t="str">
        <f t="shared" si="142"/>
        <v>-</v>
      </c>
      <c r="BM114" s="84" t="str">
        <f t="shared" si="142"/>
        <v>-</v>
      </c>
      <c r="BN114" s="84" t="str">
        <f t="shared" si="142"/>
        <v>-</v>
      </c>
      <c r="BO114" s="84" t="str">
        <f t="shared" si="142"/>
        <v>-</v>
      </c>
      <c r="BP114" s="84" t="str">
        <f t="shared" si="142"/>
        <v>-</v>
      </c>
      <c r="BQ114" s="84" t="str">
        <f t="shared" si="142"/>
        <v>-</v>
      </c>
    </row>
    <row r="115" spans="1:69" x14ac:dyDescent="0.25">
      <c r="A115" s="44" t="s">
        <v>167</v>
      </c>
      <c r="B115" s="22" t="s">
        <v>48</v>
      </c>
      <c r="C115" s="71">
        <f>SUM(U115                : INDEX(U115:AF115,$B$2))</f>
        <v>0</v>
      </c>
      <c r="D115" s="71">
        <f>SUM(AG115                 : INDEX(AG115:AR115,$B$2))</f>
        <v>0</v>
      </c>
      <c r="E115" s="71">
        <f>SUM(AS115                 : INDEX(AS115:BD115,$B$2))</f>
        <v>0</v>
      </c>
      <c r="F115" s="65" t="str">
        <f t="shared" si="143"/>
        <v/>
      </c>
      <c r="H115" s="4">
        <f t="shared" si="144"/>
        <v>0</v>
      </c>
      <c r="I115" s="4">
        <f t="shared" si="132"/>
        <v>0</v>
      </c>
      <c r="J115" s="4">
        <f t="shared" si="145"/>
        <v>0</v>
      </c>
      <c r="K115" s="4">
        <f t="shared" si="133"/>
        <v>0</v>
      </c>
      <c r="L115" s="4">
        <f t="shared" si="134"/>
        <v>0</v>
      </c>
      <c r="M115" s="4">
        <f t="shared" si="135"/>
        <v>0</v>
      </c>
      <c r="N115" s="4">
        <f t="shared" si="136"/>
        <v>0</v>
      </c>
      <c r="O115" s="4">
        <f t="shared" si="137"/>
        <v>0</v>
      </c>
      <c r="P115" s="4">
        <f t="shared" si="138"/>
        <v>0</v>
      </c>
      <c r="Q115" s="4">
        <f t="shared" si="139"/>
        <v>0</v>
      </c>
      <c r="R115" s="4">
        <f t="shared" si="140"/>
        <v>0</v>
      </c>
      <c r="S115" s="4">
        <f t="shared" si="141"/>
        <v>0</v>
      </c>
      <c r="U115" t="n">
        <v>33.0</v>
      </c>
      <c r="V115" t="n">
        <v>31.0</v>
      </c>
      <c r="W115" t="n">
        <v>66.0</v>
      </c>
      <c r="X115" t="n">
        <v>77.0</v>
      </c>
      <c r="Y115" t="n">
        <v>70.0</v>
      </c>
      <c r="Z115" t="n">
        <v>61.0</v>
      </c>
      <c r="AA115" t="n">
        <v>76.0</v>
      </c>
      <c r="AB115" t="n">
        <v>58.0</v>
      </c>
      <c r="AC115" t="n">
        <v>132.0</v>
      </c>
      <c r="AD115" t="n">
        <v>111.0</v>
      </c>
      <c r="AE115" t="n">
        <v>177.0</v>
      </c>
      <c r="AF115" t="n">
        <v>169.0</v>
      </c>
      <c r="AG115" t="n">
        <v>56.0</v>
      </c>
      <c r="AH115" t="n">
        <v>83.0</v>
      </c>
      <c r="AI115" t="n">
        <v>175.0</v>
      </c>
      <c r="AJ115" t="n">
        <v>110.0</v>
      </c>
      <c r="AK115" t="n">
        <v>171.0</v>
      </c>
      <c r="AL115" t="n">
        <v>235.0</v>
      </c>
      <c r="AM115" t="n">
        <v>98.0</v>
      </c>
      <c r="AN115" t="n">
        <v>75.0</v>
      </c>
      <c r="AO115" t="n">
        <v>120.0</v>
      </c>
      <c r="AP115" t="n">
        <v>68.0</v>
      </c>
      <c r="AQ115" t="n">
        <v>114.0</v>
      </c>
      <c r="AR115" s="4" t="n">
        <v>276.0</v>
      </c>
      <c r="AS115" t="n">
        <v>41.0</v>
      </c>
      <c r="AT115" t="n">
        <v>88.0</v>
      </c>
      <c r="AU115" t="n">
        <v>148.5</v>
      </c>
      <c r="AV115" t="n">
        <v>132.0</v>
      </c>
      <c r="AW115" t="n">
        <v>97.0</v>
      </c>
      <c r="AX115" t="n">
        <v>76.5</v>
      </c>
      <c r="AY115" t="n">
        <v>69.0</v>
      </c>
      <c r="BF115" s="84" t="str">
        <f t="shared" si="142"/>
        <v>-</v>
      </c>
      <c r="BG115" s="84" t="str">
        <f t="shared" si="142"/>
        <v>-</v>
      </c>
      <c r="BH115" s="84" t="str">
        <f t="shared" si="142"/>
        <v>-</v>
      </c>
      <c r="BI115" s="84" t="str">
        <f t="shared" si="142"/>
        <v>-</v>
      </c>
      <c r="BJ115" s="84" t="str">
        <f t="shared" si="142"/>
        <v>-</v>
      </c>
      <c r="BK115" s="84" t="str">
        <f t="shared" si="142"/>
        <v>-</v>
      </c>
      <c r="BL115" s="84" t="str">
        <f t="shared" si="142"/>
        <v>-</v>
      </c>
      <c r="BM115" s="84" t="str">
        <f t="shared" si="142"/>
        <v>-</v>
      </c>
      <c r="BN115" s="84" t="str">
        <f t="shared" si="142"/>
        <v>-</v>
      </c>
      <c r="BO115" s="84" t="str">
        <f t="shared" si="142"/>
        <v>-</v>
      </c>
      <c r="BP115" s="84" t="str">
        <f t="shared" si="142"/>
        <v>-</v>
      </c>
      <c r="BQ115" s="84" t="str">
        <f t="shared" si="142"/>
        <v>-</v>
      </c>
    </row>
    <row r="116" spans="1:69" x14ac:dyDescent="0.25">
      <c r="A116" s="44" t="s">
        <v>168</v>
      </c>
      <c r="B116" s="22" t="s">
        <v>49</v>
      </c>
      <c r="C116" s="71">
        <f>SUM(U116                : INDEX(U116:AF116,$B$2))</f>
        <v>0</v>
      </c>
      <c r="D116" s="71">
        <f>SUM(AG116                 : INDEX(AG116:AR116,$B$2))</f>
        <v>0</v>
      </c>
      <c r="E116" s="71">
        <f>SUM(AS116                 : INDEX(AS116:BD116,$B$2))</f>
        <v>0</v>
      </c>
      <c r="F116" s="65" t="str">
        <f t="shared" si="143"/>
        <v/>
      </c>
      <c r="H116" s="4">
        <f t="shared" si="144"/>
        <v>0</v>
      </c>
      <c r="I116" s="4">
        <f t="shared" si="132"/>
        <v>0</v>
      </c>
      <c r="J116" s="4">
        <f t="shared" si="145"/>
        <v>0</v>
      </c>
      <c r="K116" s="4">
        <f t="shared" si="133"/>
        <v>0</v>
      </c>
      <c r="L116" s="4">
        <f t="shared" si="134"/>
        <v>0</v>
      </c>
      <c r="M116" s="4">
        <f t="shared" si="135"/>
        <v>0</v>
      </c>
      <c r="N116" s="4">
        <f t="shared" si="136"/>
        <v>0</v>
      </c>
      <c r="O116" s="4">
        <f t="shared" si="137"/>
        <v>0</v>
      </c>
      <c r="P116" s="4">
        <f t="shared" si="138"/>
        <v>0</v>
      </c>
      <c r="Q116" s="4">
        <f t="shared" si="139"/>
        <v>0</v>
      </c>
      <c r="R116" s="4">
        <f t="shared" si="140"/>
        <v>0</v>
      </c>
      <c r="S116" s="4">
        <f t="shared" si="141"/>
        <v>0</v>
      </c>
      <c r="U116" t="n">
        <v>2.0</v>
      </c>
      <c r="V116" t="n">
        <v>7.0</v>
      </c>
      <c r="W116" t="n">
        <v>4.0</v>
      </c>
      <c r="X116" t="n">
        <v>3.0</v>
      </c>
      <c r="Y116" t="n">
        <v>15.0</v>
      </c>
      <c r="Z116" t="n">
        <v>15.0</v>
      </c>
      <c r="AA116" t="n">
        <v>20.0</v>
      </c>
      <c r="AB116" t="n">
        <v>19.0</v>
      </c>
      <c r="AC116" t="n">
        <v>60.0</v>
      </c>
      <c r="AD116" t="n">
        <v>22.5</v>
      </c>
      <c r="AE116" t="n">
        <v>124.0</v>
      </c>
      <c r="AF116" t="n">
        <v>91.5</v>
      </c>
      <c r="AG116" t="n">
        <v>48.0</v>
      </c>
      <c r="AH116" t="n">
        <v>32.0</v>
      </c>
      <c r="AI116" t="n">
        <v>91.0</v>
      </c>
      <c r="AJ116" t="n">
        <v>43.0</v>
      </c>
      <c r="AK116" t="n">
        <v>68.0</v>
      </c>
      <c r="AL116" t="n">
        <v>117.0</v>
      </c>
      <c r="AM116" t="n">
        <v>58.0</v>
      </c>
      <c r="AN116" t="n">
        <v>111.0</v>
      </c>
      <c r="AO116" t="n">
        <v>143.5</v>
      </c>
      <c r="AP116" t="n">
        <v>149.0</v>
      </c>
      <c r="AQ116" t="n">
        <v>169.5</v>
      </c>
      <c r="AR116" s="4" t="n">
        <v>315.5</v>
      </c>
      <c r="AS116" t="n">
        <v>71.5</v>
      </c>
      <c r="AT116" t="n">
        <v>104.5</v>
      </c>
      <c r="AU116" t="n">
        <v>94.5</v>
      </c>
      <c r="AV116" t="n">
        <v>140.0</v>
      </c>
      <c r="AW116" t="n">
        <v>115.0</v>
      </c>
      <c r="AX116" t="n">
        <v>109.0</v>
      </c>
      <c r="AY116" t="n">
        <v>80.5</v>
      </c>
      <c r="BF116" s="84" t="str">
        <f t="shared" si="142"/>
        <v>-</v>
      </c>
      <c r="BG116" s="84" t="str">
        <f t="shared" si="142"/>
        <v>-</v>
      </c>
      <c r="BH116" s="84" t="str">
        <f t="shared" si="142"/>
        <v>-</v>
      </c>
      <c r="BI116" s="84" t="str">
        <f t="shared" si="142"/>
        <v>-</v>
      </c>
      <c r="BJ116" s="84" t="str">
        <f t="shared" si="142"/>
        <v>-</v>
      </c>
      <c r="BK116" s="84" t="str">
        <f t="shared" si="142"/>
        <v>-</v>
      </c>
      <c r="BL116" s="84" t="str">
        <f t="shared" si="142"/>
        <v>-</v>
      </c>
      <c r="BM116" s="84" t="str">
        <f t="shared" si="142"/>
        <v>-</v>
      </c>
      <c r="BN116" s="84" t="str">
        <f t="shared" si="142"/>
        <v>-</v>
      </c>
      <c r="BO116" s="84" t="str">
        <f t="shared" si="142"/>
        <v>-</v>
      </c>
      <c r="BP116" s="84" t="str">
        <f t="shared" si="142"/>
        <v>-</v>
      </c>
      <c r="BQ116" s="84" t="str">
        <f t="shared" si="142"/>
        <v>-</v>
      </c>
    </row>
    <row r="117" spans="1:69" x14ac:dyDescent="0.25">
      <c r="A117" s="44" t="s">
        <v>169</v>
      </c>
      <c r="B117" s="22" t="s">
        <v>50</v>
      </c>
      <c r="C117" s="71">
        <f>SUM(U117                : INDEX(U117:AF117,$B$2))</f>
        <v>0</v>
      </c>
      <c r="D117" s="71">
        <f>SUM(AG117                 : INDEX(AG117:AR117,$B$2))</f>
        <v>0</v>
      </c>
      <c r="E117" s="71">
        <f>SUM(AS117                 : INDEX(AS117:BD117,$B$2))</f>
        <v>0</v>
      </c>
      <c r="F117" s="65" t="str">
        <f t="shared" si="143"/>
        <v/>
      </c>
      <c r="H117" s="4">
        <f t="shared" si="144"/>
        <v>0</v>
      </c>
      <c r="I117" s="4">
        <f t="shared" si="132"/>
        <v>0</v>
      </c>
      <c r="J117" s="4">
        <f t="shared" si="145"/>
        <v>0</v>
      </c>
      <c r="K117" s="4">
        <f t="shared" si="133"/>
        <v>0</v>
      </c>
      <c r="L117" s="4">
        <f t="shared" si="134"/>
        <v>0</v>
      </c>
      <c r="M117" s="4">
        <f t="shared" si="135"/>
        <v>0</v>
      </c>
      <c r="N117" s="4">
        <f t="shared" si="136"/>
        <v>0</v>
      </c>
      <c r="O117" s="4">
        <f t="shared" si="137"/>
        <v>0</v>
      </c>
      <c r="P117" s="4">
        <f t="shared" si="138"/>
        <v>0</v>
      </c>
      <c r="Q117" s="4">
        <f t="shared" si="139"/>
        <v>0</v>
      </c>
      <c r="R117" s="4">
        <f t="shared" si="140"/>
        <v>0</v>
      </c>
      <c r="S117" s="4">
        <f t="shared" si="141"/>
        <v>0</v>
      </c>
      <c r="T117" s="7"/>
      <c r="AR117" s="4"/>
      <c r="AT117" t="n">
        <v>81.0</v>
      </c>
      <c r="AU117" t="n">
        <v>64.0</v>
      </c>
      <c r="AV117" t="n">
        <v>159.0</v>
      </c>
      <c r="AW117" t="n">
        <v>57.0</v>
      </c>
      <c r="AX117" t="n">
        <v>47.0</v>
      </c>
      <c r="AY117" t="n">
        <v>49.0</v>
      </c>
      <c r="BF117" s="84" t="str">
        <f t="shared" si="142"/>
        <v>-</v>
      </c>
      <c r="BG117" s="84" t="str">
        <f t="shared" si="142"/>
        <v>-</v>
      </c>
      <c r="BH117" s="84" t="str">
        <f t="shared" si="142"/>
        <v>-</v>
      </c>
      <c r="BI117" s="84" t="str">
        <f t="shared" si="142"/>
        <v>-</v>
      </c>
      <c r="BJ117" s="84" t="str">
        <f t="shared" si="142"/>
        <v>-</v>
      </c>
      <c r="BK117" s="84" t="str">
        <f t="shared" si="142"/>
        <v>-</v>
      </c>
      <c r="BL117" s="84" t="str">
        <f t="shared" si="142"/>
        <v>-</v>
      </c>
      <c r="BM117" s="84" t="str">
        <f t="shared" si="142"/>
        <v>-</v>
      </c>
      <c r="BN117" s="84" t="str">
        <f t="shared" si="142"/>
        <v>-</v>
      </c>
      <c r="BO117" s="84" t="str">
        <f t="shared" si="142"/>
        <v>-</v>
      </c>
      <c r="BP117" s="84" t="str">
        <f t="shared" si="142"/>
        <v>-</v>
      </c>
      <c r="BQ117" s="84" t="str">
        <f t="shared" si="142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146">SUM(D110:D116)</f>
        <v>0</v>
      </c>
      <c r="E118" s="69">
        <f t="shared" si="146"/>
        <v>0</v>
      </c>
      <c r="F118" s="65" t="str">
        <f t="shared" si="143"/>
        <v/>
      </c>
      <c r="H118" s="4">
        <f t="shared" si="144"/>
        <v>0</v>
      </c>
      <c r="I118" s="4">
        <f t="shared" si="132"/>
        <v>0</v>
      </c>
      <c r="J118" s="4">
        <f t="shared" si="145"/>
        <v>0</v>
      </c>
      <c r="K118" s="4">
        <f t="shared" si="133"/>
        <v>0</v>
      </c>
      <c r="L118" s="4">
        <f t="shared" si="134"/>
        <v>0</v>
      </c>
      <c r="M118" s="4">
        <f t="shared" si="135"/>
        <v>0</v>
      </c>
      <c r="N118" s="4">
        <f t="shared" si="136"/>
        <v>0</v>
      </c>
      <c r="O118" s="4">
        <f t="shared" si="137"/>
        <v>0</v>
      </c>
      <c r="P118" s="4">
        <f t="shared" si="138"/>
        <v>0</v>
      </c>
      <c r="Q118" s="4">
        <f t="shared" si="139"/>
        <v>0</v>
      </c>
      <c r="R118" s="4">
        <f t="shared" si="140"/>
        <v>0</v>
      </c>
      <c r="S118" s="4">
        <f t="shared" si="141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147">SUM(Y110:Y116)</f>
        <v>0</v>
      </c>
      <c r="Z118" s="61">
        <f t="shared" si="147"/>
        <v>0</v>
      </c>
      <c r="AA118" s="61">
        <f t="shared" si="147"/>
        <v>0</v>
      </c>
      <c r="AB118" s="61">
        <f t="shared" si="147"/>
        <v>0</v>
      </c>
      <c r="AC118" s="61">
        <f t="shared" si="147"/>
        <v>0</v>
      </c>
      <c r="AD118" s="61">
        <f t="shared" si="147"/>
        <v>0</v>
      </c>
      <c r="AE118" s="61">
        <f t="shared" si="147"/>
        <v>0</v>
      </c>
      <c r="AF118" s="61">
        <f t="shared" si="147"/>
        <v>0</v>
      </c>
      <c r="AG118" s="61">
        <f t="shared" si="147"/>
        <v>0</v>
      </c>
      <c r="AH118" s="61">
        <f t="shared" si="147"/>
        <v>0</v>
      </c>
      <c r="AI118" s="61">
        <f t="shared" si="147"/>
        <v>0</v>
      </c>
      <c r="AJ118" s="61">
        <f>SUM(AJ110:AJ116)</f>
        <v>0</v>
      </c>
      <c r="AK118" s="61">
        <f t="shared" si="147"/>
        <v>0</v>
      </c>
      <c r="AL118" s="61">
        <f t="shared" si="147"/>
        <v>0</v>
      </c>
      <c r="AM118" s="61">
        <f t="shared" si="147"/>
        <v>0</v>
      </c>
      <c r="AN118" s="61">
        <f t="shared" si="147"/>
        <v>0</v>
      </c>
      <c r="AO118" s="61">
        <f t="shared" si="147"/>
        <v>0</v>
      </c>
      <c r="AP118" s="61">
        <f t="shared" si="147"/>
        <v>0</v>
      </c>
      <c r="AQ118" s="61">
        <f t="shared" si="147"/>
        <v>0</v>
      </c>
      <c r="AR118" s="61">
        <f t="shared" si="147"/>
        <v>0</v>
      </c>
      <c r="AS118" s="61">
        <f t="shared" si="147"/>
        <v>0</v>
      </c>
      <c r="AT118" s="61">
        <f t="shared" si="147"/>
        <v>0</v>
      </c>
      <c r="AU118" s="61">
        <f t="shared" si="147"/>
        <v>0</v>
      </c>
      <c r="AV118" s="61">
        <f t="shared" si="147"/>
        <v>0</v>
      </c>
      <c r="AW118" s="61">
        <f t="shared" si="147"/>
        <v>0</v>
      </c>
      <c r="AX118" s="61">
        <f t="shared" si="147"/>
        <v>0</v>
      </c>
      <c r="AY118" s="61">
        <f t="shared" si="147"/>
        <v>0</v>
      </c>
      <c r="AZ118" s="61">
        <f t="shared" si="147"/>
        <v>0</v>
      </c>
      <c r="BA118" s="61">
        <f t="shared" si="147"/>
        <v>0</v>
      </c>
      <c r="BB118" s="61">
        <f t="shared" si="147"/>
        <v>0</v>
      </c>
      <c r="BC118" s="61">
        <f t="shared" si="147"/>
        <v>0</v>
      </c>
      <c r="BD118" s="61">
        <f t="shared" si="147"/>
        <v>0</v>
      </c>
      <c r="BF118" s="84" t="str">
        <f t="shared" si="142"/>
        <v>-</v>
      </c>
      <c r="BG118" s="84" t="str">
        <f t="shared" si="142"/>
        <v>-</v>
      </c>
      <c r="BH118" s="84" t="str">
        <f t="shared" si="142"/>
        <v>-</v>
      </c>
      <c r="BI118" s="84" t="str">
        <f t="shared" si="142"/>
        <v>-</v>
      </c>
      <c r="BJ118" s="84" t="str">
        <f t="shared" si="142"/>
        <v>-</v>
      </c>
      <c r="BK118" s="84" t="str">
        <f t="shared" si="142"/>
        <v>-</v>
      </c>
      <c r="BL118" s="84" t="str">
        <f t="shared" si="142"/>
        <v>-</v>
      </c>
      <c r="BM118" s="84" t="str">
        <f t="shared" si="142"/>
        <v>-</v>
      </c>
      <c r="BN118" s="84" t="str">
        <f t="shared" si="142"/>
        <v>-</v>
      </c>
      <c r="BO118" s="84" t="str">
        <f t="shared" si="142"/>
        <v>-</v>
      </c>
      <c r="BP118" s="84" t="str">
        <f t="shared" si="142"/>
        <v>-</v>
      </c>
      <c r="BQ118" s="84" t="str">
        <f t="shared" si="142"/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148">SUM(D110:D117)</f>
        <v>0</v>
      </c>
      <c r="E119" s="69">
        <f t="shared" si="148"/>
        <v>0</v>
      </c>
      <c r="F119" s="65" t="str">
        <f>IFERROR(E119/D119,"")</f>
        <v/>
      </c>
      <c r="H119" s="4">
        <f t="shared" si="144"/>
        <v>0</v>
      </c>
      <c r="I119" s="4">
        <f t="shared" si="132"/>
        <v>0</v>
      </c>
      <c r="J119" s="4">
        <f t="shared" si="145"/>
        <v>0</v>
      </c>
      <c r="K119" s="4">
        <f t="shared" si="133"/>
        <v>0</v>
      </c>
      <c r="L119" s="4">
        <f t="shared" si="134"/>
        <v>0</v>
      </c>
      <c r="M119" s="4">
        <f t="shared" si="135"/>
        <v>0</v>
      </c>
      <c r="N119" s="4">
        <f t="shared" si="136"/>
        <v>0</v>
      </c>
      <c r="O119" s="4">
        <f t="shared" si="137"/>
        <v>0</v>
      </c>
      <c r="P119" s="4">
        <f t="shared" si="138"/>
        <v>0</v>
      </c>
      <c r="Q119" s="4">
        <f t="shared" si="139"/>
        <v>0</v>
      </c>
      <c r="R119" s="4">
        <f t="shared" si="140"/>
        <v>0</v>
      </c>
      <c r="S119" s="4">
        <f t="shared" si="141"/>
        <v>0</v>
      </c>
      <c r="T119" s="5"/>
      <c r="U119" s="6" t="n">
        <v>342.0</v>
      </c>
      <c r="V119" s="6" t="n">
        <v>282.0</v>
      </c>
      <c r="W119" s="6" t="n">
        <v>486.0</v>
      </c>
      <c r="X119" s="6" t="n">
        <v>492.0</v>
      </c>
      <c r="Y119" s="6" t="n">
        <v>519.0</v>
      </c>
      <c r="Z119" s="6" t="n">
        <v>578.0</v>
      </c>
      <c r="AA119" s="6" t="n">
        <v>730.0</v>
      </c>
      <c r="AB119" s="6" t="n">
        <v>483.0</v>
      </c>
      <c r="AC119" s="6" t="n">
        <v>1106.0</v>
      </c>
      <c r="AD119" s="6" t="n">
        <v>817.0</v>
      </c>
      <c r="AE119" s="6" t="n">
        <v>1435.0</v>
      </c>
      <c r="AF119" s="6" t="n">
        <v>1429.0</v>
      </c>
      <c r="AG119" s="6" t="n">
        <v>468.0</v>
      </c>
      <c r="AH119" s="6" t="n">
        <v>483.0</v>
      </c>
      <c r="AI119" s="6" t="n">
        <v>1079.0</v>
      </c>
      <c r="AJ119" s="6" t="n">
        <v>696.0</v>
      </c>
      <c r="AK119" s="6" t="n">
        <v>957.0</v>
      </c>
      <c r="AL119" s="6" t="n">
        <v>1760.0</v>
      </c>
      <c r="AM119" s="6" t="n">
        <v>1086.0</v>
      </c>
      <c r="AN119" s="6" t="n">
        <v>1321.0</v>
      </c>
      <c r="AO119" s="6" t="n">
        <v>2032.0</v>
      </c>
      <c r="AP119" s="6" t="n">
        <v>1454.0</v>
      </c>
      <c r="AQ119" s="6" t="n">
        <v>1636.0</v>
      </c>
      <c r="AR119" s="6" t="n">
        <v>3209.0</v>
      </c>
      <c r="AS119" t="n">
        <v>912.0</v>
      </c>
      <c r="AT119" t="n">
        <v>1405.0</v>
      </c>
      <c r="AU119" t="n">
        <v>2095.0</v>
      </c>
      <c r="AV119" t="n">
        <v>1875.0</v>
      </c>
      <c r="AW119" t="n">
        <v>1493.0</v>
      </c>
      <c r="AX119" t="n">
        <v>1899.0</v>
      </c>
      <c r="AY119" t="n">
        <v>1497.0</v>
      </c>
      <c r="BF119" s="84" t="str">
        <f t="shared" si="142"/>
        <v>-</v>
      </c>
      <c r="BG119" s="84" t="str">
        <f t="shared" si="142"/>
        <v>-</v>
      </c>
      <c r="BH119" s="84" t="str">
        <f t="shared" si="142"/>
        <v>-</v>
      </c>
      <c r="BI119" s="84" t="str">
        <f t="shared" si="142"/>
        <v>-</v>
      </c>
      <c r="BJ119" s="84" t="str">
        <f t="shared" si="142"/>
        <v>-</v>
      </c>
      <c r="BK119" s="84" t="str">
        <f t="shared" si="142"/>
        <v>-</v>
      </c>
      <c r="BL119" s="84" t="str">
        <f t="shared" si="142"/>
        <v>-</v>
      </c>
      <c r="BM119" s="84" t="str">
        <f t="shared" si="142"/>
        <v>-</v>
      </c>
      <c r="BN119" s="84" t="str">
        <f t="shared" si="142"/>
        <v>-</v>
      </c>
      <c r="BO119" s="84" t="str">
        <f t="shared" si="142"/>
        <v>-</v>
      </c>
      <c r="BP119" s="84" t="str">
        <f t="shared" si="142"/>
        <v>-</v>
      </c>
      <c r="BQ119" s="84" t="str">
        <f t="shared" si="142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1" si="149">IFERROR(C49/C110,"-")</f>
        <v>-</v>
      </c>
      <c r="D122" s="66" t="str">
        <f t="shared" si="149"/>
        <v>-</v>
      </c>
      <c r="E122" s="66" t="str">
        <f t="shared" si="149"/>
        <v>-</v>
      </c>
      <c r="F122" s="65" t="str">
        <f t="shared" ref="F122:F130" si="150">IFERROR(E122/D122,"")</f>
        <v/>
      </c>
      <c r="H122" s="66" t="str">
        <f>IFERROR(H49/H110,"-")</f>
        <v>-</v>
      </c>
      <c r="I122" s="66" t="str">
        <f t="shared" ref="I122:S122" si="151">IFERROR(I49/I110,"-")</f>
        <v>-</v>
      </c>
      <c r="J122" s="66" t="str">
        <f t="shared" si="151"/>
        <v>-</v>
      </c>
      <c r="K122" s="66" t="str">
        <f t="shared" si="151"/>
        <v>-</v>
      </c>
      <c r="L122" s="66" t="str">
        <f t="shared" si="151"/>
        <v>-</v>
      </c>
      <c r="M122" s="66" t="str">
        <f t="shared" si="151"/>
        <v>-</v>
      </c>
      <c r="N122" s="66" t="str">
        <f t="shared" si="151"/>
        <v>-</v>
      </c>
      <c r="O122" s="66" t="str">
        <f t="shared" si="151"/>
        <v>-</v>
      </c>
      <c r="P122" s="66" t="str">
        <f t="shared" si="151"/>
        <v>-</v>
      </c>
      <c r="Q122" s="66" t="str">
        <f t="shared" si="151"/>
        <v>-</v>
      </c>
      <c r="R122" s="66" t="str">
        <f t="shared" si="151"/>
        <v>-</v>
      </c>
      <c r="S122" s="66" t="str">
        <f t="shared" si="151"/>
        <v>-</v>
      </c>
      <c r="U122" s="1" t="n">
        <v>26.3071363636364</v>
      </c>
      <c r="V122" s="1" t="n">
        <v>28.190875</v>
      </c>
      <c r="W122" s="1" t="n">
        <v>47.2498292682927</v>
      </c>
      <c r="X122" s="1" t="n">
        <v>44.2964210526316</v>
      </c>
      <c r="Y122" s="1" t="n">
        <v>31.1035263157895</v>
      </c>
      <c r="Z122" s="1" t="n">
        <v>19.6828846153846</v>
      </c>
      <c r="AA122" s="1" t="n">
        <v>58.362652173913</v>
      </c>
      <c r="AB122" s="1" t="n">
        <v>22.0925652173913</v>
      </c>
      <c r="AC122" s="1" t="n">
        <v>25.3664615384615</v>
      </c>
      <c r="AD122" s="1" t="n">
        <v>21.2786470588235</v>
      </c>
      <c r="AE122" s="1" t="n">
        <v>24.3535740740741</v>
      </c>
      <c r="AF122" s="1" t="n">
        <v>31.791135</v>
      </c>
      <c r="AG122" s="1" t="n">
        <v>39.5487058823529</v>
      </c>
      <c r="AH122" s="1" t="n">
        <v>36.5991666666667</v>
      </c>
      <c r="AI122" s="1" t="n">
        <v>17.2880681818182</v>
      </c>
      <c r="AJ122" s="1" t="n">
        <v>45.6118</v>
      </c>
      <c r="AK122" s="1" t="n">
        <v>45.1907083333333</v>
      </c>
      <c r="AL122" s="1" t="n">
        <v>39.5440588235294</v>
      </c>
      <c r="AM122" s="1" t="n">
        <v>30.7504411764706</v>
      </c>
      <c r="AN122" s="1" t="n">
        <v>22.6208333333333</v>
      </c>
      <c r="AO122" s="1" t="n">
        <v>27.8671111111111</v>
      </c>
      <c r="AP122" s="1" t="n">
        <v>20.94328</v>
      </c>
      <c r="AQ122" s="1" t="n">
        <v>32.65075</v>
      </c>
      <c r="AR122" s="1" t="n">
        <v>37.7083663366337</v>
      </c>
      <c r="AS122" s="48" t="n">
        <v>21.312368932038833</v>
      </c>
      <c r="AT122" s="48" t="n">
        <v>22.8813783783784</v>
      </c>
      <c r="AU122" s="48" t="n">
        <v>20.6361951219512</v>
      </c>
      <c r="AV122" s="48" t="n">
        <v>15.04473</v>
      </c>
      <c r="AW122" s="48" t="n">
        <v>15.86801</v>
      </c>
      <c r="AX122" s="48" t="n">
        <v>19.97802</v>
      </c>
      <c r="AY122" s="48" t="n">
        <v>16.254144</v>
      </c>
      <c r="AZ122" s="48"/>
      <c r="BA122" s="48"/>
      <c r="BB122" s="48"/>
      <c r="BC122" s="48"/>
      <c r="BD122" s="48"/>
      <c r="BF122" s="84" t="str">
        <f t="shared" ref="BF122:BQ131" si="152">IFERROR(AS122/AG122,"-")</f>
        <v>-</v>
      </c>
      <c r="BG122" s="84" t="str">
        <f t="shared" si="152"/>
        <v>-</v>
      </c>
      <c r="BH122" s="84" t="str">
        <f t="shared" si="152"/>
        <v>-</v>
      </c>
      <c r="BI122" s="84" t="str">
        <f t="shared" si="152"/>
        <v>-</v>
      </c>
      <c r="BJ122" s="84" t="str">
        <f t="shared" si="152"/>
        <v>-</v>
      </c>
      <c r="BK122" s="84" t="str">
        <f t="shared" si="152"/>
        <v>-</v>
      </c>
      <c r="BL122" s="84" t="str">
        <f t="shared" si="152"/>
        <v>-</v>
      </c>
      <c r="BM122" s="84" t="str">
        <f t="shared" si="152"/>
        <v>-</v>
      </c>
      <c r="BN122" s="84" t="str">
        <f t="shared" si="152"/>
        <v>-</v>
      </c>
      <c r="BO122" s="84" t="str">
        <f t="shared" si="152"/>
        <v>-</v>
      </c>
      <c r="BP122" s="84" t="str">
        <f t="shared" si="152"/>
        <v>-</v>
      </c>
      <c r="BQ122" s="84" t="str">
        <f t="shared" si="152"/>
        <v>-</v>
      </c>
    </row>
    <row r="123" spans="1:69" x14ac:dyDescent="0.25">
      <c r="A123" s="44" t="s">
        <v>179</v>
      </c>
      <c r="B123" s="22" t="s">
        <v>44</v>
      </c>
      <c r="C123" s="66" t="str">
        <f t="shared" si="149"/>
        <v>-</v>
      </c>
      <c r="D123" s="66" t="str">
        <f t="shared" si="149"/>
        <v>-</v>
      </c>
      <c r="E123" s="66" t="str">
        <f t="shared" si="149"/>
        <v>-</v>
      </c>
      <c r="F123" s="65" t="str">
        <f t="shared" si="150"/>
        <v/>
      </c>
      <c r="H123" s="66" t="str">
        <f t="shared" ref="H123:S129" si="153">IFERROR(H50/H111,"-")</f>
        <v>-</v>
      </c>
      <c r="I123" s="66" t="str">
        <f t="shared" si="153"/>
        <v>-</v>
      </c>
      <c r="J123" s="66" t="str">
        <f t="shared" si="153"/>
        <v>-</v>
      </c>
      <c r="K123" s="66" t="str">
        <f t="shared" si="153"/>
        <v>-</v>
      </c>
      <c r="L123" s="66" t="str">
        <f t="shared" si="153"/>
        <v>-</v>
      </c>
      <c r="M123" s="66" t="str">
        <f t="shared" si="153"/>
        <v>-</v>
      </c>
      <c r="N123" s="66" t="str">
        <f t="shared" si="153"/>
        <v>-</v>
      </c>
      <c r="O123" s="66" t="str">
        <f t="shared" si="153"/>
        <v>-</v>
      </c>
      <c r="P123" s="66" t="str">
        <f t="shared" si="153"/>
        <v>-</v>
      </c>
      <c r="Q123" s="66" t="str">
        <f t="shared" si="153"/>
        <v>-</v>
      </c>
      <c r="R123" s="66" t="str">
        <f t="shared" si="153"/>
        <v>-</v>
      </c>
      <c r="S123" s="66" t="str">
        <f t="shared" si="153"/>
        <v>-</v>
      </c>
      <c r="U123" s="1" t="n">
        <v>14.291</v>
      </c>
      <c r="V123" s="1" t="n">
        <v>12.2646393442623</v>
      </c>
      <c r="W123" s="1" t="n">
        <v>13.7210196078431</v>
      </c>
      <c r="X123" s="1" t="n">
        <v>18.9903106060606</v>
      </c>
      <c r="Y123" s="1" t="n">
        <v>16.552014084507</v>
      </c>
      <c r="Z123" s="1" t="n">
        <v>13.4115037593985</v>
      </c>
      <c r="AA123" s="1" t="n">
        <v>12.2733878504673</v>
      </c>
      <c r="AB123" s="1" t="n">
        <v>12.617048</v>
      </c>
      <c r="AC123" s="1" t="n">
        <v>15.1882842105263</v>
      </c>
      <c r="AD123" s="1" t="n">
        <v>13.2831502890173</v>
      </c>
      <c r="AE123" s="1" t="n">
        <v>13.9989211136892</v>
      </c>
      <c r="AF123" s="1" t="n">
        <v>12.9061093117409</v>
      </c>
      <c r="AG123" s="1" t="n">
        <v>16.7737777777778</v>
      </c>
      <c r="AH123" s="1" t="n">
        <v>12.8626382978723</v>
      </c>
      <c r="AI123" s="1" t="n">
        <v>14.5143127035831</v>
      </c>
      <c r="AJ123" s="1" t="n">
        <v>22.1277957446809</v>
      </c>
      <c r="AK123" s="1" t="n">
        <v>14.6178388157895</v>
      </c>
      <c r="AL123" s="1" t="n">
        <v>12.9157350993378</v>
      </c>
      <c r="AM123" s="1" t="n">
        <v>12.4306475195823</v>
      </c>
      <c r="AN123" s="1" t="n">
        <v>12.8955613636364</v>
      </c>
      <c r="AO123" s="1" t="n">
        <v>13.7266717281273</v>
      </c>
      <c r="AP123" s="1" t="n">
        <v>13.1045788944724</v>
      </c>
      <c r="AQ123" s="1" t="n">
        <v>14.3001988742965</v>
      </c>
      <c r="AR123" s="1" t="n">
        <v>13.6267635135136</v>
      </c>
      <c r="AS123" s="48" t="n">
        <v>14.136574358974359</v>
      </c>
      <c r="AT123" s="48" t="n">
        <v>13.9295671641791</v>
      </c>
      <c r="AU123" s="48" t="n">
        <v>13.825523415978</v>
      </c>
      <c r="AV123" s="48" t="n">
        <v>14.33109</v>
      </c>
      <c r="AW123" s="48" t="n">
        <v>14.00349</v>
      </c>
      <c r="AX123" s="48" t="n">
        <v>13.4488</v>
      </c>
      <c r="AY123" s="48" t="n">
        <v>13.594349</v>
      </c>
      <c r="AZ123" s="48"/>
      <c r="BA123" s="48"/>
      <c r="BB123" s="48"/>
      <c r="BC123" s="48"/>
      <c r="BD123" s="48"/>
      <c r="BF123" s="84" t="str">
        <f t="shared" si="152"/>
        <v>-</v>
      </c>
      <c r="BG123" s="84" t="str">
        <f t="shared" si="152"/>
        <v>-</v>
      </c>
      <c r="BH123" s="84" t="str">
        <f t="shared" si="152"/>
        <v>-</v>
      </c>
      <c r="BI123" s="84" t="str">
        <f t="shared" si="152"/>
        <v>-</v>
      </c>
      <c r="BJ123" s="84" t="str">
        <f t="shared" si="152"/>
        <v>-</v>
      </c>
      <c r="BK123" s="84" t="str">
        <f t="shared" si="152"/>
        <v>-</v>
      </c>
      <c r="BL123" s="84" t="str">
        <f t="shared" si="152"/>
        <v>-</v>
      </c>
      <c r="BM123" s="84" t="str">
        <f t="shared" si="152"/>
        <v>-</v>
      </c>
      <c r="BN123" s="84" t="str">
        <f t="shared" si="152"/>
        <v>-</v>
      </c>
      <c r="BO123" s="84" t="str">
        <f t="shared" si="152"/>
        <v>-</v>
      </c>
      <c r="BP123" s="84" t="str">
        <f t="shared" si="152"/>
        <v>-</v>
      </c>
      <c r="BQ123" s="84" t="str">
        <f t="shared" si="152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149"/>
        <v>-</v>
      </c>
      <c r="D124" s="66" t="str">
        <f t="shared" si="149"/>
        <v>-</v>
      </c>
      <c r="E124" s="66" t="str">
        <f t="shared" si="149"/>
        <v>-</v>
      </c>
      <c r="F124" s="65" t="str">
        <f t="shared" si="150"/>
        <v/>
      </c>
      <c r="H124" s="66" t="str">
        <f t="shared" si="153"/>
        <v>-</v>
      </c>
      <c r="I124" s="66" t="str">
        <f t="shared" si="153"/>
        <v>-</v>
      </c>
      <c r="J124" s="66" t="str">
        <f t="shared" si="153"/>
        <v>-</v>
      </c>
      <c r="K124" s="66" t="str">
        <f t="shared" si="153"/>
        <v>-</v>
      </c>
      <c r="L124" s="66" t="str">
        <f t="shared" si="153"/>
        <v>-</v>
      </c>
      <c r="M124" s="66" t="str">
        <f t="shared" si="153"/>
        <v>-</v>
      </c>
      <c r="N124" s="66" t="str">
        <f t="shared" si="153"/>
        <v>-</v>
      </c>
      <c r="O124" s="66" t="str">
        <f t="shared" si="153"/>
        <v>-</v>
      </c>
      <c r="P124" s="66" t="str">
        <f t="shared" si="153"/>
        <v>-</v>
      </c>
      <c r="Q124" s="66" t="str">
        <f t="shared" si="153"/>
        <v>-</v>
      </c>
      <c r="R124" s="66" t="str">
        <f t="shared" si="153"/>
        <v>-</v>
      </c>
      <c r="S124" s="66" t="str">
        <f t="shared" si="153"/>
        <v>-</v>
      </c>
      <c r="U124" s="1" t="n">
        <v>13.4432388059701</v>
      </c>
      <c r="V124" s="1" t="n">
        <v>12.978</v>
      </c>
      <c r="W124" s="1" t="n">
        <v>14.0869875</v>
      </c>
      <c r="X124" s="1" t="n">
        <v>13.3713734939759</v>
      </c>
      <c r="Y124" s="1" t="n">
        <v>13.5070510638298</v>
      </c>
      <c r="Z124" s="1" t="n">
        <v>15.4680891089109</v>
      </c>
      <c r="AA124" s="1" t="n">
        <v>14.5624090909091</v>
      </c>
      <c r="AB124" s="1" t="n">
        <v>13.3408431372549</v>
      </c>
      <c r="AC124" s="1" t="n">
        <v>13.4463404255319</v>
      </c>
      <c r="AD124" s="1" t="n">
        <v>14.598518134715</v>
      </c>
      <c r="AE124" s="1" t="n">
        <v>12.3322954545455</v>
      </c>
      <c r="AF124" s="1" t="n">
        <v>14.4050279329609</v>
      </c>
      <c r="AG124" s="1" t="n">
        <v>12.6821780821918</v>
      </c>
      <c r="AH124" s="1" t="n">
        <v>12.4004426229508</v>
      </c>
      <c r="AI124" s="1" t="n">
        <v>12.8842820512821</v>
      </c>
      <c r="AJ124" s="1" t="n">
        <v>14.84295</v>
      </c>
      <c r="AK124" s="1" t="n">
        <v>11.0071730769231</v>
      </c>
      <c r="AL124" s="1" t="n">
        <v>14.1370199335548</v>
      </c>
      <c r="AM124" s="1" t="n">
        <v>12.9473308270677</v>
      </c>
      <c r="AN124" s="1" t="n">
        <v>11.4765247933884</v>
      </c>
      <c r="AO124" s="1" t="n">
        <v>13.7220539215687</v>
      </c>
      <c r="AP124" s="1" t="n">
        <v>14.185758812616</v>
      </c>
      <c r="AQ124" s="1" t="n">
        <v>13.0548510638298</v>
      </c>
      <c r="AR124" s="1" t="n">
        <v>14.0679508700103</v>
      </c>
      <c r="AS124" s="48" t="n">
        <v>12.063328042328042</v>
      </c>
      <c r="AT124" s="48" t="n">
        <v>13.648775862069</v>
      </c>
      <c r="AU124" s="48" t="n">
        <v>13.3702491103203</v>
      </c>
      <c r="AV124" s="48" t="n">
        <v>13.0849</v>
      </c>
      <c r="AW124" s="48" t="n">
        <v>13.04302</v>
      </c>
      <c r="AX124" s="48" t="n">
        <v>13.7235</v>
      </c>
      <c r="AY124" s="48" t="n">
        <v>14.160219</v>
      </c>
      <c r="AZ124" s="48"/>
      <c r="BA124" s="48"/>
      <c r="BB124" s="48"/>
      <c r="BC124" s="48"/>
      <c r="BD124" s="48"/>
      <c r="BF124" s="84" t="str">
        <f t="shared" si="152"/>
        <v>-</v>
      </c>
      <c r="BG124" s="84" t="str">
        <f t="shared" si="152"/>
        <v>-</v>
      </c>
      <c r="BH124" s="84" t="str">
        <f t="shared" si="152"/>
        <v>-</v>
      </c>
      <c r="BI124" s="84" t="str">
        <f t="shared" si="152"/>
        <v>-</v>
      </c>
      <c r="BJ124" s="84" t="str">
        <f t="shared" si="152"/>
        <v>-</v>
      </c>
      <c r="BK124" s="84" t="str">
        <f t="shared" si="152"/>
        <v>-</v>
      </c>
      <c r="BL124" s="84" t="str">
        <f t="shared" si="152"/>
        <v>-</v>
      </c>
      <c r="BM124" s="84" t="str">
        <f t="shared" si="152"/>
        <v>-</v>
      </c>
      <c r="BN124" s="84" t="str">
        <f t="shared" si="152"/>
        <v>-</v>
      </c>
      <c r="BO124" s="84" t="str">
        <f t="shared" si="152"/>
        <v>-</v>
      </c>
      <c r="BP124" s="84" t="str">
        <f t="shared" si="152"/>
        <v>-</v>
      </c>
      <c r="BQ124" s="84" t="str">
        <f t="shared" si="152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149"/>
        <v>-</v>
      </c>
      <c r="D125" s="66" t="str">
        <f t="shared" si="149"/>
        <v>-</v>
      </c>
      <c r="E125" s="66" t="str">
        <f t="shared" si="149"/>
        <v>-</v>
      </c>
      <c r="F125" s="65" t="str">
        <f t="shared" si="150"/>
        <v/>
      </c>
      <c r="H125" s="66" t="str">
        <f t="shared" si="153"/>
        <v>-</v>
      </c>
      <c r="I125" s="66" t="str">
        <f t="shared" si="153"/>
        <v>-</v>
      </c>
      <c r="J125" s="66" t="str">
        <f t="shared" si="153"/>
        <v>-</v>
      </c>
      <c r="K125" s="66" t="str">
        <f t="shared" si="153"/>
        <v>-</v>
      </c>
      <c r="L125" s="66" t="str">
        <f t="shared" si="153"/>
        <v>-</v>
      </c>
      <c r="M125" s="66" t="str">
        <f t="shared" si="153"/>
        <v>-</v>
      </c>
      <c r="N125" s="66" t="str">
        <f t="shared" si="153"/>
        <v>-</v>
      </c>
      <c r="O125" s="66" t="str">
        <f t="shared" si="153"/>
        <v>-</v>
      </c>
      <c r="P125" s="66" t="str">
        <f t="shared" si="153"/>
        <v>-</v>
      </c>
      <c r="Q125" s="66" t="str">
        <f t="shared" si="153"/>
        <v>-</v>
      </c>
      <c r="R125" s="66" t="str">
        <f t="shared" si="153"/>
        <v>-</v>
      </c>
      <c r="S125" s="66" t="str">
        <f t="shared" si="153"/>
        <v>-</v>
      </c>
      <c r="U125" s="1" t="n">
        <v>14.0415375</v>
      </c>
      <c r="V125" s="1" t="n">
        <v>13.9194923076923</v>
      </c>
      <c r="W125" s="1" t="n">
        <v>13.9286120689655</v>
      </c>
      <c r="X125" s="1" t="n">
        <v>13.3569066666667</v>
      </c>
      <c r="Y125" s="1" t="n">
        <v>12.3246202531646</v>
      </c>
      <c r="Z125" s="1" t="n">
        <v>13.9833121019108</v>
      </c>
      <c r="AA125" s="1" t="n">
        <v>13.4931358024691</v>
      </c>
      <c r="AB125" s="1" t="n">
        <v>12.7887234042553</v>
      </c>
      <c r="AC125" s="1" t="n">
        <v>13.8023428571429</v>
      </c>
      <c r="AD125" s="1" t="n">
        <v>14.3278531073446</v>
      </c>
      <c r="AE125" s="1" t="n">
        <v>13.9604533762058</v>
      </c>
      <c r="AF125" s="1" t="n">
        <v>15.7156167664671</v>
      </c>
      <c r="AG125" s="1" t="n">
        <v>11.6094545454545</v>
      </c>
      <c r="AH125" s="1" t="n">
        <v>12.4605133333333</v>
      </c>
      <c r="AI125" s="1" t="n">
        <v>15.9324712643678</v>
      </c>
      <c r="AJ125" s="1" t="n">
        <v>16.2157051282051</v>
      </c>
      <c r="AK125" s="1" t="n">
        <v>13.5933255813953</v>
      </c>
      <c r="AL125" s="1" t="n">
        <v>13.730288209607</v>
      </c>
      <c r="AM125" s="1" t="n">
        <v>15.1011412429379</v>
      </c>
      <c r="AN125" s="1" t="n">
        <v>11.5962153846154</v>
      </c>
      <c r="AO125" s="1" t="n">
        <v>13.4550199161426</v>
      </c>
      <c r="AP125" s="1" t="n">
        <v>13.6999067164179</v>
      </c>
      <c r="AQ125" s="1" t="n">
        <v>13.496574829932</v>
      </c>
      <c r="AR125" s="1" t="n">
        <v>13.665561767358</v>
      </c>
      <c r="AS125" s="48" t="n">
        <v>13.190883089770354</v>
      </c>
      <c r="AT125" s="48" t="n">
        <v>13.0089376498801</v>
      </c>
      <c r="AU125" s="48" t="n">
        <v>13.2171472392638</v>
      </c>
      <c r="AV125" s="48" t="n">
        <v>13.53395</v>
      </c>
      <c r="AW125" s="48" t="n">
        <v>13.6423</v>
      </c>
      <c r="AX125" s="48" t="n">
        <v>13.52658</v>
      </c>
      <c r="AY125" s="48" t="n">
        <v>15.391106</v>
      </c>
      <c r="AZ125" s="48"/>
      <c r="BA125" s="48"/>
      <c r="BB125" s="48"/>
      <c r="BC125" s="48"/>
      <c r="BD125" s="48"/>
      <c r="BF125" s="84" t="str">
        <f t="shared" si="152"/>
        <v>-</v>
      </c>
      <c r="BG125" s="84" t="str">
        <f t="shared" si="152"/>
        <v>-</v>
      </c>
      <c r="BH125" s="84" t="str">
        <f t="shared" si="152"/>
        <v>-</v>
      </c>
      <c r="BI125" s="84" t="str">
        <f t="shared" si="152"/>
        <v>-</v>
      </c>
      <c r="BJ125" s="84" t="str">
        <f t="shared" si="152"/>
        <v>-</v>
      </c>
      <c r="BK125" s="84" t="str">
        <f t="shared" si="152"/>
        <v>-</v>
      </c>
      <c r="BL125" s="84" t="str">
        <f t="shared" si="152"/>
        <v>-</v>
      </c>
      <c r="BM125" s="84" t="str">
        <f t="shared" si="152"/>
        <v>-</v>
      </c>
      <c r="BN125" s="84" t="str">
        <f t="shared" si="152"/>
        <v>-</v>
      </c>
      <c r="BO125" s="84" t="str">
        <f t="shared" si="152"/>
        <v>-</v>
      </c>
      <c r="BP125" s="84" t="str">
        <f t="shared" si="152"/>
        <v>-</v>
      </c>
      <c r="BQ125" s="84" t="str">
        <f t="shared" si="152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149"/>
        <v>-</v>
      </c>
      <c r="D126" s="66" t="str">
        <f t="shared" si="149"/>
        <v>-</v>
      </c>
      <c r="E126" s="66" t="str">
        <f t="shared" si="149"/>
        <v>-</v>
      </c>
      <c r="F126" s="65" t="str">
        <f t="shared" si="150"/>
        <v/>
      </c>
      <c r="H126" s="66" t="str">
        <f t="shared" si="153"/>
        <v>-</v>
      </c>
      <c r="I126" s="66" t="str">
        <f t="shared" si="153"/>
        <v>-</v>
      </c>
      <c r="J126" s="66" t="str">
        <f t="shared" si="153"/>
        <v>-</v>
      </c>
      <c r="K126" s="66" t="str">
        <f t="shared" si="153"/>
        <v>-</v>
      </c>
      <c r="L126" s="66" t="str">
        <f t="shared" si="153"/>
        <v>-</v>
      </c>
      <c r="M126" s="66" t="str">
        <f t="shared" si="153"/>
        <v>-</v>
      </c>
      <c r="N126" s="66" t="str">
        <f t="shared" si="153"/>
        <v>-</v>
      </c>
      <c r="O126" s="66" t="str">
        <f t="shared" si="153"/>
        <v>-</v>
      </c>
      <c r="P126" s="66" t="str">
        <f t="shared" si="153"/>
        <v>-</v>
      </c>
      <c r="Q126" s="66" t="str">
        <f t="shared" si="153"/>
        <v>-</v>
      </c>
      <c r="R126" s="66" t="str">
        <f t="shared" si="153"/>
        <v>-</v>
      </c>
      <c r="S126" s="66" t="str">
        <f t="shared" si="153"/>
        <v>-</v>
      </c>
      <c r="U126" s="1" t="n">
        <v>14.3265945945946</v>
      </c>
      <c r="V126" s="1" t="n">
        <v>13.2779117647059</v>
      </c>
      <c r="W126" s="1" t="n">
        <v>12.615961038961</v>
      </c>
      <c r="X126" s="1" t="n">
        <v>23.0013640776699</v>
      </c>
      <c r="Y126" s="1" t="n">
        <v>12.3603660714286</v>
      </c>
      <c r="Z126" s="1" t="n">
        <v>13.5838705882353</v>
      </c>
      <c r="AA126" s="1" t="n">
        <v>17.7504125</v>
      </c>
      <c r="AB126" s="1" t="n">
        <v>13.8632903225806</v>
      </c>
      <c r="AC126" s="1" t="n">
        <v>14.4948854166667</v>
      </c>
      <c r="AD126" s="1" t="n">
        <v>13.4299014084507</v>
      </c>
      <c r="AE126" s="1" t="n">
        <v>14.5898203883495</v>
      </c>
      <c r="AF126" s="1" t="n">
        <v>16.0794366197183</v>
      </c>
      <c r="AG126" s="1" t="n">
        <v>13.1766633663366</v>
      </c>
      <c r="AH126" s="1" t="n">
        <v>12.2363571428571</v>
      </c>
      <c r="AI126" s="1" t="n">
        <v>13.1677228915663</v>
      </c>
      <c r="AJ126" s="1" t="n">
        <v>11.8163428571429</v>
      </c>
      <c r="AK126" s="1" t="n">
        <v>13.4329714285714</v>
      </c>
      <c r="AL126" s="1" t="n">
        <v>13.4030112359551</v>
      </c>
      <c r="AM126" s="1" t="n">
        <v>15.6501571428571</v>
      </c>
      <c r="AN126" s="1" t="n">
        <v>14.4387346938776</v>
      </c>
      <c r="AO126" s="1" t="n">
        <v>14.3956204620462</v>
      </c>
      <c r="AP126" s="1" t="n">
        <v>16.8639661016949</v>
      </c>
      <c r="AQ126" s="1" t="n">
        <v>13.090885</v>
      </c>
      <c r="AR126" s="1" t="n">
        <v>16.220231884058</v>
      </c>
      <c r="AS126" s="48" t="n">
        <v>13.818108433734938</v>
      </c>
      <c r="AT126" s="48" t="n">
        <v>12.7752647058824</v>
      </c>
      <c r="AU126" s="48" t="n">
        <v>13.8036879432624</v>
      </c>
      <c r="AV126" s="48" t="n">
        <v>14.128</v>
      </c>
      <c r="AW126" s="48" t="n">
        <v>16.579</v>
      </c>
      <c r="AX126" s="48" t="n">
        <v>14.87869</v>
      </c>
      <c r="AY126" s="48" t="n">
        <v>14.430593</v>
      </c>
      <c r="AZ126" s="48"/>
      <c r="BA126" s="48"/>
      <c r="BB126" s="48"/>
      <c r="BC126" s="48"/>
      <c r="BD126" s="48"/>
      <c r="BF126" s="84" t="str">
        <f t="shared" si="152"/>
        <v>-</v>
      </c>
      <c r="BG126" s="84" t="str">
        <f t="shared" si="152"/>
        <v>-</v>
      </c>
      <c r="BH126" s="84" t="str">
        <f t="shared" si="152"/>
        <v>-</v>
      </c>
      <c r="BI126" s="84" t="str">
        <f t="shared" si="152"/>
        <v>-</v>
      </c>
      <c r="BJ126" s="84" t="str">
        <f t="shared" si="152"/>
        <v>-</v>
      </c>
      <c r="BK126" s="84" t="str">
        <f t="shared" si="152"/>
        <v>-</v>
      </c>
      <c r="BL126" s="84" t="str">
        <f t="shared" si="152"/>
        <v>-</v>
      </c>
      <c r="BM126" s="84" t="str">
        <f t="shared" si="152"/>
        <v>-</v>
      </c>
      <c r="BN126" s="84" t="str">
        <f t="shared" si="152"/>
        <v>-</v>
      </c>
      <c r="BO126" s="84" t="str">
        <f t="shared" si="152"/>
        <v>-</v>
      </c>
      <c r="BP126" s="84" t="str">
        <f t="shared" si="152"/>
        <v>-</v>
      </c>
      <c r="BQ126" s="84" t="str">
        <f t="shared" si="152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149"/>
        <v>-</v>
      </c>
      <c r="D127" s="66" t="str">
        <f t="shared" si="149"/>
        <v>-</v>
      </c>
      <c r="E127" s="66" t="str">
        <f t="shared" si="149"/>
        <v>-</v>
      </c>
      <c r="F127" s="65" t="str">
        <f t="shared" si="150"/>
        <v/>
      </c>
      <c r="H127" s="66" t="str">
        <f t="shared" si="153"/>
        <v>-</v>
      </c>
      <c r="I127" s="66" t="str">
        <f t="shared" si="153"/>
        <v>-</v>
      </c>
      <c r="J127" s="66" t="str">
        <f t="shared" si="153"/>
        <v>-</v>
      </c>
      <c r="K127" s="66" t="str">
        <f t="shared" si="153"/>
        <v>-</v>
      </c>
      <c r="L127" s="66" t="str">
        <f t="shared" si="153"/>
        <v>-</v>
      </c>
      <c r="M127" s="66" t="str">
        <f t="shared" si="153"/>
        <v>-</v>
      </c>
      <c r="N127" s="66" t="str">
        <f t="shared" si="153"/>
        <v>-</v>
      </c>
      <c r="O127" s="66" t="str">
        <f t="shared" si="153"/>
        <v>-</v>
      </c>
      <c r="P127" s="66" t="str">
        <f t="shared" si="153"/>
        <v>-</v>
      </c>
      <c r="Q127" s="66" t="str">
        <f t="shared" si="153"/>
        <v>-</v>
      </c>
      <c r="R127" s="66" t="str">
        <f t="shared" si="153"/>
        <v>-</v>
      </c>
      <c r="S127" s="66" t="str">
        <f t="shared" si="153"/>
        <v>-</v>
      </c>
      <c r="U127" s="1" t="n">
        <v>17.4502121212121</v>
      </c>
      <c r="V127" s="1" t="n">
        <v>21.4933225806452</v>
      </c>
      <c r="W127" s="1" t="n">
        <v>14.9168636363636</v>
      </c>
      <c r="X127" s="1" t="n">
        <v>25.2593311688312</v>
      </c>
      <c r="Y127" s="1" t="n">
        <v>13.7831428571429</v>
      </c>
      <c r="Z127" s="1" t="n">
        <v>14.7819016393443</v>
      </c>
      <c r="AA127" s="1" t="n">
        <v>18.2253289473684</v>
      </c>
      <c r="AB127" s="1" t="n">
        <v>14.6623448275862</v>
      </c>
      <c r="AC127" s="1" t="n">
        <v>13.7457992424242</v>
      </c>
      <c r="AD127" s="1" t="n">
        <v>15.2122972972973</v>
      </c>
      <c r="AE127" s="1" t="n">
        <v>15.1200056497175</v>
      </c>
      <c r="AF127" s="1" t="n">
        <v>17.6800946745562</v>
      </c>
      <c r="AG127" s="1" t="n">
        <v>12.8526785714286</v>
      </c>
      <c r="AH127" s="1" t="n">
        <v>15.0465903614458</v>
      </c>
      <c r="AI127" s="1" t="n">
        <v>16.1889428571429</v>
      </c>
      <c r="AJ127" s="1" t="n">
        <v>16.4160636363636</v>
      </c>
      <c r="AK127" s="1" t="n">
        <v>16.6524736842105</v>
      </c>
      <c r="AL127" s="1" t="n">
        <v>13.8626936170213</v>
      </c>
      <c r="AM127" s="1" t="n">
        <v>20.4703469387755</v>
      </c>
      <c r="AN127" s="1" t="n">
        <v>16.6449866666667</v>
      </c>
      <c r="AO127" s="1" t="n">
        <v>14.62595</v>
      </c>
      <c r="AP127" s="1" t="n">
        <v>15.4765</v>
      </c>
      <c r="AQ127" s="1" t="n">
        <v>19.316</v>
      </c>
      <c r="AR127" s="1" t="n">
        <v>24.1601123188406</v>
      </c>
      <c r="AS127" s="48" t="n">
        <v>12.350317073170732</v>
      </c>
      <c r="AT127" s="48" t="n">
        <v>13.2271477272727</v>
      </c>
      <c r="AU127" s="48" t="n">
        <v>14.2864646464646</v>
      </c>
      <c r="AV127" s="48" t="n">
        <v>14.33871</v>
      </c>
      <c r="AW127" s="48" t="n">
        <v>14.64227</v>
      </c>
      <c r="AX127" s="48" t="n">
        <v>13.33163</v>
      </c>
      <c r="AY127" s="48" t="n">
        <v>14.265942</v>
      </c>
      <c r="AZ127" s="48"/>
      <c r="BA127" s="48"/>
      <c r="BB127" s="48"/>
      <c r="BC127" s="48"/>
      <c r="BD127" s="48"/>
      <c r="BF127" s="84" t="str">
        <f t="shared" si="152"/>
        <v>-</v>
      </c>
      <c r="BG127" s="84" t="str">
        <f t="shared" si="152"/>
        <v>-</v>
      </c>
      <c r="BH127" s="84" t="str">
        <f t="shared" si="152"/>
        <v>-</v>
      </c>
      <c r="BI127" s="84" t="str">
        <f t="shared" si="152"/>
        <v>-</v>
      </c>
      <c r="BJ127" s="84" t="str">
        <f t="shared" si="152"/>
        <v>-</v>
      </c>
      <c r="BK127" s="84" t="str">
        <f t="shared" si="152"/>
        <v>-</v>
      </c>
      <c r="BL127" s="84" t="str">
        <f t="shared" si="152"/>
        <v>-</v>
      </c>
      <c r="BM127" s="84" t="str">
        <f t="shared" si="152"/>
        <v>-</v>
      </c>
      <c r="BN127" s="84" t="str">
        <f t="shared" si="152"/>
        <v>-</v>
      </c>
      <c r="BO127" s="84" t="str">
        <f t="shared" si="152"/>
        <v>-</v>
      </c>
      <c r="BP127" s="84" t="str">
        <f t="shared" si="152"/>
        <v>-</v>
      </c>
      <c r="BQ127" s="84" t="str">
        <f t="shared" si="152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149"/>
        <v>-</v>
      </c>
      <c r="D128" s="66" t="str">
        <f t="shared" si="149"/>
        <v>-</v>
      </c>
      <c r="E128" s="66" t="str">
        <f t="shared" si="149"/>
        <v>-</v>
      </c>
      <c r="F128" s="65" t="str">
        <f t="shared" si="150"/>
        <v/>
      </c>
      <c r="H128" s="66" t="str">
        <f t="shared" si="153"/>
        <v>-</v>
      </c>
      <c r="I128" s="66" t="str">
        <f t="shared" si="153"/>
        <v>-</v>
      </c>
      <c r="J128" s="66" t="str">
        <f t="shared" si="153"/>
        <v>-</v>
      </c>
      <c r="K128" s="66" t="str">
        <f t="shared" si="153"/>
        <v>-</v>
      </c>
      <c r="L128" s="66" t="str">
        <f t="shared" si="153"/>
        <v>-</v>
      </c>
      <c r="M128" s="66" t="str">
        <f t="shared" si="153"/>
        <v>-</v>
      </c>
      <c r="N128" s="66" t="str">
        <f t="shared" si="153"/>
        <v>-</v>
      </c>
      <c r="O128" s="66" t="str">
        <f t="shared" si="153"/>
        <v>-</v>
      </c>
      <c r="P128" s="66" t="str">
        <f t="shared" si="153"/>
        <v>-</v>
      </c>
      <c r="Q128" s="66" t="str">
        <f t="shared" si="153"/>
        <v>-</v>
      </c>
      <c r="R128" s="66" t="str">
        <f t="shared" si="153"/>
        <v>-</v>
      </c>
      <c r="S128" s="66" t="str">
        <f t="shared" si="153"/>
        <v>-</v>
      </c>
      <c r="U128" s="1" t="n">
        <v>18.035</v>
      </c>
      <c r="V128" s="1" t="n">
        <v>16.1531428571429</v>
      </c>
      <c r="W128" s="1" t="n">
        <v>25.13375</v>
      </c>
      <c r="X128" s="1" t="n">
        <v>15.7466666666667</v>
      </c>
      <c r="Y128" s="1" t="n">
        <v>-2.33213333333333</v>
      </c>
      <c r="Z128" s="1" t="n">
        <v>22.9249333333333</v>
      </c>
      <c r="AA128" s="1" t="n">
        <v>19.644</v>
      </c>
      <c r="AB128" s="1" t="n">
        <v>20.5195263157895</v>
      </c>
      <c r="AC128" s="1" t="n">
        <v>24.32725</v>
      </c>
      <c r="AD128" s="1" t="n">
        <v>19.1090444444444</v>
      </c>
      <c r="AE128" s="1" t="n">
        <v>17.1603064516129</v>
      </c>
      <c r="AF128" s="1" t="n">
        <v>23.8620163934426</v>
      </c>
      <c r="AG128" s="1" t="n">
        <v>16.526125</v>
      </c>
      <c r="AH128" s="1" t="n">
        <v>26.7690625</v>
      </c>
      <c r="AI128" s="1" t="n">
        <v>19.275043956044</v>
      </c>
      <c r="AJ128" s="1" t="n">
        <v>9.75874418604651</v>
      </c>
      <c r="AK128" s="1" t="n">
        <v>17.9810294117647</v>
      </c>
      <c r="AL128" s="1" t="n">
        <v>14.9709572649573</v>
      </c>
      <c r="AM128" s="1" t="n">
        <v>14.0956896551724</v>
      </c>
      <c r="AN128" s="1" t="n">
        <v>20.1928378378378</v>
      </c>
      <c r="AO128" s="1" t="n">
        <v>15.7462543554007</v>
      </c>
      <c r="AP128" s="1" t="n">
        <v>21.3565503355705</v>
      </c>
      <c r="AQ128" s="1" t="n">
        <v>13.8158761061947</v>
      </c>
      <c r="AR128" s="1" t="n">
        <v>20.3987543581617</v>
      </c>
      <c r="AS128" s="48" t="n">
        <v>18.74718881118881</v>
      </c>
      <c r="AT128" s="48" t="n">
        <v>17.770990430622</v>
      </c>
      <c r="AU128" s="48" t="n">
        <v>18.8056084656085</v>
      </c>
      <c r="AV128" s="48" t="n">
        <v>16.3995</v>
      </c>
      <c r="AW128" s="48" t="n">
        <v>17.95748</v>
      </c>
      <c r="AX128" s="48" t="n">
        <v>18.82908</v>
      </c>
      <c r="AY128" s="48" t="n">
        <v>22.202484</v>
      </c>
      <c r="AZ128" s="48"/>
      <c r="BA128" s="48"/>
      <c r="BB128" s="48"/>
      <c r="BC128" s="48"/>
      <c r="BD128" s="48"/>
      <c r="BF128" s="84" t="str">
        <f t="shared" si="152"/>
        <v>-</v>
      </c>
      <c r="BG128" s="84" t="str">
        <f t="shared" si="152"/>
        <v>-</v>
      </c>
      <c r="BH128" s="84" t="str">
        <f t="shared" si="152"/>
        <v>-</v>
      </c>
      <c r="BI128" s="84" t="str">
        <f t="shared" si="152"/>
        <v>-</v>
      </c>
      <c r="BJ128" s="84" t="str">
        <f t="shared" si="152"/>
        <v>-</v>
      </c>
      <c r="BK128" s="84" t="str">
        <f t="shared" si="152"/>
        <v>-</v>
      </c>
      <c r="BL128" s="84" t="str">
        <f t="shared" si="152"/>
        <v>-</v>
      </c>
      <c r="BM128" s="84" t="str">
        <f t="shared" si="152"/>
        <v>-</v>
      </c>
      <c r="BN128" s="84" t="str">
        <f t="shared" si="152"/>
        <v>-</v>
      </c>
      <c r="BO128" s="84" t="str">
        <f t="shared" si="152"/>
        <v>-</v>
      </c>
      <c r="BP128" s="84" t="str">
        <f t="shared" si="152"/>
        <v>-</v>
      </c>
      <c r="BQ128" s="84" t="str">
        <f t="shared" si="152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149"/>
        <v>-</v>
      </c>
      <c r="D129" s="66" t="str">
        <f t="shared" si="149"/>
        <v>-</v>
      </c>
      <c r="E129" s="66" t="str">
        <f t="shared" si="149"/>
        <v>-</v>
      </c>
      <c r="F129" s="65" t="str">
        <f t="shared" si="150"/>
        <v/>
      </c>
      <c r="H129" s="66" t="str">
        <f t="shared" si="153"/>
        <v>-</v>
      </c>
      <c r="I129" s="66" t="str">
        <f t="shared" si="153"/>
        <v>-</v>
      </c>
      <c r="J129" s="66" t="str">
        <f t="shared" si="153"/>
        <v>-</v>
      </c>
      <c r="K129" s="66" t="str">
        <f t="shared" si="153"/>
        <v>-</v>
      </c>
      <c r="L129" s="66" t="str">
        <f t="shared" si="153"/>
        <v>-</v>
      </c>
      <c r="M129" s="66" t="str">
        <f t="shared" si="153"/>
        <v>-</v>
      </c>
      <c r="N129" s="66" t="str">
        <f t="shared" si="153"/>
        <v>-</v>
      </c>
      <c r="O129" s="66" t="str">
        <f t="shared" si="153"/>
        <v>-</v>
      </c>
      <c r="P129" s="66" t="str">
        <f t="shared" si="153"/>
        <v>-</v>
      </c>
      <c r="Q129" s="66" t="str">
        <f t="shared" si="153"/>
        <v>-</v>
      </c>
      <c r="R129" s="66" t="str">
        <f t="shared" si="153"/>
        <v>-</v>
      </c>
      <c r="S129" s="66" t="str">
        <f t="shared" si="153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 t="n">
        <v>13.2664567901235</v>
      </c>
      <c r="AU129" s="48" t="n">
        <v>12.5153125</v>
      </c>
      <c r="AV129" s="48" t="n">
        <v>13.70874</v>
      </c>
      <c r="AW129" s="48" t="n">
        <v>15.69526</v>
      </c>
      <c r="AX129" s="48" t="n">
        <v>13.93191</v>
      </c>
      <c r="AY129" s="48" t="n">
        <v>15.357755</v>
      </c>
      <c r="AZ129" s="48"/>
      <c r="BA129" s="48"/>
      <c r="BB129" s="48"/>
      <c r="BC129" s="48"/>
      <c r="BD129" s="48"/>
      <c r="BF129" s="84" t="str">
        <f t="shared" si="152"/>
        <v>-</v>
      </c>
      <c r="BG129" s="84" t="str">
        <f t="shared" si="152"/>
        <v>-</v>
      </c>
      <c r="BH129" s="84" t="str">
        <f t="shared" si="152"/>
        <v>-</v>
      </c>
      <c r="BI129" s="84" t="str">
        <f t="shared" si="152"/>
        <v>-</v>
      </c>
      <c r="BJ129" s="84" t="str">
        <f t="shared" si="152"/>
        <v>-</v>
      </c>
      <c r="BK129" s="84" t="str">
        <f t="shared" si="152"/>
        <v>-</v>
      </c>
      <c r="BL129" s="84" t="str">
        <f t="shared" si="152"/>
        <v>-</v>
      </c>
      <c r="BM129" s="84" t="str">
        <f t="shared" si="152"/>
        <v>-</v>
      </c>
      <c r="BN129" s="84" t="str">
        <f t="shared" si="152"/>
        <v>-</v>
      </c>
      <c r="BO129" s="84" t="str">
        <f t="shared" si="152"/>
        <v>-</v>
      </c>
      <c r="BP129" s="84" t="str">
        <f t="shared" si="152"/>
        <v>-</v>
      </c>
      <c r="BQ129" s="84" t="str">
        <f t="shared" si="152"/>
        <v>-</v>
      </c>
    </row>
    <row r="130" spans="1:69" x14ac:dyDescent="0.25">
      <c r="A130" s="44"/>
      <c r="B130" s="3" t="s">
        <v>153</v>
      </c>
      <c r="C130" s="66" t="str">
        <f t="shared" si="149"/>
        <v>-</v>
      </c>
      <c r="D130" s="66" t="str">
        <f t="shared" si="149"/>
        <v>-</v>
      </c>
      <c r="E130" s="66" t="str">
        <f t="shared" si="149"/>
        <v>-</v>
      </c>
      <c r="F130" s="65" t="str">
        <f t="shared" si="1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154">IFERROR(V57/V118,"-")</f>
        <v>-</v>
      </c>
      <c r="W130" s="71" t="str">
        <f t="shared" si="154"/>
        <v>-</v>
      </c>
      <c r="X130" s="71" t="str">
        <f t="shared" si="154"/>
        <v>-</v>
      </c>
      <c r="Y130" s="71" t="str">
        <f t="shared" si="154"/>
        <v>-</v>
      </c>
      <c r="Z130" s="71" t="str">
        <f t="shared" si="154"/>
        <v>-</v>
      </c>
      <c r="AA130" s="71" t="str">
        <f t="shared" si="154"/>
        <v>-</v>
      </c>
      <c r="AB130" s="71" t="str">
        <f t="shared" si="154"/>
        <v>-</v>
      </c>
      <c r="AC130" s="71" t="str">
        <f t="shared" si="154"/>
        <v>-</v>
      </c>
      <c r="AD130" s="71" t="str">
        <f t="shared" si="154"/>
        <v>-</v>
      </c>
      <c r="AE130" s="71" t="str">
        <f t="shared" si="154"/>
        <v>-</v>
      </c>
      <c r="AF130" s="71" t="str">
        <f t="shared" si="154"/>
        <v>-</v>
      </c>
      <c r="AG130" s="71" t="str">
        <f t="shared" si="154"/>
        <v>-</v>
      </c>
      <c r="AH130" s="71" t="str">
        <f t="shared" si="154"/>
        <v>-</v>
      </c>
      <c r="AI130" s="71" t="str">
        <f t="shared" si="154"/>
        <v>-</v>
      </c>
      <c r="AJ130" s="71" t="str">
        <f t="shared" si="154"/>
        <v>-</v>
      </c>
      <c r="AK130" s="71" t="str">
        <f t="shared" si="154"/>
        <v>-</v>
      </c>
      <c r="AL130" s="71" t="str">
        <f t="shared" si="154"/>
        <v>-</v>
      </c>
      <c r="AM130" s="71" t="str">
        <f t="shared" si="154"/>
        <v>-</v>
      </c>
      <c r="AN130" s="71" t="str">
        <f t="shared" si="154"/>
        <v>-</v>
      </c>
      <c r="AO130" s="71" t="str">
        <f t="shared" si="154"/>
        <v>-</v>
      </c>
      <c r="AP130" s="71" t="str">
        <f t="shared" si="154"/>
        <v>-</v>
      </c>
      <c r="AQ130" s="71" t="str">
        <f t="shared" si="154"/>
        <v>-</v>
      </c>
      <c r="AR130" s="71" t="str">
        <f t="shared" si="154"/>
        <v>-</v>
      </c>
      <c r="AS130" s="71" t="str">
        <f t="shared" si="154"/>
        <v>-</v>
      </c>
      <c r="AT130" s="71" t="str">
        <f t="shared" si="154"/>
        <v>-</v>
      </c>
      <c r="AU130" s="71" t="str">
        <f t="shared" si="154"/>
        <v>-</v>
      </c>
      <c r="AV130" s="71" t="str">
        <f t="shared" si="154"/>
        <v>-</v>
      </c>
      <c r="AW130" s="71" t="str">
        <f t="shared" si="154"/>
        <v>-</v>
      </c>
      <c r="AX130" s="71" t="str">
        <f t="shared" si="154"/>
        <v>-</v>
      </c>
      <c r="AY130" s="71" t="str">
        <f t="shared" si="154"/>
        <v>-</v>
      </c>
      <c r="AZ130" s="71" t="str">
        <f t="shared" si="154"/>
        <v>-</v>
      </c>
      <c r="BA130" s="71" t="str">
        <f t="shared" si="154"/>
        <v>-</v>
      </c>
      <c r="BB130" s="71" t="str">
        <f t="shared" si="154"/>
        <v>-</v>
      </c>
      <c r="BC130" s="71" t="str">
        <f t="shared" si="154"/>
        <v>-</v>
      </c>
      <c r="BD130" s="71" t="str">
        <f t="shared" si="154"/>
        <v>-</v>
      </c>
      <c r="BF130" s="84" t="str">
        <f t="shared" si="152"/>
        <v>-</v>
      </c>
      <c r="BG130" s="84" t="str">
        <f t="shared" si="152"/>
        <v>-</v>
      </c>
      <c r="BH130" s="84" t="str">
        <f t="shared" si="152"/>
        <v>-</v>
      </c>
      <c r="BI130" s="84" t="str">
        <f t="shared" si="152"/>
        <v>-</v>
      </c>
      <c r="BJ130" s="84" t="str">
        <f t="shared" si="152"/>
        <v>-</v>
      </c>
      <c r="BK130" s="84" t="str">
        <f t="shared" si="152"/>
        <v>-</v>
      </c>
      <c r="BL130" s="84" t="str">
        <f t="shared" si="152"/>
        <v>-</v>
      </c>
      <c r="BM130" s="84" t="str">
        <f t="shared" si="152"/>
        <v>-</v>
      </c>
      <c r="BN130" s="84" t="str">
        <f t="shared" si="152"/>
        <v>-</v>
      </c>
      <c r="BO130" s="84" t="str">
        <f t="shared" si="152"/>
        <v>-</v>
      </c>
      <c r="BP130" s="84" t="str">
        <f t="shared" si="152"/>
        <v>-</v>
      </c>
      <c r="BQ130" s="84" t="str">
        <f t="shared" si="152"/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si="149"/>
        <v>-</v>
      </c>
      <c r="E131" s="66" t="str">
        <f t="shared" si="149"/>
        <v>-</v>
      </c>
      <c r="F131" s="65" t="str">
        <f>IFERROR(E131/D131,"")</f>
        <v/>
      </c>
      <c r="H131" s="66" t="str">
        <f t="shared" ref="H131:S131" si="155">IFERROR(H58/H119,"-")</f>
        <v>-</v>
      </c>
      <c r="I131" s="66" t="str">
        <f t="shared" si="155"/>
        <v>-</v>
      </c>
      <c r="J131" s="66" t="str">
        <f t="shared" si="155"/>
        <v>-</v>
      </c>
      <c r="K131" s="66" t="str">
        <f t="shared" si="155"/>
        <v>-</v>
      </c>
      <c r="L131" s="66" t="str">
        <f t="shared" si="155"/>
        <v>-</v>
      </c>
      <c r="M131" s="66" t="str">
        <f t="shared" si="155"/>
        <v>-</v>
      </c>
      <c r="N131" s="66" t="str">
        <f t="shared" si="155"/>
        <v>-</v>
      </c>
      <c r="O131" s="66" t="str">
        <f t="shared" si="155"/>
        <v>-</v>
      </c>
      <c r="P131" s="66" t="str">
        <f t="shared" si="155"/>
        <v>-</v>
      </c>
      <c r="Q131" s="66" t="str">
        <f t="shared" si="155"/>
        <v>-</v>
      </c>
      <c r="R131" s="66" t="str">
        <f t="shared" si="155"/>
        <v>-</v>
      </c>
      <c r="S131" s="66" t="str">
        <f t="shared" si="155"/>
        <v>-</v>
      </c>
      <c r="T131" s="5"/>
      <c r="U131" s="10" t="n">
        <v>15.1701140350877</v>
      </c>
      <c r="V131" s="10" t="n">
        <v>14.523329787234</v>
      </c>
      <c r="W131" s="10" t="n">
        <v>16.740621399177</v>
      </c>
      <c r="X131" s="10" t="n">
        <v>19.9619796747967</v>
      </c>
      <c r="Y131" s="10" t="n">
        <v>13.9280905587669</v>
      </c>
      <c r="Z131" s="10" t="n">
        <v>14.6251574394464</v>
      </c>
      <c r="AA131" s="10" t="n">
        <v>17.2840424657534</v>
      </c>
      <c r="AB131" s="10" t="n">
        <v>13.970966873706</v>
      </c>
      <c r="AC131" s="10" t="n">
        <v>15.2970587703436</v>
      </c>
      <c r="AD131" s="10" t="n">
        <v>14.5946217870257</v>
      </c>
      <c r="AE131" s="10" t="n">
        <v>14.7232153310105</v>
      </c>
      <c r="AF131" s="10" t="n">
        <v>16.8347900629811</v>
      </c>
      <c r="AG131" s="10" t="n">
        <v>14.4781239316239</v>
      </c>
      <c r="AH131" s="10" t="n">
        <v>14.4386708074534</v>
      </c>
      <c r="AI131" s="10" t="n">
        <v>15.1595579240037</v>
      </c>
      <c r="AJ131" s="10" t="n">
        <v>18.039591954023</v>
      </c>
      <c r="AK131" s="10" t="n">
        <v>15.1304106583072</v>
      </c>
      <c r="AL131" s="10" t="n">
        <v>14.0327045454546</v>
      </c>
      <c r="AM131" s="10" t="n">
        <v>14.5879373848987</v>
      </c>
      <c r="AN131" s="10" t="n">
        <v>13.4773171839516</v>
      </c>
      <c r="AO131" s="10" t="n">
        <v>14.1894153543307</v>
      </c>
      <c r="AP131" s="10" t="n">
        <v>14.9636843191197</v>
      </c>
      <c r="AQ131" s="10" t="n">
        <v>14.2990605134475</v>
      </c>
      <c r="AR131" s="10" t="n">
        <v>15.985946400748</v>
      </c>
      <c r="AS131" s="48" t="n">
        <v>14.10147587719298</v>
      </c>
      <c r="AT131" s="48" t="n">
        <v>14.2304555160142</v>
      </c>
      <c r="AU131" s="48" t="n">
        <v>14.2166205250597</v>
      </c>
      <c r="AV131" s="48" t="n">
        <v>14.26272</v>
      </c>
      <c r="AW131" s="48" t="n">
        <v>14.70492</v>
      </c>
      <c r="AX131" s="48" t="n">
        <v>14.40817</v>
      </c>
      <c r="AY131" s="48" t="n">
        <v>14.863861</v>
      </c>
      <c r="AZ131" s="48"/>
      <c r="BA131" s="48"/>
      <c r="BB131" s="48"/>
      <c r="BC131" s="48"/>
      <c r="BD131" s="48"/>
      <c r="BF131" s="84" t="str">
        <f t="shared" si="152"/>
        <v>-</v>
      </c>
      <c r="BG131" s="84" t="str">
        <f t="shared" si="152"/>
        <v>-</v>
      </c>
      <c r="BH131" s="84" t="str">
        <f t="shared" si="152"/>
        <v>-</v>
      </c>
      <c r="BI131" s="84" t="str">
        <f t="shared" si="152"/>
        <v>-</v>
      </c>
      <c r="BJ131" s="84" t="str">
        <f t="shared" si="152"/>
        <v>-</v>
      </c>
      <c r="BK131" s="84" t="str">
        <f t="shared" si="152"/>
        <v>-</v>
      </c>
      <c r="BL131" s="84" t="str">
        <f t="shared" si="152"/>
        <v>-</v>
      </c>
      <c r="BM131" s="84" t="str">
        <f t="shared" si="152"/>
        <v>-</v>
      </c>
      <c r="BN131" s="84" t="str">
        <f t="shared" si="152"/>
        <v>-</v>
      </c>
      <c r="BO131" s="84" t="str">
        <f t="shared" si="152"/>
        <v>-</v>
      </c>
      <c r="BP131" s="84" t="str">
        <f t="shared" si="152"/>
        <v>-</v>
      </c>
      <c r="BQ131" s="84" t="str">
        <f t="shared" si="152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156">IFERROR(C110/C86,"-")</f>
        <v>-</v>
      </c>
      <c r="D134" s="66" t="str">
        <f t="shared" si="156"/>
        <v>-</v>
      </c>
      <c r="E134" s="66" t="str">
        <f t="shared" si="156"/>
        <v>-</v>
      </c>
      <c r="F134" s="65" t="str">
        <f t="shared" ref="F134:F142" si="157">IFERROR(E134/D134,"")</f>
        <v/>
      </c>
      <c r="H134" s="66" t="str">
        <f t="shared" ref="H134:S143" si="158">IFERROR(H110/H86,"-")</f>
        <v>-</v>
      </c>
      <c r="I134" s="66" t="str">
        <f t="shared" si="158"/>
        <v>-</v>
      </c>
      <c r="J134" s="66" t="str">
        <f t="shared" si="158"/>
        <v>-</v>
      </c>
      <c r="K134" s="66" t="str">
        <f t="shared" si="158"/>
        <v>-</v>
      </c>
      <c r="L134" s="66" t="str">
        <f t="shared" si="158"/>
        <v>-</v>
      </c>
      <c r="M134" s="66" t="str">
        <f t="shared" si="158"/>
        <v>-</v>
      </c>
      <c r="N134" s="66" t="str">
        <f t="shared" si="158"/>
        <v>-</v>
      </c>
      <c r="O134" s="66" t="str">
        <f t="shared" si="158"/>
        <v>-</v>
      </c>
      <c r="P134" s="66" t="str">
        <f t="shared" si="158"/>
        <v>-</v>
      </c>
      <c r="Q134" s="66" t="str">
        <f t="shared" si="158"/>
        <v>-</v>
      </c>
      <c r="R134" s="66" t="str">
        <f t="shared" si="158"/>
        <v>-</v>
      </c>
      <c r="S134" s="66" t="str">
        <f t="shared" si="158"/>
        <v>-</v>
      </c>
      <c r="U134" s="12" t="n">
        <v>2.0</v>
      </c>
      <c r="V134" s="12" t="n">
        <v>1.6</v>
      </c>
      <c r="W134" s="12" t="n">
        <v>3.72727272727273</v>
      </c>
      <c r="X134" s="12" t="n">
        <v>1.72727272727273</v>
      </c>
      <c r="Y134" s="12" t="n">
        <v>1.1875</v>
      </c>
      <c r="Z134" s="12" t="n">
        <v>2.0</v>
      </c>
      <c r="AA134" s="12" t="n">
        <v>3.28571428571429</v>
      </c>
      <c r="AB134" s="12" t="n">
        <v>1.76923076923077</v>
      </c>
      <c r="AC134" s="12" t="n">
        <v>3.05882352941176</v>
      </c>
      <c r="AD134" s="12" t="n">
        <v>1.78947368421053</v>
      </c>
      <c r="AE134" s="12" t="n">
        <v>4.5</v>
      </c>
      <c r="AF134" s="12" t="n">
        <v>6.66666666666667</v>
      </c>
      <c r="AG134" s="12" t="n">
        <v>1.41666666666667</v>
      </c>
      <c r="AH134" s="12" t="n">
        <v>1.5</v>
      </c>
      <c r="AI134" s="12" t="n">
        <v>2.44444444444444</v>
      </c>
      <c r="AJ134" s="12" t="n">
        <v>1.92307692307692</v>
      </c>
      <c r="AK134" s="12" t="n">
        <v>1.84615384615385</v>
      </c>
      <c r="AL134" s="12" t="n">
        <v>2.26666666666667</v>
      </c>
      <c r="AM134" s="12" t="n">
        <v>2.26666666666667</v>
      </c>
      <c r="AN134" s="12" t="n">
        <v>2.5</v>
      </c>
      <c r="AO134" s="12" t="n">
        <v>3.11538461538462</v>
      </c>
      <c r="AP134" s="12" t="n">
        <v>2.27272727272727</v>
      </c>
      <c r="AQ134" s="12" t="n">
        <v>1.81818181818182</v>
      </c>
      <c r="AR134" s="12" t="n">
        <v>3.88461538461538</v>
      </c>
      <c r="AS134" s="48" t="n">
        <v>1.9807692307692308</v>
      </c>
      <c r="AT134" s="48" t="n">
        <v>2.64285714285714</v>
      </c>
      <c r="AU134" s="48" t="n">
        <v>3.10606060606061</v>
      </c>
      <c r="AV134" s="48" t="n">
        <v>2.11465</v>
      </c>
      <c r="AW134" s="48" t="n">
        <v>2.362745</v>
      </c>
      <c r="AX134" s="48" t="n">
        <v>1.701087</v>
      </c>
      <c r="AY134" s="48" t="n">
        <v>2.828125</v>
      </c>
      <c r="AZ134" s="48"/>
      <c r="BA134" s="48"/>
      <c r="BB134" s="48"/>
      <c r="BC134" s="48"/>
      <c r="BD134" s="48"/>
      <c r="BF134" s="84" t="str">
        <f t="shared" ref="BF134:BQ143" si="159">IFERROR(AS134/AG134,"-")</f>
        <v>-</v>
      </c>
      <c r="BG134" s="84" t="str">
        <f t="shared" si="159"/>
        <v>-</v>
      </c>
      <c r="BH134" s="84" t="str">
        <f t="shared" si="159"/>
        <v>-</v>
      </c>
      <c r="BI134" s="84" t="str">
        <f t="shared" si="159"/>
        <v>-</v>
      </c>
      <c r="BJ134" s="84" t="str">
        <f t="shared" si="159"/>
        <v>-</v>
      </c>
      <c r="BK134" s="84" t="str">
        <f t="shared" si="159"/>
        <v>-</v>
      </c>
      <c r="BL134" s="84" t="str">
        <f t="shared" si="159"/>
        <v>-</v>
      </c>
      <c r="BM134" s="84" t="str">
        <f t="shared" si="159"/>
        <v>-</v>
      </c>
      <c r="BN134" s="84" t="str">
        <f t="shared" si="159"/>
        <v>-</v>
      </c>
      <c r="BO134" s="84" t="str">
        <f t="shared" si="159"/>
        <v>-</v>
      </c>
      <c r="BP134" s="84" t="str">
        <f t="shared" si="159"/>
        <v>-</v>
      </c>
      <c r="BQ134" s="84" t="str">
        <f t="shared" si="159"/>
        <v>-</v>
      </c>
    </row>
    <row r="135" spans="1:69" x14ac:dyDescent="0.25">
      <c r="A135" s="44" t="s">
        <v>171</v>
      </c>
      <c r="B135" s="22" t="s">
        <v>44</v>
      </c>
      <c r="C135" s="66" t="str">
        <f t="shared" si="156"/>
        <v>-</v>
      </c>
      <c r="D135" s="66" t="str">
        <f t="shared" si="156"/>
        <v>-</v>
      </c>
      <c r="E135" s="66" t="str">
        <f t="shared" si="156"/>
        <v>-</v>
      </c>
      <c r="F135" s="65" t="str">
        <f>IFERROR(E135/D135,"")</f>
        <v/>
      </c>
      <c r="H135" s="66" t="str">
        <f t="shared" si="158"/>
        <v>-</v>
      </c>
      <c r="I135" s="66" t="str">
        <f t="shared" si="158"/>
        <v>-</v>
      </c>
      <c r="J135" s="66" t="str">
        <f t="shared" si="158"/>
        <v>-</v>
      </c>
      <c r="K135" s="66" t="str">
        <f t="shared" si="158"/>
        <v>-</v>
      </c>
      <c r="L135" s="66" t="str">
        <f t="shared" si="158"/>
        <v>-</v>
      </c>
      <c r="M135" s="66" t="str">
        <f t="shared" si="158"/>
        <v>-</v>
      </c>
      <c r="N135" s="66" t="str">
        <f t="shared" si="158"/>
        <v>-</v>
      </c>
      <c r="O135" s="66" t="str">
        <f t="shared" si="158"/>
        <v>-</v>
      </c>
      <c r="P135" s="66" t="str">
        <f t="shared" si="158"/>
        <v>-</v>
      </c>
      <c r="Q135" s="66" t="str">
        <f t="shared" si="158"/>
        <v>-</v>
      </c>
      <c r="R135" s="66" t="str">
        <f t="shared" si="158"/>
        <v>-</v>
      </c>
      <c r="S135" s="66" t="str">
        <f t="shared" si="158"/>
        <v>-</v>
      </c>
      <c r="U135" s="12" t="n">
        <v>1.31168831168831</v>
      </c>
      <c r="V135" s="12" t="n">
        <v>1.17307692307692</v>
      </c>
      <c r="W135" s="12" t="n">
        <v>1.29113924050633</v>
      </c>
      <c r="X135" s="12" t="n">
        <v>1.46666666666667</v>
      </c>
      <c r="Y135" s="12" t="n">
        <v>1.23837209302326</v>
      </c>
      <c r="Z135" s="12" t="n">
        <v>1.35714285714286</v>
      </c>
      <c r="AA135" s="12" t="n">
        <v>1.45578231292517</v>
      </c>
      <c r="AB135" s="12" t="n">
        <v>1.26262626262626</v>
      </c>
      <c r="AC135" s="12" t="n">
        <v>1.5</v>
      </c>
      <c r="AD135" s="12" t="n">
        <v>1.3206106870229</v>
      </c>
      <c r="AE135" s="12" t="n">
        <v>1.68359375</v>
      </c>
      <c r="AF135" s="12" t="n">
        <v>1.53416149068323</v>
      </c>
      <c r="AG135" s="12" t="n">
        <v>1.3695652173913</v>
      </c>
      <c r="AH135" s="12" t="n">
        <v>1.175</v>
      </c>
      <c r="AI135" s="12" t="n">
        <v>1.64171122994652</v>
      </c>
      <c r="AJ135" s="12" t="n">
        <v>1.34285714285714</v>
      </c>
      <c r="AK135" s="12" t="n">
        <v>1.35111111111111</v>
      </c>
      <c r="AL135" s="12" t="n">
        <v>1.64130434782609</v>
      </c>
      <c r="AM135" s="12" t="n">
        <v>1.36785714285714</v>
      </c>
      <c r="AN135" s="12" t="n">
        <v>1.31736526946108</v>
      </c>
      <c r="AO135" s="12" t="n">
        <v>1.61943793911007</v>
      </c>
      <c r="AP135" s="12" t="n">
        <v>1.44202898550725</v>
      </c>
      <c r="AQ135" s="12" t="n">
        <v>1.90357142857143</v>
      </c>
      <c r="AR135" s="12" t="n">
        <v>1.85</v>
      </c>
      <c r="AS135" s="48" t="n">
        <v>1.7256637168141593</v>
      </c>
      <c r="AT135" s="48" t="n">
        <v>1.32019704433498</v>
      </c>
      <c r="AU135" s="48" t="n">
        <v>1.62053571428571</v>
      </c>
      <c r="AV135" s="48" t="n">
        <v>1.48265</v>
      </c>
      <c r="AW135" s="48" t="n">
        <v>1.665455</v>
      </c>
      <c r="AX135" s="48" t="n">
        <v>1.491501</v>
      </c>
      <c r="AY135" s="48" t="n">
        <v>1.577778</v>
      </c>
      <c r="AZ135" s="48"/>
      <c r="BA135" s="48"/>
      <c r="BB135" s="48"/>
      <c r="BC135" s="48"/>
      <c r="BD135" s="48"/>
      <c r="BF135" s="84" t="str">
        <f t="shared" si="159"/>
        <v>-</v>
      </c>
      <c r="BG135" s="84" t="str">
        <f t="shared" si="159"/>
        <v>-</v>
      </c>
      <c r="BH135" s="84" t="str">
        <f t="shared" si="159"/>
        <v>-</v>
      </c>
      <c r="BI135" s="84" t="str">
        <f t="shared" si="159"/>
        <v>-</v>
      </c>
      <c r="BJ135" s="84" t="str">
        <f t="shared" si="159"/>
        <v>-</v>
      </c>
      <c r="BK135" s="84" t="str">
        <f t="shared" si="159"/>
        <v>-</v>
      </c>
      <c r="BL135" s="84" t="str">
        <f t="shared" si="159"/>
        <v>-</v>
      </c>
      <c r="BM135" s="84" t="str">
        <f t="shared" si="159"/>
        <v>-</v>
      </c>
      <c r="BN135" s="84" t="str">
        <f t="shared" si="159"/>
        <v>-</v>
      </c>
      <c r="BO135" s="84" t="str">
        <f t="shared" si="159"/>
        <v>-</v>
      </c>
      <c r="BP135" s="84" t="str">
        <f t="shared" si="159"/>
        <v>-</v>
      </c>
      <c r="BQ135" s="84" t="str">
        <f t="shared" si="159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156"/>
        <v>-</v>
      </c>
      <c r="D136" s="66" t="str">
        <f t="shared" si="156"/>
        <v>-</v>
      </c>
      <c r="E136" s="66" t="str">
        <f t="shared" si="156"/>
        <v>-</v>
      </c>
      <c r="F136" s="65" t="str">
        <f t="shared" si="157"/>
        <v/>
      </c>
      <c r="H136" s="66" t="str">
        <f t="shared" si="158"/>
        <v>-</v>
      </c>
      <c r="I136" s="66" t="str">
        <f t="shared" si="158"/>
        <v>-</v>
      </c>
      <c r="J136" s="66" t="str">
        <f t="shared" si="158"/>
        <v>-</v>
      </c>
      <c r="K136" s="66" t="str">
        <f t="shared" si="158"/>
        <v>-</v>
      </c>
      <c r="L136" s="66" t="str">
        <f t="shared" si="158"/>
        <v>-</v>
      </c>
      <c r="M136" s="66" t="str">
        <f t="shared" si="158"/>
        <v>-</v>
      </c>
      <c r="N136" s="66" t="str">
        <f t="shared" si="158"/>
        <v>-</v>
      </c>
      <c r="O136" s="66" t="str">
        <f t="shared" si="158"/>
        <v>-</v>
      </c>
      <c r="P136" s="66" t="str">
        <f t="shared" si="158"/>
        <v>-</v>
      </c>
      <c r="Q136" s="66" t="str">
        <f t="shared" si="158"/>
        <v>-</v>
      </c>
      <c r="R136" s="66" t="str">
        <f t="shared" si="158"/>
        <v>-</v>
      </c>
      <c r="S136" s="66" t="str">
        <f t="shared" si="158"/>
        <v>-</v>
      </c>
      <c r="U136" s="12" t="n">
        <v>1.45652173913043</v>
      </c>
      <c r="V136" s="12" t="n">
        <v>1.1875</v>
      </c>
      <c r="W136" s="12" t="n">
        <v>1.6</v>
      </c>
      <c r="X136" s="12" t="n">
        <v>1.22058823529412</v>
      </c>
      <c r="Y136" s="12" t="n">
        <v>1.43292682926829</v>
      </c>
      <c r="Z136" s="12" t="n">
        <v>1.29487179487179</v>
      </c>
      <c r="AA136" s="12" t="n">
        <v>1.48314606741573</v>
      </c>
      <c r="AB136" s="12" t="n">
        <v>1.2289156626506</v>
      </c>
      <c r="AC136" s="12" t="n">
        <v>1.69369369369369</v>
      </c>
      <c r="AD136" s="12" t="n">
        <v>1.37857142857143</v>
      </c>
      <c r="AE136" s="12" t="n">
        <v>1.80821917808219</v>
      </c>
      <c r="AF136" s="12" t="n">
        <v>1.83589743589744</v>
      </c>
      <c r="AG136" s="12" t="n">
        <v>1.08955223880597</v>
      </c>
      <c r="AH136" s="12" t="n">
        <v>1.45238095238095</v>
      </c>
      <c r="AI136" s="12" t="n">
        <v>1.56</v>
      </c>
      <c r="AJ136" s="12" t="n">
        <v>1.21951219512195</v>
      </c>
      <c r="AK136" s="12" t="n">
        <v>1.51456310679612</v>
      </c>
      <c r="AL136" s="12" t="n">
        <v>1.83536585365854</v>
      </c>
      <c r="AM136" s="12" t="n">
        <v>1.23720930232558</v>
      </c>
      <c r="AN136" s="12" t="n">
        <v>1.53164556962025</v>
      </c>
      <c r="AO136" s="12" t="n">
        <v>1.7071129707113</v>
      </c>
      <c r="AP136" s="12" t="n">
        <v>1.33415841584158</v>
      </c>
      <c r="AQ136" s="12" t="n">
        <v>1.47584541062802</v>
      </c>
      <c r="AR136" s="12" t="n">
        <v>1.80258302583026</v>
      </c>
      <c r="AS136" s="48" t="n">
        <v>1.1595092024539877</v>
      </c>
      <c r="AT136" s="48" t="n">
        <v>1.63380281690141</v>
      </c>
      <c r="AU136" s="48" t="n">
        <v>1.56983240223464</v>
      </c>
      <c r="AV136" s="48" t="n">
        <v>1.553191</v>
      </c>
      <c r="AW136" s="48" t="n">
        <v>1.452555</v>
      </c>
      <c r="AX136" s="48" t="n">
        <v>1.430556</v>
      </c>
      <c r="AY136" s="48" t="n">
        <v>1.266667</v>
      </c>
      <c r="AZ136" s="48"/>
      <c r="BA136" s="48"/>
      <c r="BB136" s="48"/>
      <c r="BC136" s="48"/>
      <c r="BD136" s="48"/>
      <c r="BF136" s="84" t="str">
        <f t="shared" si="159"/>
        <v>-</v>
      </c>
      <c r="BG136" s="84" t="str">
        <f t="shared" si="159"/>
        <v>-</v>
      </c>
      <c r="BH136" s="84" t="str">
        <f t="shared" si="159"/>
        <v>-</v>
      </c>
      <c r="BI136" s="84" t="str">
        <f t="shared" si="159"/>
        <v>-</v>
      </c>
      <c r="BJ136" s="84" t="str">
        <f t="shared" si="159"/>
        <v>-</v>
      </c>
      <c r="BK136" s="84" t="str">
        <f t="shared" si="159"/>
        <v>-</v>
      </c>
      <c r="BL136" s="84" t="str">
        <f t="shared" si="159"/>
        <v>-</v>
      </c>
      <c r="BM136" s="84" t="str">
        <f t="shared" si="159"/>
        <v>-</v>
      </c>
      <c r="BN136" s="84" t="str">
        <f t="shared" si="159"/>
        <v>-</v>
      </c>
      <c r="BO136" s="84" t="str">
        <f t="shared" si="159"/>
        <v>-</v>
      </c>
      <c r="BP136" s="84" t="str">
        <f t="shared" si="159"/>
        <v>-</v>
      </c>
      <c r="BQ136" s="84" t="str">
        <f t="shared" si="159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156"/>
        <v>-</v>
      </c>
      <c r="D137" s="66" t="str">
        <f t="shared" si="156"/>
        <v>-</v>
      </c>
      <c r="E137" s="66" t="str">
        <f t="shared" si="156"/>
        <v>-</v>
      </c>
      <c r="F137" s="65" t="str">
        <f t="shared" si="157"/>
        <v/>
      </c>
      <c r="H137" s="66" t="str">
        <f t="shared" si="158"/>
        <v>-</v>
      </c>
      <c r="I137" s="66" t="str">
        <f t="shared" si="158"/>
        <v>-</v>
      </c>
      <c r="J137" s="66" t="str">
        <f t="shared" si="158"/>
        <v>-</v>
      </c>
      <c r="K137" s="66" t="str">
        <f t="shared" si="158"/>
        <v>-</v>
      </c>
      <c r="L137" s="66" t="str">
        <f t="shared" si="158"/>
        <v>-</v>
      </c>
      <c r="M137" s="66" t="str">
        <f t="shared" si="158"/>
        <v>-</v>
      </c>
      <c r="N137" s="66" t="str">
        <f t="shared" si="158"/>
        <v>-</v>
      </c>
      <c r="O137" s="66" t="str">
        <f t="shared" si="158"/>
        <v>-</v>
      </c>
      <c r="P137" s="66" t="str">
        <f t="shared" si="158"/>
        <v>-</v>
      </c>
      <c r="Q137" s="66" t="str">
        <f t="shared" si="158"/>
        <v>-</v>
      </c>
      <c r="R137" s="66" t="str">
        <f t="shared" si="158"/>
        <v>-</v>
      </c>
      <c r="S137" s="66" t="str">
        <f t="shared" si="158"/>
        <v>-</v>
      </c>
      <c r="U137" s="12" t="n">
        <v>1.25</v>
      </c>
      <c r="V137" s="12" t="n">
        <v>1.2037037037037</v>
      </c>
      <c r="W137" s="12" t="n">
        <v>1.38095238095238</v>
      </c>
      <c r="X137" s="12" t="n">
        <v>1.29310344827586</v>
      </c>
      <c r="Y137" s="12" t="n">
        <v>1.234375</v>
      </c>
      <c r="Z137" s="12" t="n">
        <v>1.31932773109244</v>
      </c>
      <c r="AA137" s="12" t="n">
        <v>1.45945945945946</v>
      </c>
      <c r="AB137" s="12" t="n">
        <v>1.09302325581395</v>
      </c>
      <c r="AC137" s="12" t="n">
        <v>1.53125</v>
      </c>
      <c r="AD137" s="12" t="n">
        <v>1.32089552238806</v>
      </c>
      <c r="AE137" s="12" t="n">
        <v>1.9559748427673</v>
      </c>
      <c r="AF137" s="12" t="n">
        <v>1.48224852071006</v>
      </c>
      <c r="AG137" s="12" t="n">
        <v>1.1340206185567</v>
      </c>
      <c r="AH137" s="12" t="n">
        <v>1.2396694214876</v>
      </c>
      <c r="AI137" s="12" t="n">
        <v>1.8125</v>
      </c>
      <c r="AJ137" s="12" t="n">
        <v>2.10810810810811</v>
      </c>
      <c r="AK137" s="12" t="n">
        <v>1.84285714285714</v>
      </c>
      <c r="AL137" s="12" t="n">
        <v>1.51655629139073</v>
      </c>
      <c r="AM137" s="12" t="n">
        <v>1.36153846153846</v>
      </c>
      <c r="AN137" s="12" t="n">
        <v>1.40692640692641</v>
      </c>
      <c r="AO137" s="12" t="n">
        <v>1.76014760147601</v>
      </c>
      <c r="AP137" s="12" t="n">
        <v>1.49720670391061</v>
      </c>
      <c r="AQ137" s="12" t="n">
        <v>1.36111111111111</v>
      </c>
      <c r="AR137" s="12" t="n">
        <v>1.6905487804878</v>
      </c>
      <c r="AS137" s="48" t="n">
        <v>1.5551948051948052</v>
      </c>
      <c r="AT137" s="48" t="n">
        <v>1.39464882943144</v>
      </c>
      <c r="AU137" s="48" t="n">
        <v>1.68041237113402</v>
      </c>
      <c r="AV137" s="48" t="n">
        <v>1.47482</v>
      </c>
      <c r="AW137" s="48" t="n">
        <v>1.467532</v>
      </c>
      <c r="AX137" s="48" t="n">
        <v>1.496324</v>
      </c>
      <c r="AY137" s="48" t="n">
        <v>1.769565</v>
      </c>
      <c r="AZ137" s="48"/>
      <c r="BA137" s="48"/>
      <c r="BB137" s="48"/>
      <c r="BC137" s="48"/>
      <c r="BD137" s="48"/>
      <c r="BF137" s="84" t="str">
        <f t="shared" si="159"/>
        <v>-</v>
      </c>
      <c r="BG137" s="84" t="str">
        <f t="shared" si="159"/>
        <v>-</v>
      </c>
      <c r="BH137" s="84" t="str">
        <f t="shared" si="159"/>
        <v>-</v>
      </c>
      <c r="BI137" s="84" t="str">
        <f t="shared" si="159"/>
        <v>-</v>
      </c>
      <c r="BJ137" s="84" t="str">
        <f t="shared" si="159"/>
        <v>-</v>
      </c>
      <c r="BK137" s="84" t="str">
        <f t="shared" si="159"/>
        <v>-</v>
      </c>
      <c r="BL137" s="84" t="str">
        <f t="shared" si="159"/>
        <v>-</v>
      </c>
      <c r="BM137" s="84" t="str">
        <f t="shared" si="159"/>
        <v>-</v>
      </c>
      <c r="BN137" s="84" t="str">
        <f t="shared" si="159"/>
        <v>-</v>
      </c>
      <c r="BO137" s="84" t="str">
        <f t="shared" si="159"/>
        <v>-</v>
      </c>
      <c r="BP137" s="84" t="str">
        <f t="shared" si="159"/>
        <v>-</v>
      </c>
      <c r="BQ137" s="84" t="str">
        <f t="shared" si="159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156"/>
        <v>-</v>
      </c>
      <c r="D138" s="66" t="str">
        <f t="shared" si="156"/>
        <v>-</v>
      </c>
      <c r="E138" s="66" t="str">
        <f t="shared" si="156"/>
        <v>-</v>
      </c>
      <c r="F138" s="65" t="str">
        <f t="shared" si="157"/>
        <v/>
      </c>
      <c r="H138" s="66" t="str">
        <f t="shared" si="158"/>
        <v>-</v>
      </c>
      <c r="I138" s="66" t="str">
        <f t="shared" si="158"/>
        <v>-</v>
      </c>
      <c r="J138" s="66" t="str">
        <f t="shared" si="158"/>
        <v>-</v>
      </c>
      <c r="K138" s="66" t="str">
        <f t="shared" si="158"/>
        <v>-</v>
      </c>
      <c r="L138" s="66" t="str">
        <f t="shared" si="158"/>
        <v>-</v>
      </c>
      <c r="M138" s="66" t="str">
        <f t="shared" si="158"/>
        <v>-</v>
      </c>
      <c r="N138" s="66" t="str">
        <f t="shared" si="158"/>
        <v>-</v>
      </c>
      <c r="O138" s="66" t="str">
        <f t="shared" si="158"/>
        <v>-</v>
      </c>
      <c r="P138" s="66" t="str">
        <f t="shared" si="158"/>
        <v>-</v>
      </c>
      <c r="Q138" s="66" t="str">
        <f t="shared" si="158"/>
        <v>-</v>
      </c>
      <c r="R138" s="66" t="str">
        <f t="shared" si="158"/>
        <v>-</v>
      </c>
      <c r="S138" s="66" t="str">
        <f t="shared" si="158"/>
        <v>-</v>
      </c>
      <c r="U138" s="12" t="n">
        <v>1.23333333333333</v>
      </c>
      <c r="V138" s="12" t="n">
        <v>1.13333333333333</v>
      </c>
      <c r="W138" s="12" t="n">
        <v>1.16666666666667</v>
      </c>
      <c r="X138" s="12" t="n">
        <v>1.66129032258065</v>
      </c>
      <c r="Y138" s="12" t="n">
        <v>1.31764705882353</v>
      </c>
      <c r="Z138" s="12" t="n">
        <v>1.16438356164384</v>
      </c>
      <c r="AA138" s="12" t="n">
        <v>1.31147540983607</v>
      </c>
      <c r="AB138" s="12" t="n">
        <v>1.08771929824561</v>
      </c>
      <c r="AC138" s="12" t="n">
        <v>1.17073170731707</v>
      </c>
      <c r="AD138" s="12" t="n">
        <v>1.14516129032258</v>
      </c>
      <c r="AE138" s="12" t="n">
        <v>1.90740740740741</v>
      </c>
      <c r="AF138" s="12" t="n">
        <v>1.97222222222222</v>
      </c>
      <c r="AG138" s="12" t="n">
        <v>1.14772727272727</v>
      </c>
      <c r="AH138" s="12" t="n">
        <v>1.13953488372093</v>
      </c>
      <c r="AI138" s="12" t="n">
        <v>1.44767441860465</v>
      </c>
      <c r="AJ138" s="12" t="n">
        <v>0.972222222222222</v>
      </c>
      <c r="AK138" s="12" t="n">
        <v>1.26506024096386</v>
      </c>
      <c r="AL138" s="12" t="n">
        <v>1.390625</v>
      </c>
      <c r="AM138" s="12" t="n">
        <v>1.34615384615385</v>
      </c>
      <c r="AN138" s="12" t="n">
        <v>1.30666666666667</v>
      </c>
      <c r="AO138" s="12" t="n">
        <v>1.54591836734694</v>
      </c>
      <c r="AP138" s="12" t="n">
        <v>1.53913043478261</v>
      </c>
      <c r="AQ138" s="12" t="n">
        <v>1.85185185185185</v>
      </c>
      <c r="AR138" s="12" t="n">
        <v>1.8</v>
      </c>
      <c r="AS138" s="48" t="n">
        <v>1.1857142857142857</v>
      </c>
      <c r="AT138" s="48" t="n">
        <v>1.41666666666667</v>
      </c>
      <c r="AU138" s="48" t="n">
        <v>1.64719626168224</v>
      </c>
      <c r="AV138" s="48" t="n">
        <v>1.115385</v>
      </c>
      <c r="AW138" s="48" t="n">
        <v>1.428571</v>
      </c>
      <c r="AX138" s="48" t="n">
        <v>1.455882</v>
      </c>
      <c r="AY138" s="48" t="n">
        <v>1.815385</v>
      </c>
      <c r="AZ138" s="48"/>
      <c r="BA138" s="48"/>
      <c r="BB138" s="48"/>
      <c r="BC138" s="48"/>
      <c r="BD138" s="48"/>
      <c r="BF138" s="84" t="str">
        <f t="shared" si="159"/>
        <v>-</v>
      </c>
      <c r="BG138" s="84" t="str">
        <f t="shared" si="159"/>
        <v>-</v>
      </c>
      <c r="BH138" s="84" t="str">
        <f t="shared" si="159"/>
        <v>-</v>
      </c>
      <c r="BI138" s="84" t="str">
        <f t="shared" si="159"/>
        <v>-</v>
      </c>
      <c r="BJ138" s="84" t="str">
        <f t="shared" si="159"/>
        <v>-</v>
      </c>
      <c r="BK138" s="84" t="str">
        <f t="shared" si="159"/>
        <v>-</v>
      </c>
      <c r="BL138" s="84" t="str">
        <f t="shared" si="159"/>
        <v>-</v>
      </c>
      <c r="BM138" s="84" t="str">
        <f t="shared" si="159"/>
        <v>-</v>
      </c>
      <c r="BN138" s="84" t="str">
        <f t="shared" si="159"/>
        <v>-</v>
      </c>
      <c r="BO138" s="84" t="str">
        <f t="shared" si="159"/>
        <v>-</v>
      </c>
      <c r="BP138" s="84" t="str">
        <f t="shared" si="159"/>
        <v>-</v>
      </c>
      <c r="BQ138" s="84" t="str">
        <f t="shared" si="159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156"/>
        <v>-</v>
      </c>
      <c r="D139" s="66" t="str">
        <f t="shared" si="156"/>
        <v>-</v>
      </c>
      <c r="E139" s="66" t="str">
        <f t="shared" si="156"/>
        <v>-</v>
      </c>
      <c r="F139" s="65" t="str">
        <f t="shared" si="157"/>
        <v/>
      </c>
      <c r="H139" s="66" t="str">
        <f t="shared" si="158"/>
        <v>-</v>
      </c>
      <c r="I139" s="66" t="str">
        <f t="shared" si="158"/>
        <v>-</v>
      </c>
      <c r="J139" s="66" t="str">
        <f t="shared" si="158"/>
        <v>-</v>
      </c>
      <c r="K139" s="66" t="str">
        <f t="shared" si="158"/>
        <v>-</v>
      </c>
      <c r="L139" s="66" t="str">
        <f t="shared" si="158"/>
        <v>-</v>
      </c>
      <c r="M139" s="66" t="str">
        <f t="shared" si="158"/>
        <v>-</v>
      </c>
      <c r="N139" s="66" t="str">
        <f t="shared" si="158"/>
        <v>-</v>
      </c>
      <c r="O139" s="66" t="str">
        <f t="shared" si="158"/>
        <v>-</v>
      </c>
      <c r="P139" s="66" t="str">
        <f t="shared" si="158"/>
        <v>-</v>
      </c>
      <c r="Q139" s="66" t="str">
        <f t="shared" si="158"/>
        <v>-</v>
      </c>
      <c r="R139" s="66" t="str">
        <f t="shared" si="158"/>
        <v>-</v>
      </c>
      <c r="S139" s="66" t="str">
        <f t="shared" si="158"/>
        <v>-</v>
      </c>
      <c r="U139" s="12" t="n">
        <v>1.03125</v>
      </c>
      <c r="V139" s="12" t="n">
        <v>1.14814814814815</v>
      </c>
      <c r="W139" s="12" t="n">
        <v>1.57142857142857</v>
      </c>
      <c r="X139" s="12" t="n">
        <v>1.48076923076923</v>
      </c>
      <c r="Y139" s="12" t="n">
        <v>1.04477611940298</v>
      </c>
      <c r="Z139" s="12" t="n">
        <v>1.03389830508475</v>
      </c>
      <c r="AA139" s="12" t="n">
        <v>1.26666666666667</v>
      </c>
      <c r="AB139" s="12" t="n">
        <v>1.13725490196078</v>
      </c>
      <c r="AC139" s="12" t="n">
        <v>1.17857142857143</v>
      </c>
      <c r="AD139" s="12" t="n">
        <v>1.19354838709677</v>
      </c>
      <c r="AE139" s="12" t="n">
        <v>1.90322580645161</v>
      </c>
      <c r="AF139" s="12" t="n">
        <v>1.53636363636364</v>
      </c>
      <c r="AG139" s="12" t="n">
        <v>1.03703703703704</v>
      </c>
      <c r="AH139" s="12" t="n">
        <v>1.25757575757576</v>
      </c>
      <c r="AI139" s="12" t="n">
        <v>1.62037037037037</v>
      </c>
      <c r="AJ139" s="12" t="n">
        <v>1.02803738317757</v>
      </c>
      <c r="AK139" s="12" t="n">
        <v>1.46153846153846</v>
      </c>
      <c r="AL139" s="12" t="n">
        <v>1.65492957746479</v>
      </c>
      <c r="AM139" s="12" t="n">
        <v>1.13953488372093</v>
      </c>
      <c r="AN139" s="12" t="n">
        <v>1.19047619047619</v>
      </c>
      <c r="AO139" s="12" t="n">
        <v>1.55844155844156</v>
      </c>
      <c r="AP139" s="12" t="n">
        <v>1.4468085106383</v>
      </c>
      <c r="AQ139" s="12" t="n">
        <v>1.80952380952381</v>
      </c>
      <c r="AR139" s="12" t="n">
        <v>2.02941176470588</v>
      </c>
      <c r="AS139" s="48" t="n">
        <v>0.9111111111111111</v>
      </c>
      <c r="AT139" s="48" t="n">
        <v>1.20547945205479</v>
      </c>
      <c r="AU139" s="48" t="n">
        <v>1.33783783783784</v>
      </c>
      <c r="AV139" s="48" t="n">
        <v>1.404255</v>
      </c>
      <c r="AW139" s="48" t="n">
        <v>1.492308</v>
      </c>
      <c r="AX139" s="48" t="n">
        <v>1.233871</v>
      </c>
      <c r="AY139" s="48" t="n">
        <v>1.232143</v>
      </c>
      <c r="AZ139" s="48"/>
      <c r="BA139" s="48"/>
      <c r="BB139" s="48"/>
      <c r="BC139" s="48"/>
      <c r="BD139" s="48"/>
      <c r="BF139" s="84" t="str">
        <f t="shared" si="159"/>
        <v>-</v>
      </c>
      <c r="BG139" s="84" t="str">
        <f t="shared" si="159"/>
        <v>-</v>
      </c>
      <c r="BH139" s="84" t="str">
        <f t="shared" si="159"/>
        <v>-</v>
      </c>
      <c r="BI139" s="84" t="str">
        <f t="shared" si="159"/>
        <v>-</v>
      </c>
      <c r="BJ139" s="84" t="str">
        <f t="shared" si="159"/>
        <v>-</v>
      </c>
      <c r="BK139" s="84" t="str">
        <f t="shared" si="159"/>
        <v>-</v>
      </c>
      <c r="BL139" s="84" t="str">
        <f t="shared" si="159"/>
        <v>-</v>
      </c>
      <c r="BM139" s="84" t="str">
        <f t="shared" si="159"/>
        <v>-</v>
      </c>
      <c r="BN139" s="84" t="str">
        <f t="shared" si="159"/>
        <v>-</v>
      </c>
      <c r="BO139" s="84" t="str">
        <f t="shared" si="159"/>
        <v>-</v>
      </c>
      <c r="BP139" s="84" t="str">
        <f t="shared" si="159"/>
        <v>-</v>
      </c>
      <c r="BQ139" s="84" t="str">
        <f t="shared" si="159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156"/>
        <v>-</v>
      </c>
      <c r="D140" s="66" t="str">
        <f t="shared" si="156"/>
        <v>-</v>
      </c>
      <c r="E140" s="66" t="str">
        <f t="shared" si="156"/>
        <v>-</v>
      </c>
      <c r="F140" s="65" t="str">
        <f t="shared" si="157"/>
        <v/>
      </c>
      <c r="H140" s="66" t="str">
        <f t="shared" si="158"/>
        <v>-</v>
      </c>
      <c r="I140" s="66" t="str">
        <f t="shared" si="158"/>
        <v>-</v>
      </c>
      <c r="J140" s="66" t="str">
        <f t="shared" si="158"/>
        <v>-</v>
      </c>
      <c r="K140" s="66" t="str">
        <f t="shared" si="158"/>
        <v>-</v>
      </c>
      <c r="L140" s="66" t="str">
        <f t="shared" si="158"/>
        <v>-</v>
      </c>
      <c r="M140" s="66" t="str">
        <f t="shared" si="158"/>
        <v>-</v>
      </c>
      <c r="N140" s="66" t="str">
        <f t="shared" si="158"/>
        <v>-</v>
      </c>
      <c r="O140" s="66" t="str">
        <f t="shared" si="158"/>
        <v>-</v>
      </c>
      <c r="P140" s="66" t="str">
        <f t="shared" si="158"/>
        <v>-</v>
      </c>
      <c r="Q140" s="66" t="str">
        <f t="shared" si="158"/>
        <v>-</v>
      </c>
      <c r="R140" s="66" t="str">
        <f t="shared" si="158"/>
        <v>-</v>
      </c>
      <c r="S140" s="66" t="str">
        <f t="shared" si="158"/>
        <v>-</v>
      </c>
      <c r="U140" s="12" t="n">
        <v>1.0</v>
      </c>
      <c r="V140" s="12" t="n">
        <v>1.16666666666667</v>
      </c>
      <c r="W140" s="12" t="n">
        <v>1.0</v>
      </c>
      <c r="X140" s="12" t="n">
        <v>1.0</v>
      </c>
      <c r="Y140" s="12" t="n">
        <v>1.0</v>
      </c>
      <c r="Z140" s="12" t="n">
        <v>1.15384615384615</v>
      </c>
      <c r="AA140" s="12" t="n">
        <v>1.0</v>
      </c>
      <c r="AB140" s="12" t="n">
        <v>0.863636363636364</v>
      </c>
      <c r="AC140" s="12" t="n">
        <v>1.15384615384615</v>
      </c>
      <c r="AD140" s="12" t="n">
        <v>0.865384615384615</v>
      </c>
      <c r="AE140" s="12" t="n">
        <v>2.2962962962963</v>
      </c>
      <c r="AF140" s="12" t="n">
        <v>1.83</v>
      </c>
      <c r="AG140" s="12" t="n">
        <v>1.6</v>
      </c>
      <c r="AH140" s="12" t="n">
        <v>1.33333333333333</v>
      </c>
      <c r="AI140" s="12" t="n">
        <v>1.85714285714286</v>
      </c>
      <c r="AJ140" s="12" t="n">
        <v>1.38709677419355</v>
      </c>
      <c r="AK140" s="12" t="n">
        <v>1.30769230769231</v>
      </c>
      <c r="AL140" s="12" t="n">
        <v>1.69565217391304</v>
      </c>
      <c r="AM140" s="12" t="n">
        <v>1.09433962264151</v>
      </c>
      <c r="AN140" s="12" t="n">
        <v>1.33734939759036</v>
      </c>
      <c r="AO140" s="12" t="n">
        <v>1.83974358974359</v>
      </c>
      <c r="AP140" s="12" t="n">
        <v>1.63736263736264</v>
      </c>
      <c r="AQ140" s="12" t="n">
        <v>2.11875</v>
      </c>
      <c r="AR140" s="12" t="n">
        <v>2.62916666666667</v>
      </c>
      <c r="AS140" s="48" t="n">
        <v>1.3</v>
      </c>
      <c r="AT140" s="48" t="n">
        <v>1.47183098591549</v>
      </c>
      <c r="AU140" s="48" t="n">
        <v>1.41044776119403</v>
      </c>
      <c r="AV140" s="48" t="n">
        <v>1.917808</v>
      </c>
      <c r="AW140" s="48" t="n">
        <v>1.885246</v>
      </c>
      <c r="AX140" s="48" t="n">
        <v>2.018519</v>
      </c>
      <c r="AY140" s="48" t="n">
        <v>1.578431</v>
      </c>
      <c r="AZ140" s="48"/>
      <c r="BA140" s="48"/>
      <c r="BB140" s="48"/>
      <c r="BC140" s="48"/>
      <c r="BD140" s="48"/>
      <c r="BF140" s="84" t="str">
        <f t="shared" si="159"/>
        <v>-</v>
      </c>
      <c r="BG140" s="84" t="str">
        <f t="shared" si="159"/>
        <v>-</v>
      </c>
      <c r="BH140" s="84" t="str">
        <f t="shared" si="159"/>
        <v>-</v>
      </c>
      <c r="BI140" s="84" t="str">
        <f t="shared" si="159"/>
        <v>-</v>
      </c>
      <c r="BJ140" s="84" t="str">
        <f t="shared" si="159"/>
        <v>-</v>
      </c>
      <c r="BK140" s="84" t="str">
        <f t="shared" si="159"/>
        <v>-</v>
      </c>
      <c r="BL140" s="84" t="str">
        <f t="shared" si="159"/>
        <v>-</v>
      </c>
      <c r="BM140" s="84" t="str">
        <f t="shared" si="159"/>
        <v>-</v>
      </c>
      <c r="BN140" s="84" t="str">
        <f t="shared" si="159"/>
        <v>-</v>
      </c>
      <c r="BO140" s="84" t="str">
        <f t="shared" si="159"/>
        <v>-</v>
      </c>
      <c r="BP140" s="84" t="str">
        <f t="shared" si="159"/>
        <v>-</v>
      </c>
      <c r="BQ140" s="84" t="str">
        <f t="shared" si="159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156"/>
        <v>-</v>
      </c>
      <c r="D141" s="66" t="str">
        <f t="shared" si="156"/>
        <v>-</v>
      </c>
      <c r="E141" s="66" t="str">
        <f t="shared" si="156"/>
        <v>-</v>
      </c>
      <c r="F141" s="65" t="str">
        <f t="shared" si="157"/>
        <v/>
      </c>
      <c r="H141" s="66" t="str">
        <f t="shared" si="158"/>
        <v>-</v>
      </c>
      <c r="I141" s="66" t="str">
        <f t="shared" si="158"/>
        <v>-</v>
      </c>
      <c r="J141" s="66" t="str">
        <f t="shared" si="158"/>
        <v>-</v>
      </c>
      <c r="K141" s="66" t="str">
        <f t="shared" si="158"/>
        <v>-</v>
      </c>
      <c r="L141" s="66" t="str">
        <f t="shared" si="158"/>
        <v>-</v>
      </c>
      <c r="M141" s="66" t="str">
        <f t="shared" si="158"/>
        <v>-</v>
      </c>
      <c r="N141" s="66" t="str">
        <f t="shared" si="158"/>
        <v>-</v>
      </c>
      <c r="O141" s="66" t="str">
        <f t="shared" si="158"/>
        <v>-</v>
      </c>
      <c r="P141" s="66" t="str">
        <f t="shared" si="158"/>
        <v>-</v>
      </c>
      <c r="Q141" s="66" t="str">
        <f t="shared" si="158"/>
        <v>-</v>
      </c>
      <c r="R141" s="66" t="str">
        <f t="shared" si="158"/>
        <v>-</v>
      </c>
      <c r="S141" s="66" t="str">
        <f t="shared" si="158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 t="n">
        <v>1.2089552238806</v>
      </c>
      <c r="AU141" s="48" t="n">
        <v>1.42222222222222</v>
      </c>
      <c r="AV141" s="48" t="n">
        <v>1.382609</v>
      </c>
      <c r="AW141" s="48" t="n">
        <v>1.295455</v>
      </c>
      <c r="AX141" s="48" t="n">
        <v>1.119048</v>
      </c>
      <c r="AY141" s="48" t="n">
        <v>1.53125</v>
      </c>
      <c r="AZ141" s="48"/>
      <c r="BA141" s="48"/>
      <c r="BB141" s="48"/>
      <c r="BC141" s="48"/>
      <c r="BD141" s="48"/>
      <c r="BF141" s="84" t="str">
        <f t="shared" si="159"/>
        <v>-</v>
      </c>
      <c r="BG141" s="84" t="str">
        <f t="shared" si="159"/>
        <v>-</v>
      </c>
      <c r="BH141" s="84" t="str">
        <f t="shared" si="159"/>
        <v>-</v>
      </c>
      <c r="BI141" s="84" t="str">
        <f t="shared" si="159"/>
        <v>-</v>
      </c>
      <c r="BJ141" s="84" t="str">
        <f t="shared" si="159"/>
        <v>-</v>
      </c>
      <c r="BK141" s="84" t="str">
        <f t="shared" si="159"/>
        <v>-</v>
      </c>
      <c r="BL141" s="84" t="str">
        <f t="shared" si="159"/>
        <v>-</v>
      </c>
      <c r="BM141" s="84" t="str">
        <f t="shared" si="159"/>
        <v>-</v>
      </c>
      <c r="BN141" s="84" t="str">
        <f t="shared" si="159"/>
        <v>-</v>
      </c>
      <c r="BO141" s="84" t="str">
        <f t="shared" si="159"/>
        <v>-</v>
      </c>
      <c r="BP141" s="84" t="str">
        <f t="shared" si="159"/>
        <v>-</v>
      </c>
      <c r="BQ141" s="84" t="str">
        <f t="shared" si="159"/>
        <v>-</v>
      </c>
    </row>
    <row r="142" spans="1:69" x14ac:dyDescent="0.25">
      <c r="A142" s="44"/>
      <c r="B142" s="3" t="s">
        <v>153</v>
      </c>
      <c r="C142" s="66" t="str">
        <f t="shared" si="156"/>
        <v>-</v>
      </c>
      <c r="D142" s="66" t="str">
        <f t="shared" si="156"/>
        <v>-</v>
      </c>
      <c r="E142" s="66" t="str">
        <f t="shared" si="156"/>
        <v>-</v>
      </c>
      <c r="F142" s="65" t="str">
        <f t="shared" si="157"/>
        <v/>
      </c>
      <c r="H142" s="66" t="str">
        <f t="shared" si="158"/>
        <v>-</v>
      </c>
      <c r="I142" s="66" t="str">
        <f>IFERROR(I118/I94,"-")</f>
        <v>-</v>
      </c>
      <c r="J142" s="66" t="str">
        <f t="shared" si="158"/>
        <v>-</v>
      </c>
      <c r="K142" s="66" t="str">
        <f t="shared" si="158"/>
        <v>-</v>
      </c>
      <c r="L142" s="66" t="str">
        <f t="shared" si="158"/>
        <v>-</v>
      </c>
      <c r="M142" s="66" t="str">
        <f t="shared" si="158"/>
        <v>-</v>
      </c>
      <c r="N142" s="66" t="str">
        <f t="shared" si="158"/>
        <v>-</v>
      </c>
      <c r="O142" s="66" t="str">
        <f t="shared" si="158"/>
        <v>-</v>
      </c>
      <c r="P142" s="66" t="str">
        <f t="shared" si="158"/>
        <v>-</v>
      </c>
      <c r="Q142" s="66" t="str">
        <f t="shared" si="158"/>
        <v>-</v>
      </c>
      <c r="R142" s="66" t="str">
        <f t="shared" si="158"/>
        <v>-</v>
      </c>
      <c r="S142" s="66" t="str">
        <f t="shared" si="158"/>
        <v>-</v>
      </c>
      <c r="T142" s="7"/>
      <c r="U142" s="71" t="str">
        <f>IFERROR(U118/U94,"-")</f>
        <v>-</v>
      </c>
      <c r="V142" s="71" t="str">
        <f t="shared" ref="V142:BD142" si="160">IFERROR(V118/V94,"-")</f>
        <v>-</v>
      </c>
      <c r="W142" s="71" t="str">
        <f t="shared" si="160"/>
        <v>-</v>
      </c>
      <c r="X142" s="71" t="str">
        <f t="shared" si="160"/>
        <v>-</v>
      </c>
      <c r="Y142" s="71" t="str">
        <f t="shared" si="160"/>
        <v>-</v>
      </c>
      <c r="Z142" s="71" t="str">
        <f t="shared" si="160"/>
        <v>-</v>
      </c>
      <c r="AA142" s="71" t="str">
        <f t="shared" si="160"/>
        <v>-</v>
      </c>
      <c r="AB142" s="71" t="str">
        <f t="shared" si="160"/>
        <v>-</v>
      </c>
      <c r="AC142" s="71" t="str">
        <f t="shared" si="160"/>
        <v>-</v>
      </c>
      <c r="AD142" s="71" t="str">
        <f t="shared" si="160"/>
        <v>-</v>
      </c>
      <c r="AE142" s="71" t="str">
        <f t="shared" si="160"/>
        <v>-</v>
      </c>
      <c r="AF142" s="71" t="str">
        <f t="shared" si="160"/>
        <v>-</v>
      </c>
      <c r="AG142" s="71" t="str">
        <f t="shared" si="160"/>
        <v>-</v>
      </c>
      <c r="AH142" s="71" t="str">
        <f t="shared" si="160"/>
        <v>-</v>
      </c>
      <c r="AI142" s="71" t="str">
        <f t="shared" si="160"/>
        <v>-</v>
      </c>
      <c r="AJ142" s="71" t="str">
        <f t="shared" si="160"/>
        <v>-</v>
      </c>
      <c r="AK142" s="71" t="str">
        <f t="shared" si="160"/>
        <v>-</v>
      </c>
      <c r="AL142" s="71" t="str">
        <f t="shared" si="160"/>
        <v>-</v>
      </c>
      <c r="AM142" s="71" t="str">
        <f t="shared" si="160"/>
        <v>-</v>
      </c>
      <c r="AN142" s="71" t="str">
        <f t="shared" si="160"/>
        <v>-</v>
      </c>
      <c r="AO142" s="71" t="str">
        <f t="shared" si="160"/>
        <v>-</v>
      </c>
      <c r="AP142" s="71" t="str">
        <f t="shared" si="160"/>
        <v>-</v>
      </c>
      <c r="AQ142" s="71" t="str">
        <f t="shared" si="160"/>
        <v>-</v>
      </c>
      <c r="AR142" s="71" t="str">
        <f t="shared" si="160"/>
        <v>-</v>
      </c>
      <c r="AS142" s="71" t="str">
        <f t="shared" si="160"/>
        <v>-</v>
      </c>
      <c r="AT142" s="71" t="str">
        <f t="shared" si="160"/>
        <v>-</v>
      </c>
      <c r="AU142" s="71" t="str">
        <f t="shared" si="160"/>
        <v>-</v>
      </c>
      <c r="AV142" s="71" t="str">
        <f t="shared" si="160"/>
        <v>-</v>
      </c>
      <c r="AW142" s="71" t="str">
        <f t="shared" si="160"/>
        <v>-</v>
      </c>
      <c r="AX142" s="71" t="str">
        <f t="shared" si="160"/>
        <v>-</v>
      </c>
      <c r="AY142" s="71" t="str">
        <f t="shared" si="160"/>
        <v>-</v>
      </c>
      <c r="AZ142" s="71" t="str">
        <f t="shared" si="160"/>
        <v>-</v>
      </c>
      <c r="BA142" s="71" t="str">
        <f t="shared" si="160"/>
        <v>-</v>
      </c>
      <c r="BB142" s="71" t="str">
        <f t="shared" si="160"/>
        <v>-</v>
      </c>
      <c r="BC142" s="71" t="str">
        <f t="shared" si="160"/>
        <v>-</v>
      </c>
      <c r="BD142" s="71" t="str">
        <f t="shared" si="160"/>
        <v>-</v>
      </c>
      <c r="BF142" s="84" t="str">
        <f t="shared" si="159"/>
        <v>-</v>
      </c>
      <c r="BG142" s="84" t="str">
        <f t="shared" si="159"/>
        <v>-</v>
      </c>
      <c r="BH142" s="84" t="str">
        <f t="shared" si="159"/>
        <v>-</v>
      </c>
      <c r="BI142" s="84" t="str">
        <f t="shared" si="159"/>
        <v>-</v>
      </c>
      <c r="BJ142" s="84" t="str">
        <f t="shared" si="159"/>
        <v>-</v>
      </c>
      <c r="BK142" s="84" t="str">
        <f t="shared" si="159"/>
        <v>-</v>
      </c>
      <c r="BL142" s="84" t="str">
        <f t="shared" si="159"/>
        <v>-</v>
      </c>
      <c r="BM142" s="84" t="str">
        <f t="shared" si="159"/>
        <v>-</v>
      </c>
      <c r="BN142" s="84" t="str">
        <f t="shared" si="159"/>
        <v>-</v>
      </c>
      <c r="BO142" s="84" t="str">
        <f t="shared" si="159"/>
        <v>-</v>
      </c>
      <c r="BP142" s="84" t="str">
        <f t="shared" si="159"/>
        <v>-</v>
      </c>
      <c r="BQ142" s="84" t="str">
        <f t="shared" si="159"/>
        <v>-</v>
      </c>
    </row>
    <row r="143" spans="1:69" x14ac:dyDescent="0.25">
      <c r="A143" s="45" t="s">
        <v>207</v>
      </c>
      <c r="B143" s="3" t="s">
        <v>61</v>
      </c>
      <c r="C143" s="66" t="str">
        <f t="shared" si="156"/>
        <v>-</v>
      </c>
      <c r="D143" s="66" t="str">
        <f t="shared" si="156"/>
        <v>-</v>
      </c>
      <c r="E143" s="66" t="str">
        <f t="shared" si="156"/>
        <v>-</v>
      </c>
      <c r="F143" s="65" t="str">
        <f>IFERROR(E143/D143,"")</f>
        <v/>
      </c>
      <c r="H143" s="66" t="str">
        <f t="shared" si="158"/>
        <v>-</v>
      </c>
      <c r="I143" s="66" t="str">
        <f>IFERROR(I119/I95,"-")</f>
        <v>-</v>
      </c>
      <c r="J143" s="66" t="str">
        <f t="shared" si="158"/>
        <v>-</v>
      </c>
      <c r="K143" s="66" t="str">
        <f t="shared" si="158"/>
        <v>-</v>
      </c>
      <c r="L143" s="66" t="str">
        <f t="shared" si="158"/>
        <v>-</v>
      </c>
      <c r="M143" s="66" t="str">
        <f t="shared" si="158"/>
        <v>-</v>
      </c>
      <c r="N143" s="66" t="str">
        <f t="shared" si="158"/>
        <v>-</v>
      </c>
      <c r="O143" s="66" t="str">
        <f t="shared" si="158"/>
        <v>-</v>
      </c>
      <c r="P143" s="66" t="str">
        <f t="shared" si="158"/>
        <v>-</v>
      </c>
      <c r="Q143" s="66" t="str">
        <f t="shared" si="158"/>
        <v>-</v>
      </c>
      <c r="R143" s="66" t="str">
        <f t="shared" si="158"/>
        <v>-</v>
      </c>
      <c r="S143" s="66" t="str">
        <f t="shared" si="158"/>
        <v>-</v>
      </c>
      <c r="T143" s="5"/>
      <c r="U143" s="13" t="n">
        <v>1.30534351145038</v>
      </c>
      <c r="V143" s="13" t="n">
        <v>1.18487394957983</v>
      </c>
      <c r="W143" s="13" t="n">
        <v>1.44642857142857</v>
      </c>
      <c r="X143" s="13" t="n">
        <v>1.43023255813953</v>
      </c>
      <c r="Y143" s="13" t="n">
        <v>1.25060240963855</v>
      </c>
      <c r="Z143" s="13" t="n">
        <v>1.27593818984547</v>
      </c>
      <c r="AA143" s="13" t="n">
        <v>1.45418326693227</v>
      </c>
      <c r="AB143" s="13" t="n">
        <v>1.17518248175182</v>
      </c>
      <c r="AC143" s="13" t="n">
        <v>1.44575163398693</v>
      </c>
      <c r="AD143" s="13" t="n">
        <v>1.28459119496855</v>
      </c>
      <c r="AE143" s="13" t="n">
        <v>1.90066225165563</v>
      </c>
      <c r="AF143" s="13" t="n">
        <v>1.76856435643564</v>
      </c>
      <c r="AG143" s="13" t="n">
        <v>1.18781725888325</v>
      </c>
      <c r="AH143" s="13" t="n">
        <v>1.24806201550388</v>
      </c>
      <c r="AI143" s="13" t="n">
        <v>1.64732824427481</v>
      </c>
      <c r="AJ143" s="13" t="n">
        <v>1.25858951175407</v>
      </c>
      <c r="AK143" s="13" t="n">
        <v>1.44343891402715</v>
      </c>
      <c r="AL143" s="13" t="n">
        <v>1.65258215962441</v>
      </c>
      <c r="AM143" s="13" t="n">
        <v>1.30685920577617</v>
      </c>
      <c r="AN143" s="13" t="n">
        <v>1.38179916317992</v>
      </c>
      <c r="AO143" s="13" t="n">
        <v>1.68911055694098</v>
      </c>
      <c r="AP143" s="13" t="n">
        <v>1.46868686868687</v>
      </c>
      <c r="AQ143" s="13" t="n">
        <v>1.69533678756477</v>
      </c>
      <c r="AR143" s="13" t="n">
        <v>1.88987043580683</v>
      </c>
      <c r="AS143" s="48" t="n">
        <v>1.3797276853252647</v>
      </c>
      <c r="AT143" s="48" t="n">
        <v>1.52717391304348</v>
      </c>
      <c r="AU143" s="48" t="n">
        <v>1.68138041733547</v>
      </c>
      <c r="AV143" s="48" t="n">
        <v>1.70765</v>
      </c>
      <c r="AW143" s="48" t="n">
        <v>1.728009</v>
      </c>
      <c r="AX143" s="48" t="n">
        <v>1.54894</v>
      </c>
      <c r="AY143" s="48" t="n">
        <v>1.680135</v>
      </c>
      <c r="AZ143" s="48"/>
      <c r="BA143" s="48"/>
      <c r="BB143" s="48"/>
      <c r="BC143" s="48"/>
      <c r="BD143" s="48"/>
      <c r="BF143" s="84" t="str">
        <f t="shared" si="159"/>
        <v>-</v>
      </c>
      <c r="BG143" s="84" t="str">
        <f t="shared" si="159"/>
        <v>-</v>
      </c>
      <c r="BH143" s="84" t="str">
        <f t="shared" si="159"/>
        <v>-</v>
      </c>
      <c r="BI143" s="84" t="str">
        <f t="shared" si="159"/>
        <v>-</v>
      </c>
      <c r="BJ143" s="84" t="str">
        <f t="shared" si="159"/>
        <v>-</v>
      </c>
      <c r="BK143" s="84" t="str">
        <f t="shared" si="159"/>
        <v>-</v>
      </c>
      <c r="BL143" s="84" t="str">
        <f t="shared" si="159"/>
        <v>-</v>
      </c>
      <c r="BM143" s="84" t="str">
        <f t="shared" si="159"/>
        <v>-</v>
      </c>
      <c r="BN143" s="84" t="str">
        <f t="shared" si="159"/>
        <v>-</v>
      </c>
      <c r="BO143" s="84" t="str">
        <f t="shared" si="159"/>
        <v>-</v>
      </c>
      <c r="BP143" s="84" t="str">
        <f t="shared" si="159"/>
        <v>-</v>
      </c>
      <c r="BQ143" s="84" t="str">
        <f t="shared" si="159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E155" si="161">IFERROR(C49/C74,"-")</f>
        <v>-</v>
      </c>
      <c r="D146" s="66" t="str">
        <f t="shared" si="161"/>
        <v>-</v>
      </c>
      <c r="E146" s="66" t="str">
        <f t="shared" si="161"/>
        <v>-</v>
      </c>
      <c r="F146" s="65" t="str">
        <f t="shared" ref="F146:F155" si="162">IFERROR(E146/D146,"")</f>
        <v/>
      </c>
      <c r="H146" s="1" t="str">
        <f t="shared" ref="H146:S155" si="163">IFERROR(H49/H74,"")</f>
        <v/>
      </c>
      <c r="I146" s="1" t="str">
        <f t="shared" si="163"/>
        <v/>
      </c>
      <c r="J146" s="1" t="str">
        <f t="shared" si="163"/>
        <v/>
      </c>
      <c r="K146" s="1" t="str">
        <f t="shared" si="163"/>
        <v/>
      </c>
      <c r="L146" s="1" t="str">
        <f t="shared" si="163"/>
        <v/>
      </c>
      <c r="M146" s="1" t="str">
        <f t="shared" si="163"/>
        <v/>
      </c>
      <c r="N146" s="1" t="str">
        <f t="shared" si="163"/>
        <v/>
      </c>
      <c r="O146" s="1" t="str">
        <f t="shared" si="163"/>
        <v/>
      </c>
      <c r="P146" s="1" t="str">
        <f t="shared" si="163"/>
        <v/>
      </c>
      <c r="Q146" s="1" t="str">
        <f t="shared" si="163"/>
        <v/>
      </c>
      <c r="R146" s="11" t="str">
        <f t="shared" si="163"/>
        <v/>
      </c>
      <c r="S146" s="11" t="str">
        <f t="shared" si="163"/>
        <v/>
      </c>
      <c r="U146" s="1" t="str">
        <f t="shared" ref="U146:BD153" si="164">IFERROR(U49/U74,"")</f>
        <v/>
      </c>
      <c r="V146" s="1" t="str">
        <f t="shared" si="164"/>
        <v/>
      </c>
      <c r="W146" s="1" t="str">
        <f t="shared" si="164"/>
        <v/>
      </c>
      <c r="X146" s="1" t="str">
        <f t="shared" si="164"/>
        <v/>
      </c>
      <c r="Y146" s="1" t="str">
        <f t="shared" si="164"/>
        <v/>
      </c>
      <c r="Z146" s="1" t="str">
        <f t="shared" si="164"/>
        <v/>
      </c>
      <c r="AA146" s="1" t="str">
        <f t="shared" si="164"/>
        <v/>
      </c>
      <c r="AB146" s="1" t="str">
        <f t="shared" si="164"/>
        <v/>
      </c>
      <c r="AC146" s="1" t="str">
        <f t="shared" si="164"/>
        <v/>
      </c>
      <c r="AD146" s="1" t="str">
        <f t="shared" si="164"/>
        <v/>
      </c>
      <c r="AE146" s="1" t="str">
        <f t="shared" si="164"/>
        <v/>
      </c>
      <c r="AF146" s="1" t="str">
        <f t="shared" si="164"/>
        <v/>
      </c>
      <c r="AG146" s="1" t="str">
        <f t="shared" si="164"/>
        <v/>
      </c>
      <c r="AH146" s="1" t="str">
        <f t="shared" si="164"/>
        <v/>
      </c>
      <c r="AI146" s="1" t="str">
        <f t="shared" si="164"/>
        <v/>
      </c>
      <c r="AJ146" s="1" t="str">
        <f t="shared" si="164"/>
        <v/>
      </c>
      <c r="AK146" s="1" t="str">
        <f t="shared" si="164"/>
        <v/>
      </c>
      <c r="AL146" s="1" t="str">
        <f t="shared" si="164"/>
        <v/>
      </c>
      <c r="AM146" s="1" t="str">
        <f t="shared" si="164"/>
        <v/>
      </c>
      <c r="AN146" s="1" t="str">
        <f t="shared" si="164"/>
        <v/>
      </c>
      <c r="AO146" s="1" t="str">
        <f t="shared" si="164"/>
        <v/>
      </c>
      <c r="AP146" s="1" t="str">
        <f t="shared" si="164"/>
        <v/>
      </c>
      <c r="AQ146" s="1" t="str">
        <f t="shared" si="164"/>
        <v/>
      </c>
      <c r="AR146" s="1" t="str">
        <f t="shared" si="164"/>
        <v/>
      </c>
      <c r="AS146" s="1" t="str">
        <f t="shared" si="164"/>
        <v/>
      </c>
      <c r="AT146" s="1" t="str">
        <f t="shared" si="164"/>
        <v/>
      </c>
      <c r="AU146" s="1" t="str">
        <f t="shared" si="164"/>
        <v/>
      </c>
      <c r="AV146" s="1" t="str">
        <f t="shared" si="164"/>
        <v/>
      </c>
      <c r="AW146" s="1" t="str">
        <f t="shared" si="164"/>
        <v/>
      </c>
      <c r="AX146" s="1" t="str">
        <f t="shared" si="164"/>
        <v/>
      </c>
      <c r="AY146" s="1" t="str">
        <f t="shared" si="164"/>
        <v/>
      </c>
      <c r="AZ146" s="1" t="str">
        <f t="shared" si="164"/>
        <v/>
      </c>
      <c r="BA146" s="1" t="str">
        <f t="shared" si="164"/>
        <v/>
      </c>
      <c r="BB146" s="1" t="str">
        <f t="shared" si="164"/>
        <v/>
      </c>
      <c r="BC146" s="1" t="str">
        <f t="shared" si="164"/>
        <v/>
      </c>
      <c r="BD146" s="1" t="str">
        <f t="shared" si="164"/>
        <v/>
      </c>
      <c r="BF146" s="84" t="str">
        <f t="shared" ref="BF146:BQ155" si="165">IFERROR(AS146/AG146,"-")</f>
        <v>-</v>
      </c>
      <c r="BG146" s="84" t="str">
        <f t="shared" si="165"/>
        <v>-</v>
      </c>
      <c r="BH146" s="84" t="str">
        <f t="shared" si="165"/>
        <v>-</v>
      </c>
      <c r="BI146" s="84" t="str">
        <f t="shared" si="165"/>
        <v>-</v>
      </c>
      <c r="BJ146" s="84" t="str">
        <f t="shared" si="165"/>
        <v>-</v>
      </c>
      <c r="BK146" s="84" t="str">
        <f t="shared" si="165"/>
        <v>-</v>
      </c>
      <c r="BL146" s="84" t="str">
        <f t="shared" si="165"/>
        <v>-</v>
      </c>
      <c r="BM146" s="84" t="str">
        <f t="shared" si="165"/>
        <v>-</v>
      </c>
      <c r="BN146" s="84" t="str">
        <f t="shared" si="165"/>
        <v>-</v>
      </c>
      <c r="BO146" s="84" t="str">
        <f t="shared" si="165"/>
        <v>-</v>
      </c>
      <c r="BP146" s="84" t="str">
        <f t="shared" si="165"/>
        <v>-</v>
      </c>
      <c r="BQ146" s="84" t="str">
        <f t="shared" si="165"/>
        <v>-</v>
      </c>
    </row>
    <row r="147" spans="1:69" x14ac:dyDescent="0.25">
      <c r="A147" s="44"/>
      <c r="B147" s="22" t="s">
        <v>44</v>
      </c>
      <c r="C147" s="66" t="str">
        <f t="shared" si="161"/>
        <v>-</v>
      </c>
      <c r="D147" s="66" t="str">
        <f t="shared" si="161"/>
        <v>-</v>
      </c>
      <c r="E147" s="66" t="str">
        <f t="shared" si="161"/>
        <v>-</v>
      </c>
      <c r="F147" s="65" t="str">
        <f t="shared" si="162"/>
        <v/>
      </c>
      <c r="H147" s="1" t="str">
        <f t="shared" si="163"/>
        <v/>
      </c>
      <c r="I147" s="1" t="str">
        <f t="shared" si="163"/>
        <v/>
      </c>
      <c r="J147" s="1" t="str">
        <f t="shared" si="163"/>
        <v/>
      </c>
      <c r="K147" s="1" t="str">
        <f t="shared" si="163"/>
        <v/>
      </c>
      <c r="L147" s="1" t="str">
        <f t="shared" si="163"/>
        <v/>
      </c>
      <c r="M147" s="1" t="str">
        <f t="shared" si="163"/>
        <v/>
      </c>
      <c r="N147" s="1" t="str">
        <f t="shared" si="163"/>
        <v/>
      </c>
      <c r="O147" s="1" t="str">
        <f t="shared" si="163"/>
        <v/>
      </c>
      <c r="P147" s="1" t="str">
        <f t="shared" si="163"/>
        <v/>
      </c>
      <c r="Q147" s="1" t="str">
        <f t="shared" si="163"/>
        <v/>
      </c>
      <c r="R147" s="11" t="str">
        <f t="shared" si="163"/>
        <v/>
      </c>
      <c r="S147" s="11" t="str">
        <f t="shared" si="163"/>
        <v/>
      </c>
      <c r="U147" s="1" t="str">
        <f t="shared" si="164"/>
        <v/>
      </c>
      <c r="V147" s="1" t="str">
        <f t="shared" si="164"/>
        <v/>
      </c>
      <c r="W147" s="1" t="str">
        <f t="shared" si="164"/>
        <v/>
      </c>
      <c r="X147" s="1" t="str">
        <f t="shared" si="164"/>
        <v/>
      </c>
      <c r="Y147" s="1" t="str">
        <f t="shared" si="164"/>
        <v/>
      </c>
      <c r="Z147" s="1" t="str">
        <f t="shared" si="164"/>
        <v/>
      </c>
      <c r="AA147" s="1" t="str">
        <f t="shared" si="164"/>
        <v/>
      </c>
      <c r="AB147" s="1" t="str">
        <f t="shared" si="164"/>
        <v/>
      </c>
      <c r="AC147" s="1" t="str">
        <f t="shared" si="164"/>
        <v/>
      </c>
      <c r="AD147" s="1" t="str">
        <f t="shared" si="164"/>
        <v/>
      </c>
      <c r="AE147" s="1" t="str">
        <f t="shared" si="164"/>
        <v/>
      </c>
      <c r="AF147" s="1" t="str">
        <f t="shared" si="164"/>
        <v/>
      </c>
      <c r="AG147" s="1" t="str">
        <f t="shared" si="164"/>
        <v/>
      </c>
      <c r="AH147" s="1" t="str">
        <f t="shared" si="164"/>
        <v/>
      </c>
      <c r="AI147" s="1" t="str">
        <f t="shared" si="164"/>
        <v/>
      </c>
      <c r="AJ147" s="1" t="str">
        <f t="shared" si="164"/>
        <v/>
      </c>
      <c r="AK147" s="1" t="str">
        <f t="shared" si="164"/>
        <v/>
      </c>
      <c r="AL147" s="1" t="str">
        <f t="shared" si="164"/>
        <v/>
      </c>
      <c r="AM147" s="1" t="str">
        <f t="shared" si="164"/>
        <v/>
      </c>
      <c r="AN147" s="1" t="str">
        <f t="shared" si="164"/>
        <v/>
      </c>
      <c r="AO147" s="1" t="str">
        <f t="shared" si="164"/>
        <v/>
      </c>
      <c r="AP147" s="1" t="str">
        <f t="shared" si="164"/>
        <v/>
      </c>
      <c r="AQ147" s="1" t="str">
        <f t="shared" si="164"/>
        <v/>
      </c>
      <c r="AR147" s="1" t="str">
        <f t="shared" si="164"/>
        <v/>
      </c>
      <c r="AS147" s="1" t="str">
        <f t="shared" si="164"/>
        <v/>
      </c>
      <c r="AT147" s="1" t="str">
        <f t="shared" si="164"/>
        <v/>
      </c>
      <c r="AU147" s="1" t="str">
        <f t="shared" si="164"/>
        <v/>
      </c>
      <c r="AV147" s="1" t="str">
        <f t="shared" si="164"/>
        <v/>
      </c>
      <c r="AW147" s="1" t="str">
        <f t="shared" si="164"/>
        <v/>
      </c>
      <c r="AX147" s="1" t="str">
        <f t="shared" si="164"/>
        <v/>
      </c>
      <c r="AY147" s="1" t="str">
        <f t="shared" si="164"/>
        <v/>
      </c>
      <c r="AZ147" s="1" t="str">
        <f t="shared" si="164"/>
        <v/>
      </c>
      <c r="BA147" s="1" t="str">
        <f t="shared" si="164"/>
        <v/>
      </c>
      <c r="BB147" s="1" t="str">
        <f t="shared" si="164"/>
        <v/>
      </c>
      <c r="BC147" s="1" t="str">
        <f t="shared" si="164"/>
        <v/>
      </c>
      <c r="BD147" s="1" t="str">
        <f t="shared" si="164"/>
        <v/>
      </c>
      <c r="BF147" s="84" t="str">
        <f t="shared" si="165"/>
        <v>-</v>
      </c>
      <c r="BG147" s="84" t="str">
        <f t="shared" si="165"/>
        <v>-</v>
      </c>
      <c r="BH147" s="84" t="str">
        <f t="shared" si="165"/>
        <v>-</v>
      </c>
      <c r="BI147" s="84" t="str">
        <f t="shared" si="165"/>
        <v>-</v>
      </c>
      <c r="BJ147" s="84" t="str">
        <f t="shared" si="165"/>
        <v>-</v>
      </c>
      <c r="BK147" s="84" t="str">
        <f t="shared" si="165"/>
        <v>-</v>
      </c>
      <c r="BL147" s="84" t="str">
        <f t="shared" si="165"/>
        <v>-</v>
      </c>
      <c r="BM147" s="84" t="str">
        <f t="shared" si="165"/>
        <v>-</v>
      </c>
      <c r="BN147" s="84" t="str">
        <f t="shared" si="165"/>
        <v>-</v>
      </c>
      <c r="BO147" s="84" t="str">
        <f t="shared" si="165"/>
        <v>-</v>
      </c>
      <c r="BP147" s="84" t="str">
        <f t="shared" si="165"/>
        <v>-</v>
      </c>
      <c r="BQ147" s="84" t="str">
        <f t="shared" si="165"/>
        <v>-</v>
      </c>
    </row>
    <row r="148" spans="1:69" x14ac:dyDescent="0.25">
      <c r="A148" s="44"/>
      <c r="B148" s="22" t="s">
        <v>45</v>
      </c>
      <c r="C148" s="66" t="str">
        <f t="shared" si="161"/>
        <v>-</v>
      </c>
      <c r="D148" s="66" t="str">
        <f t="shared" si="161"/>
        <v>-</v>
      </c>
      <c r="E148" s="66" t="str">
        <f t="shared" si="161"/>
        <v>-</v>
      </c>
      <c r="F148" s="65" t="str">
        <f t="shared" si="162"/>
        <v/>
      </c>
      <c r="H148" s="1" t="str">
        <f t="shared" si="163"/>
        <v/>
      </c>
      <c r="I148" s="1" t="str">
        <f t="shared" si="163"/>
        <v/>
      </c>
      <c r="J148" s="1" t="str">
        <f t="shared" si="163"/>
        <v/>
      </c>
      <c r="K148" s="1" t="str">
        <f t="shared" si="163"/>
        <v/>
      </c>
      <c r="L148" s="1" t="str">
        <f t="shared" si="163"/>
        <v/>
      </c>
      <c r="M148" s="1" t="str">
        <f t="shared" si="163"/>
        <v/>
      </c>
      <c r="N148" s="1" t="str">
        <f t="shared" si="163"/>
        <v/>
      </c>
      <c r="O148" s="1" t="str">
        <f t="shared" si="163"/>
        <v/>
      </c>
      <c r="P148" s="1" t="str">
        <f t="shared" si="163"/>
        <v/>
      </c>
      <c r="Q148" s="1" t="str">
        <f t="shared" si="163"/>
        <v/>
      </c>
      <c r="R148" s="11" t="str">
        <f t="shared" si="163"/>
        <v/>
      </c>
      <c r="S148" s="11" t="str">
        <f t="shared" si="163"/>
        <v/>
      </c>
      <c r="U148" s="1" t="str">
        <f t="shared" si="164"/>
        <v/>
      </c>
      <c r="V148" s="1" t="str">
        <f t="shared" si="164"/>
        <v/>
      </c>
      <c r="W148" s="1" t="str">
        <f t="shared" si="164"/>
        <v/>
      </c>
      <c r="X148" s="1" t="str">
        <f t="shared" si="164"/>
        <v/>
      </c>
      <c r="Y148" s="1" t="str">
        <f t="shared" si="164"/>
        <v/>
      </c>
      <c r="Z148" s="1" t="str">
        <f t="shared" si="164"/>
        <v/>
      </c>
      <c r="AA148" s="1" t="str">
        <f t="shared" si="164"/>
        <v/>
      </c>
      <c r="AB148" s="1" t="str">
        <f t="shared" si="164"/>
        <v/>
      </c>
      <c r="AC148" s="1" t="str">
        <f t="shared" si="164"/>
        <v/>
      </c>
      <c r="AD148" s="1" t="str">
        <f t="shared" si="164"/>
        <v/>
      </c>
      <c r="AE148" s="1" t="str">
        <f t="shared" si="164"/>
        <v/>
      </c>
      <c r="AF148" s="1" t="str">
        <f t="shared" si="164"/>
        <v/>
      </c>
      <c r="AG148" s="1" t="str">
        <f t="shared" si="164"/>
        <v/>
      </c>
      <c r="AH148" s="1" t="str">
        <f t="shared" si="164"/>
        <v/>
      </c>
      <c r="AI148" s="1" t="str">
        <f t="shared" si="164"/>
        <v/>
      </c>
      <c r="AJ148" s="1" t="str">
        <f t="shared" si="164"/>
        <v/>
      </c>
      <c r="AK148" s="1" t="str">
        <f t="shared" si="164"/>
        <v/>
      </c>
      <c r="AL148" s="1" t="str">
        <f t="shared" si="164"/>
        <v/>
      </c>
      <c r="AM148" s="1" t="str">
        <f t="shared" si="164"/>
        <v/>
      </c>
      <c r="AN148" s="1" t="str">
        <f t="shared" si="164"/>
        <v/>
      </c>
      <c r="AO148" s="1" t="str">
        <f t="shared" si="164"/>
        <v/>
      </c>
      <c r="AP148" s="1" t="str">
        <f t="shared" si="164"/>
        <v/>
      </c>
      <c r="AQ148" s="1" t="str">
        <f t="shared" si="164"/>
        <v/>
      </c>
      <c r="AR148" s="1" t="str">
        <f t="shared" si="164"/>
        <v/>
      </c>
      <c r="AS148" s="1" t="str">
        <f t="shared" si="164"/>
        <v/>
      </c>
      <c r="AT148" s="1" t="str">
        <f t="shared" si="164"/>
        <v/>
      </c>
      <c r="AU148" s="1" t="str">
        <f t="shared" si="164"/>
        <v/>
      </c>
      <c r="AV148" s="1" t="str">
        <f t="shared" si="164"/>
        <v/>
      </c>
      <c r="AW148" s="1" t="str">
        <f t="shared" si="164"/>
        <v/>
      </c>
      <c r="AX148" s="1" t="str">
        <f t="shared" si="164"/>
        <v/>
      </c>
      <c r="AY148" s="1" t="str">
        <f t="shared" si="164"/>
        <v/>
      </c>
      <c r="AZ148" s="1" t="str">
        <f t="shared" si="164"/>
        <v/>
      </c>
      <c r="BA148" s="1" t="str">
        <f t="shared" si="164"/>
        <v/>
      </c>
      <c r="BB148" s="1" t="str">
        <f t="shared" si="164"/>
        <v/>
      </c>
      <c r="BC148" s="1" t="str">
        <f t="shared" si="164"/>
        <v/>
      </c>
      <c r="BD148" s="1" t="str">
        <f t="shared" si="164"/>
        <v/>
      </c>
      <c r="BF148" s="84" t="str">
        <f t="shared" si="165"/>
        <v>-</v>
      </c>
      <c r="BG148" s="84" t="str">
        <f t="shared" si="165"/>
        <v>-</v>
      </c>
      <c r="BH148" s="84" t="str">
        <f t="shared" si="165"/>
        <v>-</v>
      </c>
      <c r="BI148" s="84" t="str">
        <f t="shared" si="165"/>
        <v>-</v>
      </c>
      <c r="BJ148" s="84" t="str">
        <f t="shared" si="165"/>
        <v>-</v>
      </c>
      <c r="BK148" s="84" t="str">
        <f t="shared" si="165"/>
        <v>-</v>
      </c>
      <c r="BL148" s="84" t="str">
        <f t="shared" si="165"/>
        <v>-</v>
      </c>
      <c r="BM148" s="84" t="str">
        <f t="shared" si="165"/>
        <v>-</v>
      </c>
      <c r="BN148" s="84" t="str">
        <f t="shared" si="165"/>
        <v>-</v>
      </c>
      <c r="BO148" s="84" t="str">
        <f t="shared" si="165"/>
        <v>-</v>
      </c>
      <c r="BP148" s="84" t="str">
        <f t="shared" si="165"/>
        <v>-</v>
      </c>
      <c r="BQ148" s="84" t="str">
        <f t="shared" si="165"/>
        <v>-</v>
      </c>
    </row>
    <row r="149" spans="1:69" x14ac:dyDescent="0.25">
      <c r="A149" s="44"/>
      <c r="B149" s="22" t="s">
        <v>46</v>
      </c>
      <c r="C149" s="66" t="str">
        <f t="shared" si="161"/>
        <v>-</v>
      </c>
      <c r="D149" s="66" t="str">
        <f t="shared" si="161"/>
        <v>-</v>
      </c>
      <c r="E149" s="66" t="str">
        <f t="shared" si="161"/>
        <v>-</v>
      </c>
      <c r="F149" s="65" t="str">
        <f t="shared" si="162"/>
        <v/>
      </c>
      <c r="H149" s="1" t="str">
        <f t="shared" si="163"/>
        <v/>
      </c>
      <c r="I149" s="1" t="str">
        <f t="shared" si="163"/>
        <v/>
      </c>
      <c r="J149" s="1" t="str">
        <f t="shared" si="163"/>
        <v/>
      </c>
      <c r="K149" s="1" t="str">
        <f t="shared" si="163"/>
        <v/>
      </c>
      <c r="L149" s="1" t="str">
        <f t="shared" si="163"/>
        <v/>
      </c>
      <c r="M149" s="1" t="str">
        <f t="shared" si="163"/>
        <v/>
      </c>
      <c r="N149" s="1" t="str">
        <f t="shared" si="163"/>
        <v/>
      </c>
      <c r="O149" s="1" t="str">
        <f t="shared" si="163"/>
        <v/>
      </c>
      <c r="P149" s="1" t="str">
        <f t="shared" si="163"/>
        <v/>
      </c>
      <c r="Q149" s="1" t="str">
        <f t="shared" si="163"/>
        <v/>
      </c>
      <c r="R149" s="11" t="str">
        <f t="shared" si="163"/>
        <v/>
      </c>
      <c r="S149" s="11" t="str">
        <f t="shared" si="163"/>
        <v/>
      </c>
      <c r="U149" s="1" t="str">
        <f t="shared" si="164"/>
        <v/>
      </c>
      <c r="V149" s="1" t="str">
        <f t="shared" si="164"/>
        <v/>
      </c>
      <c r="W149" s="1" t="str">
        <f t="shared" si="164"/>
        <v/>
      </c>
      <c r="X149" s="1" t="str">
        <f t="shared" si="164"/>
        <v/>
      </c>
      <c r="Y149" s="1" t="str">
        <f t="shared" si="164"/>
        <v/>
      </c>
      <c r="Z149" s="1" t="str">
        <f t="shared" si="164"/>
        <v/>
      </c>
      <c r="AA149" s="1" t="str">
        <f t="shared" si="164"/>
        <v/>
      </c>
      <c r="AB149" s="1" t="str">
        <f t="shared" si="164"/>
        <v/>
      </c>
      <c r="AC149" s="1" t="str">
        <f t="shared" si="164"/>
        <v/>
      </c>
      <c r="AD149" s="1" t="str">
        <f t="shared" si="164"/>
        <v/>
      </c>
      <c r="AE149" s="1" t="str">
        <f t="shared" si="164"/>
        <v/>
      </c>
      <c r="AF149" s="1" t="str">
        <f t="shared" si="164"/>
        <v/>
      </c>
      <c r="AG149" s="1" t="str">
        <f t="shared" si="164"/>
        <v/>
      </c>
      <c r="AH149" s="1" t="str">
        <f t="shared" si="164"/>
        <v/>
      </c>
      <c r="AI149" s="1" t="str">
        <f t="shared" si="164"/>
        <v/>
      </c>
      <c r="AJ149" s="1" t="str">
        <f t="shared" si="164"/>
        <v/>
      </c>
      <c r="AK149" s="1" t="str">
        <f t="shared" si="164"/>
        <v/>
      </c>
      <c r="AL149" s="1" t="str">
        <f t="shared" si="164"/>
        <v/>
      </c>
      <c r="AM149" s="1" t="str">
        <f t="shared" si="164"/>
        <v/>
      </c>
      <c r="AN149" s="1" t="str">
        <f t="shared" si="164"/>
        <v/>
      </c>
      <c r="AO149" s="1" t="str">
        <f t="shared" si="164"/>
        <v/>
      </c>
      <c r="AP149" s="1" t="str">
        <f t="shared" si="164"/>
        <v/>
      </c>
      <c r="AQ149" s="1" t="str">
        <f t="shared" si="164"/>
        <v/>
      </c>
      <c r="AR149" s="1" t="str">
        <f t="shared" si="164"/>
        <v/>
      </c>
      <c r="AS149" s="1" t="str">
        <f t="shared" si="164"/>
        <v/>
      </c>
      <c r="AT149" s="1" t="str">
        <f t="shared" si="164"/>
        <v/>
      </c>
      <c r="AU149" s="1" t="str">
        <f t="shared" si="164"/>
        <v/>
      </c>
      <c r="AV149" s="1" t="str">
        <f t="shared" si="164"/>
        <v/>
      </c>
      <c r="AW149" s="1" t="str">
        <f t="shared" si="164"/>
        <v/>
      </c>
      <c r="AX149" s="1" t="str">
        <f t="shared" si="164"/>
        <v/>
      </c>
      <c r="AY149" s="1" t="str">
        <f t="shared" si="164"/>
        <v/>
      </c>
      <c r="AZ149" s="1" t="str">
        <f t="shared" si="164"/>
        <v/>
      </c>
      <c r="BA149" s="1" t="str">
        <f t="shared" si="164"/>
        <v/>
      </c>
      <c r="BB149" s="1" t="str">
        <f t="shared" si="164"/>
        <v/>
      </c>
      <c r="BC149" s="1" t="str">
        <f t="shared" si="164"/>
        <v/>
      </c>
      <c r="BD149" s="1" t="str">
        <f t="shared" si="164"/>
        <v/>
      </c>
      <c r="BF149" s="84" t="str">
        <f t="shared" si="165"/>
        <v>-</v>
      </c>
      <c r="BG149" s="84" t="str">
        <f t="shared" si="165"/>
        <v>-</v>
      </c>
      <c r="BH149" s="84" t="str">
        <f t="shared" si="165"/>
        <v>-</v>
      </c>
      <c r="BI149" s="84" t="str">
        <f t="shared" si="165"/>
        <v>-</v>
      </c>
      <c r="BJ149" s="84" t="str">
        <f t="shared" si="165"/>
        <v>-</v>
      </c>
      <c r="BK149" s="84" t="str">
        <f t="shared" si="165"/>
        <v>-</v>
      </c>
      <c r="BL149" s="84" t="str">
        <f t="shared" si="165"/>
        <v>-</v>
      </c>
      <c r="BM149" s="84" t="str">
        <f t="shared" si="165"/>
        <v>-</v>
      </c>
      <c r="BN149" s="84" t="str">
        <f t="shared" si="165"/>
        <v>-</v>
      </c>
      <c r="BO149" s="84" t="str">
        <f t="shared" si="165"/>
        <v>-</v>
      </c>
      <c r="BP149" s="84" t="str">
        <f t="shared" si="165"/>
        <v>-</v>
      </c>
      <c r="BQ149" s="84" t="str">
        <f t="shared" si="165"/>
        <v>-</v>
      </c>
    </row>
    <row r="150" spans="1:69" x14ac:dyDescent="0.25">
      <c r="A150" s="44"/>
      <c r="B150" s="22" t="s">
        <v>47</v>
      </c>
      <c r="C150" s="66" t="str">
        <f t="shared" si="161"/>
        <v>-</v>
      </c>
      <c r="D150" s="66" t="str">
        <f t="shared" si="161"/>
        <v>-</v>
      </c>
      <c r="E150" s="66" t="str">
        <f t="shared" si="161"/>
        <v>-</v>
      </c>
      <c r="F150" s="65" t="str">
        <f t="shared" si="162"/>
        <v/>
      </c>
      <c r="H150" s="1" t="str">
        <f t="shared" si="163"/>
        <v/>
      </c>
      <c r="I150" s="1" t="str">
        <f t="shared" si="163"/>
        <v/>
      </c>
      <c r="J150" s="1" t="str">
        <f t="shared" si="163"/>
        <v/>
      </c>
      <c r="K150" s="1" t="str">
        <f t="shared" si="163"/>
        <v/>
      </c>
      <c r="L150" s="1" t="str">
        <f t="shared" si="163"/>
        <v/>
      </c>
      <c r="M150" s="1" t="str">
        <f t="shared" si="163"/>
        <v/>
      </c>
      <c r="N150" s="1" t="str">
        <f t="shared" si="163"/>
        <v/>
      </c>
      <c r="O150" s="1" t="str">
        <f t="shared" si="163"/>
        <v/>
      </c>
      <c r="P150" s="1" t="str">
        <f t="shared" si="163"/>
        <v/>
      </c>
      <c r="Q150" s="1" t="str">
        <f t="shared" si="163"/>
        <v/>
      </c>
      <c r="R150" s="11" t="str">
        <f t="shared" si="163"/>
        <v/>
      </c>
      <c r="S150" s="11" t="str">
        <f t="shared" si="163"/>
        <v/>
      </c>
      <c r="U150" s="1" t="str">
        <f t="shared" si="164"/>
        <v/>
      </c>
      <c r="V150" s="1" t="str">
        <f t="shared" si="164"/>
        <v/>
      </c>
      <c r="W150" s="1" t="str">
        <f t="shared" si="164"/>
        <v/>
      </c>
      <c r="X150" s="1" t="str">
        <f t="shared" si="164"/>
        <v/>
      </c>
      <c r="Y150" s="1" t="str">
        <f t="shared" si="164"/>
        <v/>
      </c>
      <c r="Z150" s="1" t="str">
        <f t="shared" si="164"/>
        <v/>
      </c>
      <c r="AA150" s="1" t="str">
        <f t="shared" si="164"/>
        <v/>
      </c>
      <c r="AB150" s="1" t="str">
        <f t="shared" si="164"/>
        <v/>
      </c>
      <c r="AC150" s="1" t="str">
        <f t="shared" si="164"/>
        <v/>
      </c>
      <c r="AD150" s="1" t="str">
        <f t="shared" si="164"/>
        <v/>
      </c>
      <c r="AE150" s="1" t="str">
        <f t="shared" si="164"/>
        <v/>
      </c>
      <c r="AF150" s="1" t="str">
        <f t="shared" si="164"/>
        <v/>
      </c>
      <c r="AG150" s="1" t="str">
        <f t="shared" si="164"/>
        <v/>
      </c>
      <c r="AH150" s="1" t="str">
        <f t="shared" si="164"/>
        <v/>
      </c>
      <c r="AI150" s="1" t="str">
        <f t="shared" si="164"/>
        <v/>
      </c>
      <c r="AJ150" s="1" t="str">
        <f t="shared" si="164"/>
        <v/>
      </c>
      <c r="AK150" s="1" t="str">
        <f t="shared" si="164"/>
        <v/>
      </c>
      <c r="AL150" s="1" t="str">
        <f t="shared" si="164"/>
        <v/>
      </c>
      <c r="AM150" s="1" t="str">
        <f t="shared" si="164"/>
        <v/>
      </c>
      <c r="AN150" s="1" t="str">
        <f t="shared" si="164"/>
        <v/>
      </c>
      <c r="AO150" s="1" t="str">
        <f t="shared" si="164"/>
        <v/>
      </c>
      <c r="AP150" s="1" t="str">
        <f t="shared" si="164"/>
        <v/>
      </c>
      <c r="AQ150" s="1" t="str">
        <f t="shared" si="164"/>
        <v/>
      </c>
      <c r="AR150" s="1" t="str">
        <f t="shared" si="164"/>
        <v/>
      </c>
      <c r="AS150" s="1" t="str">
        <f t="shared" si="164"/>
        <v/>
      </c>
      <c r="AT150" s="1" t="str">
        <f t="shared" si="164"/>
        <v/>
      </c>
      <c r="AU150" s="1" t="str">
        <f t="shared" si="164"/>
        <v/>
      </c>
      <c r="AV150" s="1" t="str">
        <f t="shared" si="164"/>
        <v/>
      </c>
      <c r="AW150" s="1" t="str">
        <f t="shared" si="164"/>
        <v/>
      </c>
      <c r="AX150" s="1" t="str">
        <f t="shared" si="164"/>
        <v/>
      </c>
      <c r="AY150" s="1" t="str">
        <f t="shared" si="164"/>
        <v/>
      </c>
      <c r="AZ150" s="1" t="str">
        <f t="shared" si="164"/>
        <v/>
      </c>
      <c r="BA150" s="1" t="str">
        <f t="shared" si="164"/>
        <v/>
      </c>
      <c r="BB150" s="1" t="str">
        <f t="shared" si="164"/>
        <v/>
      </c>
      <c r="BC150" s="1" t="str">
        <f t="shared" si="164"/>
        <v/>
      </c>
      <c r="BD150" s="1" t="str">
        <f t="shared" si="164"/>
        <v/>
      </c>
      <c r="BF150" s="84" t="str">
        <f t="shared" si="165"/>
        <v>-</v>
      </c>
      <c r="BG150" s="84" t="str">
        <f t="shared" si="165"/>
        <v>-</v>
      </c>
      <c r="BH150" s="84" t="str">
        <f t="shared" si="165"/>
        <v>-</v>
      </c>
      <c r="BI150" s="84" t="str">
        <f t="shared" si="165"/>
        <v>-</v>
      </c>
      <c r="BJ150" s="84" t="str">
        <f t="shared" si="165"/>
        <v>-</v>
      </c>
      <c r="BK150" s="84" t="str">
        <f t="shared" si="165"/>
        <v>-</v>
      </c>
      <c r="BL150" s="84" t="str">
        <f t="shared" si="165"/>
        <v>-</v>
      </c>
      <c r="BM150" s="84" t="str">
        <f t="shared" si="165"/>
        <v>-</v>
      </c>
      <c r="BN150" s="84" t="str">
        <f t="shared" si="165"/>
        <v>-</v>
      </c>
      <c r="BO150" s="84" t="str">
        <f t="shared" si="165"/>
        <v>-</v>
      </c>
      <c r="BP150" s="84" t="str">
        <f t="shared" si="165"/>
        <v>-</v>
      </c>
      <c r="BQ150" s="84" t="str">
        <f t="shared" si="165"/>
        <v>-</v>
      </c>
    </row>
    <row r="151" spans="1:69" x14ac:dyDescent="0.25">
      <c r="A151" s="44"/>
      <c r="B151" s="22" t="s">
        <v>48</v>
      </c>
      <c r="C151" s="66" t="str">
        <f t="shared" si="161"/>
        <v>-</v>
      </c>
      <c r="D151" s="66" t="str">
        <f t="shared" si="161"/>
        <v>-</v>
      </c>
      <c r="E151" s="66" t="str">
        <f t="shared" si="161"/>
        <v>-</v>
      </c>
      <c r="F151" s="65" t="str">
        <f t="shared" si="162"/>
        <v/>
      </c>
      <c r="H151" s="1" t="str">
        <f t="shared" si="163"/>
        <v/>
      </c>
      <c r="I151" s="1" t="str">
        <f t="shared" si="163"/>
        <v/>
      </c>
      <c r="J151" s="1" t="str">
        <f t="shared" si="163"/>
        <v/>
      </c>
      <c r="K151" s="1" t="str">
        <f t="shared" si="163"/>
        <v/>
      </c>
      <c r="L151" s="1" t="str">
        <f t="shared" si="163"/>
        <v/>
      </c>
      <c r="M151" s="1" t="str">
        <f t="shared" si="163"/>
        <v/>
      </c>
      <c r="N151" s="1" t="str">
        <f t="shared" si="163"/>
        <v/>
      </c>
      <c r="O151" s="1" t="str">
        <f t="shared" si="163"/>
        <v/>
      </c>
      <c r="P151" s="1" t="str">
        <f t="shared" si="163"/>
        <v/>
      </c>
      <c r="Q151" s="1" t="str">
        <f t="shared" si="163"/>
        <v/>
      </c>
      <c r="R151" s="11" t="str">
        <f t="shared" si="163"/>
        <v/>
      </c>
      <c r="S151" s="11" t="str">
        <f t="shared" si="163"/>
        <v/>
      </c>
      <c r="U151" s="1" t="str">
        <f t="shared" si="164"/>
        <v/>
      </c>
      <c r="V151" s="1" t="str">
        <f t="shared" si="164"/>
        <v/>
      </c>
      <c r="W151" s="1" t="str">
        <f t="shared" si="164"/>
        <v/>
      </c>
      <c r="X151" s="1" t="str">
        <f t="shared" si="164"/>
        <v/>
      </c>
      <c r="Y151" s="1" t="str">
        <f t="shared" si="164"/>
        <v/>
      </c>
      <c r="Z151" s="1" t="str">
        <f t="shared" si="164"/>
        <v/>
      </c>
      <c r="AA151" s="1" t="str">
        <f t="shared" si="164"/>
        <v/>
      </c>
      <c r="AB151" s="1" t="str">
        <f t="shared" si="164"/>
        <v/>
      </c>
      <c r="AC151" s="1" t="str">
        <f t="shared" si="164"/>
        <v/>
      </c>
      <c r="AD151" s="1" t="str">
        <f t="shared" si="164"/>
        <v/>
      </c>
      <c r="AE151" s="1" t="str">
        <f t="shared" si="164"/>
        <v/>
      </c>
      <c r="AF151" s="1" t="str">
        <f t="shared" si="164"/>
        <v/>
      </c>
      <c r="AG151" s="1" t="str">
        <f t="shared" si="164"/>
        <v/>
      </c>
      <c r="AH151" s="1" t="str">
        <f t="shared" si="164"/>
        <v/>
      </c>
      <c r="AI151" s="1" t="str">
        <f t="shared" si="164"/>
        <v/>
      </c>
      <c r="AJ151" s="1" t="str">
        <f t="shared" si="164"/>
        <v/>
      </c>
      <c r="AK151" s="1" t="str">
        <f t="shared" si="164"/>
        <v/>
      </c>
      <c r="AL151" s="1" t="str">
        <f t="shared" si="164"/>
        <v/>
      </c>
      <c r="AM151" s="1" t="str">
        <f t="shared" si="164"/>
        <v/>
      </c>
      <c r="AN151" s="1" t="str">
        <f t="shared" si="164"/>
        <v/>
      </c>
      <c r="AO151" s="1" t="str">
        <f t="shared" si="164"/>
        <v/>
      </c>
      <c r="AP151" s="1" t="str">
        <f t="shared" si="164"/>
        <v/>
      </c>
      <c r="AQ151" s="1" t="str">
        <f t="shared" si="164"/>
        <v/>
      </c>
      <c r="AR151" s="1" t="str">
        <f t="shared" si="164"/>
        <v/>
      </c>
      <c r="AS151" s="1" t="str">
        <f t="shared" si="164"/>
        <v/>
      </c>
      <c r="AT151" s="1" t="str">
        <f t="shared" si="164"/>
        <v/>
      </c>
      <c r="AU151" s="1" t="str">
        <f t="shared" si="164"/>
        <v/>
      </c>
      <c r="AV151" s="1" t="str">
        <f t="shared" si="164"/>
        <v/>
      </c>
      <c r="AW151" s="1" t="str">
        <f t="shared" si="164"/>
        <v/>
      </c>
      <c r="AX151" s="1" t="str">
        <f t="shared" si="164"/>
        <v/>
      </c>
      <c r="AY151" s="1" t="str">
        <f t="shared" si="164"/>
        <v/>
      </c>
      <c r="AZ151" s="1" t="str">
        <f t="shared" si="164"/>
        <v/>
      </c>
      <c r="BA151" s="1" t="str">
        <f t="shared" si="164"/>
        <v/>
      </c>
      <c r="BB151" s="1" t="str">
        <f t="shared" si="164"/>
        <v/>
      </c>
      <c r="BC151" s="1" t="str">
        <f t="shared" si="164"/>
        <v/>
      </c>
      <c r="BD151" s="1" t="str">
        <f t="shared" si="164"/>
        <v/>
      </c>
      <c r="BF151" s="84" t="str">
        <f t="shared" si="165"/>
        <v>-</v>
      </c>
      <c r="BG151" s="84" t="str">
        <f t="shared" si="165"/>
        <v>-</v>
      </c>
      <c r="BH151" s="84" t="str">
        <f t="shared" si="165"/>
        <v>-</v>
      </c>
      <c r="BI151" s="84" t="str">
        <f t="shared" si="165"/>
        <v>-</v>
      </c>
      <c r="BJ151" s="84" t="str">
        <f t="shared" si="165"/>
        <v>-</v>
      </c>
      <c r="BK151" s="84" t="str">
        <f t="shared" si="165"/>
        <v>-</v>
      </c>
      <c r="BL151" s="84" t="str">
        <f t="shared" si="165"/>
        <v>-</v>
      </c>
      <c r="BM151" s="84" t="str">
        <f t="shared" si="165"/>
        <v>-</v>
      </c>
      <c r="BN151" s="84" t="str">
        <f t="shared" si="165"/>
        <v>-</v>
      </c>
      <c r="BO151" s="84" t="str">
        <f t="shared" si="165"/>
        <v>-</v>
      </c>
      <c r="BP151" s="84" t="str">
        <f t="shared" si="165"/>
        <v>-</v>
      </c>
      <c r="BQ151" s="84" t="str">
        <f t="shared" si="165"/>
        <v>-</v>
      </c>
    </row>
    <row r="152" spans="1:69" x14ac:dyDescent="0.25">
      <c r="A152" s="44"/>
      <c r="B152" s="22" t="s">
        <v>49</v>
      </c>
      <c r="C152" s="66" t="str">
        <f t="shared" si="161"/>
        <v>-</v>
      </c>
      <c r="D152" s="66" t="str">
        <f t="shared" si="161"/>
        <v>-</v>
      </c>
      <c r="E152" s="66" t="str">
        <f t="shared" si="161"/>
        <v>-</v>
      </c>
      <c r="F152" s="65" t="str">
        <f t="shared" si="162"/>
        <v/>
      </c>
      <c r="H152" s="1" t="str">
        <f t="shared" si="163"/>
        <v/>
      </c>
      <c r="I152" s="1" t="str">
        <f t="shared" si="163"/>
        <v/>
      </c>
      <c r="J152" s="1" t="str">
        <f t="shared" si="163"/>
        <v/>
      </c>
      <c r="K152" s="1" t="str">
        <f t="shared" si="163"/>
        <v/>
      </c>
      <c r="L152" s="1" t="str">
        <f t="shared" si="163"/>
        <v/>
      </c>
      <c r="M152" s="1" t="str">
        <f t="shared" si="163"/>
        <v/>
      </c>
      <c r="N152" s="1" t="str">
        <f t="shared" si="163"/>
        <v/>
      </c>
      <c r="O152" s="1" t="str">
        <f t="shared" si="163"/>
        <v/>
      </c>
      <c r="P152" s="1" t="str">
        <f t="shared" si="163"/>
        <v/>
      </c>
      <c r="Q152" s="1" t="str">
        <f t="shared" si="163"/>
        <v/>
      </c>
      <c r="R152" s="11" t="str">
        <f t="shared" si="163"/>
        <v/>
      </c>
      <c r="S152" s="11" t="str">
        <f t="shared" si="163"/>
        <v/>
      </c>
      <c r="U152" s="1" t="str">
        <f t="shared" si="164"/>
        <v/>
      </c>
      <c r="V152" s="1" t="str">
        <f t="shared" si="164"/>
        <v/>
      </c>
      <c r="W152" s="1" t="str">
        <f t="shared" si="164"/>
        <v/>
      </c>
      <c r="X152" s="1" t="str">
        <f t="shared" si="164"/>
        <v/>
      </c>
      <c r="Y152" s="1" t="str">
        <f t="shared" si="164"/>
        <v/>
      </c>
      <c r="Z152" s="1" t="str">
        <f t="shared" si="164"/>
        <v/>
      </c>
      <c r="AA152" s="1" t="str">
        <f t="shared" si="164"/>
        <v/>
      </c>
      <c r="AB152" s="1" t="str">
        <f t="shared" si="164"/>
        <v/>
      </c>
      <c r="AC152" s="1" t="str">
        <f t="shared" si="164"/>
        <v/>
      </c>
      <c r="AD152" s="1" t="str">
        <f t="shared" si="164"/>
        <v/>
      </c>
      <c r="AE152" s="1" t="str">
        <f t="shared" si="164"/>
        <v/>
      </c>
      <c r="AF152" s="1" t="str">
        <f t="shared" si="164"/>
        <v/>
      </c>
      <c r="AG152" s="1" t="str">
        <f t="shared" si="164"/>
        <v/>
      </c>
      <c r="AH152" s="1" t="str">
        <f t="shared" si="164"/>
        <v/>
      </c>
      <c r="AI152" s="1" t="str">
        <f t="shared" si="164"/>
        <v/>
      </c>
      <c r="AJ152" s="1" t="str">
        <f t="shared" si="164"/>
        <v/>
      </c>
      <c r="AK152" s="1" t="str">
        <f t="shared" si="164"/>
        <v/>
      </c>
      <c r="AL152" s="1" t="str">
        <f t="shared" si="164"/>
        <v/>
      </c>
      <c r="AM152" s="1" t="str">
        <f t="shared" si="164"/>
        <v/>
      </c>
      <c r="AN152" s="1" t="str">
        <f t="shared" si="164"/>
        <v/>
      </c>
      <c r="AO152" s="1" t="str">
        <f t="shared" si="164"/>
        <v/>
      </c>
      <c r="AP152" s="1" t="str">
        <f t="shared" si="164"/>
        <v/>
      </c>
      <c r="AQ152" s="1" t="str">
        <f t="shared" si="164"/>
        <v/>
      </c>
      <c r="AR152" s="1" t="str">
        <f t="shared" si="164"/>
        <v/>
      </c>
      <c r="AS152" s="1" t="str">
        <f t="shared" si="164"/>
        <v/>
      </c>
      <c r="AT152" s="1" t="str">
        <f t="shared" si="164"/>
        <v/>
      </c>
      <c r="AU152" s="1" t="str">
        <f t="shared" si="164"/>
        <v/>
      </c>
      <c r="AV152" s="1" t="str">
        <f t="shared" si="164"/>
        <v/>
      </c>
      <c r="AW152" s="1" t="str">
        <f t="shared" si="164"/>
        <v/>
      </c>
      <c r="AX152" s="1" t="str">
        <f t="shared" si="164"/>
        <v/>
      </c>
      <c r="AY152" s="1" t="str">
        <f t="shared" si="164"/>
        <v/>
      </c>
      <c r="AZ152" s="1" t="str">
        <f t="shared" si="164"/>
        <v/>
      </c>
      <c r="BA152" s="1" t="str">
        <f t="shared" si="164"/>
        <v/>
      </c>
      <c r="BB152" s="1" t="str">
        <f t="shared" si="164"/>
        <v/>
      </c>
      <c r="BC152" s="1" t="str">
        <f t="shared" si="164"/>
        <v/>
      </c>
      <c r="BD152" s="1" t="str">
        <f t="shared" si="164"/>
        <v/>
      </c>
      <c r="BF152" s="84" t="str">
        <f t="shared" si="165"/>
        <v>-</v>
      </c>
      <c r="BG152" s="84" t="str">
        <f t="shared" si="165"/>
        <v>-</v>
      </c>
      <c r="BH152" s="84" t="str">
        <f t="shared" si="165"/>
        <v>-</v>
      </c>
      <c r="BI152" s="84" t="str">
        <f t="shared" si="165"/>
        <v>-</v>
      </c>
      <c r="BJ152" s="84" t="str">
        <f t="shared" si="165"/>
        <v>-</v>
      </c>
      <c r="BK152" s="84" t="str">
        <f t="shared" si="165"/>
        <v>-</v>
      </c>
      <c r="BL152" s="84" t="str">
        <f t="shared" si="165"/>
        <v>-</v>
      </c>
      <c r="BM152" s="84" t="str">
        <f t="shared" si="165"/>
        <v>-</v>
      </c>
      <c r="BN152" s="84" t="str">
        <f t="shared" si="165"/>
        <v>-</v>
      </c>
      <c r="BO152" s="84" t="str">
        <f t="shared" si="165"/>
        <v>-</v>
      </c>
      <c r="BP152" s="84" t="str">
        <f t="shared" si="165"/>
        <v>-</v>
      </c>
      <c r="BQ152" s="84" t="str">
        <f t="shared" si="165"/>
        <v>-</v>
      </c>
    </row>
    <row r="153" spans="1:69" x14ac:dyDescent="0.25">
      <c r="A153" s="44"/>
      <c r="B153" s="22" t="s">
        <v>50</v>
      </c>
      <c r="C153" s="66" t="str">
        <f t="shared" si="161"/>
        <v>-</v>
      </c>
      <c r="D153" s="66" t="str">
        <f t="shared" si="161"/>
        <v>-</v>
      </c>
      <c r="E153" s="66" t="str">
        <f t="shared" si="161"/>
        <v>-</v>
      </c>
      <c r="F153" s="65" t="str">
        <f t="shared" si="162"/>
        <v/>
      </c>
      <c r="H153" s="1" t="str">
        <f t="shared" si="163"/>
        <v/>
      </c>
      <c r="I153" s="1" t="str">
        <f t="shared" si="163"/>
        <v/>
      </c>
      <c r="J153" s="1" t="str">
        <f t="shared" si="163"/>
        <v/>
      </c>
      <c r="K153" s="1" t="str">
        <f t="shared" si="163"/>
        <v/>
      </c>
      <c r="L153" s="1" t="str">
        <f t="shared" si="163"/>
        <v/>
      </c>
      <c r="M153" s="1" t="str">
        <f t="shared" si="163"/>
        <v/>
      </c>
      <c r="N153" s="1" t="str">
        <f t="shared" si="163"/>
        <v/>
      </c>
      <c r="O153" s="1" t="str">
        <f t="shared" si="163"/>
        <v/>
      </c>
      <c r="P153" s="1" t="str">
        <f t="shared" si="163"/>
        <v/>
      </c>
      <c r="Q153" s="1" t="str">
        <f t="shared" si="163"/>
        <v/>
      </c>
      <c r="R153" s="11" t="str">
        <f t="shared" si="163"/>
        <v/>
      </c>
      <c r="S153" s="11" t="str">
        <f t="shared" si="163"/>
        <v/>
      </c>
      <c r="U153" s="1" t="str">
        <f t="shared" si="164"/>
        <v/>
      </c>
      <c r="V153" s="1" t="str">
        <f t="shared" si="164"/>
        <v/>
      </c>
      <c r="W153" s="1" t="str">
        <f t="shared" si="164"/>
        <v/>
      </c>
      <c r="X153" s="1" t="str">
        <f t="shared" ref="X153:BD153" si="166">IFERROR(X56/X81,"")</f>
        <v/>
      </c>
      <c r="Y153" s="1" t="str">
        <f t="shared" si="166"/>
        <v/>
      </c>
      <c r="Z153" s="1" t="str">
        <f t="shared" si="166"/>
        <v/>
      </c>
      <c r="AA153" s="1" t="str">
        <f t="shared" si="166"/>
        <v/>
      </c>
      <c r="AB153" s="1" t="str">
        <f t="shared" si="166"/>
        <v/>
      </c>
      <c r="AC153" s="1" t="str">
        <f t="shared" si="166"/>
        <v/>
      </c>
      <c r="AD153" s="1" t="str">
        <f t="shared" si="166"/>
        <v/>
      </c>
      <c r="AE153" s="1" t="str">
        <f t="shared" si="166"/>
        <v/>
      </c>
      <c r="AF153" s="1" t="str">
        <f t="shared" si="166"/>
        <v/>
      </c>
      <c r="AG153" s="1" t="str">
        <f t="shared" si="166"/>
        <v/>
      </c>
      <c r="AH153" s="1" t="str">
        <f t="shared" si="166"/>
        <v/>
      </c>
      <c r="AI153" s="1" t="str">
        <f t="shared" si="166"/>
        <v/>
      </c>
      <c r="AJ153" s="1" t="str">
        <f t="shared" si="166"/>
        <v/>
      </c>
      <c r="AK153" s="1" t="str">
        <f t="shared" si="166"/>
        <v/>
      </c>
      <c r="AL153" s="1" t="str">
        <f t="shared" si="166"/>
        <v/>
      </c>
      <c r="AM153" s="1" t="str">
        <f t="shared" si="166"/>
        <v/>
      </c>
      <c r="AN153" s="1" t="str">
        <f t="shared" si="166"/>
        <v/>
      </c>
      <c r="AO153" s="1" t="str">
        <f t="shared" si="166"/>
        <v/>
      </c>
      <c r="AP153" s="1" t="str">
        <f t="shared" si="166"/>
        <v/>
      </c>
      <c r="AQ153" s="1" t="str">
        <f t="shared" si="166"/>
        <v/>
      </c>
      <c r="AR153" s="1" t="str">
        <f t="shared" si="166"/>
        <v/>
      </c>
      <c r="AS153" s="1" t="str">
        <f t="shared" si="166"/>
        <v/>
      </c>
      <c r="AT153" s="1" t="str">
        <f t="shared" si="166"/>
        <v/>
      </c>
      <c r="AU153" s="1" t="str">
        <f t="shared" si="166"/>
        <v/>
      </c>
      <c r="AV153" s="1" t="str">
        <f t="shared" si="166"/>
        <v/>
      </c>
      <c r="AW153" s="1" t="str">
        <f t="shared" si="166"/>
        <v/>
      </c>
      <c r="AX153" s="1" t="str">
        <f t="shared" si="166"/>
        <v/>
      </c>
      <c r="AY153" s="1" t="str">
        <f t="shared" si="166"/>
        <v/>
      </c>
      <c r="AZ153" s="1" t="str">
        <f t="shared" si="166"/>
        <v/>
      </c>
      <c r="BA153" s="1" t="str">
        <f t="shared" si="166"/>
        <v/>
      </c>
      <c r="BB153" s="1" t="str">
        <f t="shared" si="166"/>
        <v/>
      </c>
      <c r="BC153" s="1" t="str">
        <f t="shared" si="166"/>
        <v/>
      </c>
      <c r="BD153" s="1" t="str">
        <f t="shared" si="166"/>
        <v/>
      </c>
      <c r="BF153" s="84" t="str">
        <f t="shared" si="165"/>
        <v>-</v>
      </c>
      <c r="BG153" s="84" t="str">
        <f t="shared" si="165"/>
        <v>-</v>
      </c>
      <c r="BH153" s="84" t="str">
        <f t="shared" si="165"/>
        <v>-</v>
      </c>
      <c r="BI153" s="84" t="str">
        <f t="shared" si="165"/>
        <v>-</v>
      </c>
      <c r="BJ153" s="84" t="str">
        <f t="shared" si="165"/>
        <v>-</v>
      </c>
      <c r="BK153" s="84" t="str">
        <f t="shared" si="165"/>
        <v>-</v>
      </c>
      <c r="BL153" s="84" t="str">
        <f t="shared" si="165"/>
        <v>-</v>
      </c>
      <c r="BM153" s="84" t="str">
        <f t="shared" si="165"/>
        <v>-</v>
      </c>
      <c r="BN153" s="84" t="str">
        <f t="shared" si="165"/>
        <v>-</v>
      </c>
      <c r="BO153" s="84" t="str">
        <f t="shared" si="165"/>
        <v>-</v>
      </c>
      <c r="BP153" s="84" t="str">
        <f t="shared" si="165"/>
        <v>-</v>
      </c>
      <c r="BQ153" s="84" t="str">
        <f t="shared" si="165"/>
        <v>-</v>
      </c>
    </row>
    <row r="154" spans="1:69" x14ac:dyDescent="0.25">
      <c r="A154" s="44"/>
      <c r="B154" s="3" t="s">
        <v>153</v>
      </c>
      <c r="C154" s="66" t="str">
        <f t="shared" si="161"/>
        <v>-</v>
      </c>
      <c r="D154" s="66" t="str">
        <f t="shared" si="161"/>
        <v>-</v>
      </c>
      <c r="E154" s="66" t="str">
        <f>IFERROR(E57/E82,"-")</f>
        <v>-</v>
      </c>
      <c r="F154" s="65" t="str">
        <f t="shared" si="162"/>
        <v/>
      </c>
      <c r="H154" s="1" t="str">
        <f t="shared" si="163"/>
        <v/>
      </c>
      <c r="I154" s="1" t="str">
        <f>IFERROR(I57/I82,"")</f>
        <v/>
      </c>
      <c r="J154" s="1" t="str">
        <f t="shared" si="163"/>
        <v/>
      </c>
      <c r="K154" s="1" t="str">
        <f t="shared" si="163"/>
        <v/>
      </c>
      <c r="L154" s="1" t="str">
        <f t="shared" si="163"/>
        <v/>
      </c>
      <c r="M154" s="1" t="str">
        <f t="shared" si="163"/>
        <v/>
      </c>
      <c r="N154" s="1" t="str">
        <f t="shared" si="163"/>
        <v/>
      </c>
      <c r="O154" s="1" t="str">
        <f t="shared" si="163"/>
        <v/>
      </c>
      <c r="P154" s="1" t="str">
        <f t="shared" si="163"/>
        <v/>
      </c>
      <c r="Q154" s="1" t="str">
        <f t="shared" si="163"/>
        <v/>
      </c>
      <c r="R154" s="11" t="str">
        <f t="shared" si="163"/>
        <v/>
      </c>
      <c r="S154" s="11" t="str">
        <f t="shared" si="163"/>
        <v/>
      </c>
      <c r="U154" s="1" t="str">
        <f>IFERROR(U57/U82,"")</f>
        <v/>
      </c>
      <c r="V154" s="1" t="str">
        <f t="shared" ref="V154:BD154" si="167">IFERROR(V57/V82,"")</f>
        <v/>
      </c>
      <c r="W154" s="1" t="str">
        <f t="shared" si="167"/>
        <v/>
      </c>
      <c r="X154" s="1" t="str">
        <f t="shared" si="167"/>
        <v/>
      </c>
      <c r="Y154" s="1" t="str">
        <f t="shared" si="167"/>
        <v/>
      </c>
      <c r="Z154" s="1" t="str">
        <f t="shared" si="167"/>
        <v/>
      </c>
      <c r="AA154" s="1" t="str">
        <f t="shared" si="167"/>
        <v/>
      </c>
      <c r="AB154" s="1" t="str">
        <f t="shared" si="167"/>
        <v/>
      </c>
      <c r="AC154" s="1" t="str">
        <f t="shared" si="167"/>
        <v/>
      </c>
      <c r="AD154" s="1" t="str">
        <f t="shared" si="167"/>
        <v/>
      </c>
      <c r="AE154" s="1" t="str">
        <f t="shared" si="167"/>
        <v/>
      </c>
      <c r="AF154" s="1" t="str">
        <f t="shared" si="167"/>
        <v/>
      </c>
      <c r="AG154" s="1" t="str">
        <f t="shared" si="167"/>
        <v/>
      </c>
      <c r="AH154" s="1" t="str">
        <f t="shared" si="167"/>
        <v/>
      </c>
      <c r="AI154" s="1" t="str">
        <f t="shared" si="167"/>
        <v/>
      </c>
      <c r="AJ154" s="1" t="str">
        <f t="shared" si="167"/>
        <v/>
      </c>
      <c r="AK154" s="1" t="str">
        <f t="shared" si="167"/>
        <v/>
      </c>
      <c r="AL154" s="1" t="str">
        <f t="shared" si="167"/>
        <v/>
      </c>
      <c r="AM154" s="1" t="str">
        <f t="shared" si="167"/>
        <v/>
      </c>
      <c r="AN154" s="1" t="str">
        <f t="shared" si="167"/>
        <v/>
      </c>
      <c r="AO154" s="1" t="str">
        <f t="shared" si="167"/>
        <v/>
      </c>
      <c r="AP154" s="1" t="str">
        <f t="shared" si="167"/>
        <v/>
      </c>
      <c r="AQ154" s="1" t="str">
        <f t="shared" si="167"/>
        <v/>
      </c>
      <c r="AR154" s="1" t="str">
        <f t="shared" si="167"/>
        <v/>
      </c>
      <c r="AS154" s="1" t="str">
        <f t="shared" si="167"/>
        <v/>
      </c>
      <c r="AT154" s="1" t="str">
        <f t="shared" si="167"/>
        <v/>
      </c>
      <c r="AU154" s="1" t="str">
        <f t="shared" si="167"/>
        <v/>
      </c>
      <c r="AV154" s="1" t="str">
        <f t="shared" si="167"/>
        <v/>
      </c>
      <c r="AW154" s="1" t="str">
        <f t="shared" si="167"/>
        <v/>
      </c>
      <c r="AX154" s="1" t="str">
        <f t="shared" si="167"/>
        <v/>
      </c>
      <c r="AY154" s="1" t="str">
        <f t="shared" si="167"/>
        <v/>
      </c>
      <c r="AZ154" s="1" t="str">
        <f t="shared" si="167"/>
        <v/>
      </c>
      <c r="BA154" s="1" t="str">
        <f t="shared" si="167"/>
        <v/>
      </c>
      <c r="BB154" s="1" t="str">
        <f t="shared" si="167"/>
        <v/>
      </c>
      <c r="BC154" s="1" t="str">
        <f t="shared" si="167"/>
        <v/>
      </c>
      <c r="BD154" s="1" t="str">
        <f t="shared" si="167"/>
        <v/>
      </c>
      <c r="BF154" s="84" t="str">
        <f t="shared" si="165"/>
        <v>-</v>
      </c>
      <c r="BG154" s="84" t="str">
        <f t="shared" si="165"/>
        <v>-</v>
      </c>
      <c r="BH154" s="84" t="str">
        <f t="shared" si="165"/>
        <v>-</v>
      </c>
      <c r="BI154" s="84" t="str">
        <f t="shared" si="165"/>
        <v>-</v>
      </c>
      <c r="BJ154" s="84" t="str">
        <f t="shared" si="165"/>
        <v>-</v>
      </c>
      <c r="BK154" s="84" t="str">
        <f t="shared" si="165"/>
        <v>-</v>
      </c>
      <c r="BL154" s="84" t="str">
        <f t="shared" si="165"/>
        <v>-</v>
      </c>
      <c r="BM154" s="84" t="str">
        <f t="shared" si="165"/>
        <v>-</v>
      </c>
      <c r="BN154" s="84" t="str">
        <f t="shared" si="165"/>
        <v>-</v>
      </c>
      <c r="BO154" s="84" t="str">
        <f t="shared" si="165"/>
        <v>-</v>
      </c>
      <c r="BP154" s="84" t="str">
        <f t="shared" si="165"/>
        <v>-</v>
      </c>
      <c r="BQ154" s="84" t="str">
        <f t="shared" si="165"/>
        <v>-</v>
      </c>
    </row>
    <row r="155" spans="1:69" x14ac:dyDescent="0.25">
      <c r="A155" s="45"/>
      <c r="B155" s="3" t="s">
        <v>61</v>
      </c>
      <c r="C155" s="66" t="str">
        <f t="shared" si="161"/>
        <v>-</v>
      </c>
      <c r="D155" s="66" t="str">
        <f t="shared" si="161"/>
        <v>-</v>
      </c>
      <c r="E155" s="66" t="str">
        <f>IFERROR(E58/E83,"-")</f>
        <v>-</v>
      </c>
      <c r="F155" s="65" t="str">
        <f t="shared" si="162"/>
        <v/>
      </c>
      <c r="H155" s="1" t="str">
        <f t="shared" si="163"/>
        <v/>
      </c>
      <c r="I155" s="1" t="str">
        <f t="shared" si="163"/>
        <v/>
      </c>
      <c r="J155" s="1" t="str">
        <f t="shared" si="163"/>
        <v/>
      </c>
      <c r="K155" s="1" t="str">
        <f t="shared" si="163"/>
        <v/>
      </c>
      <c r="L155" s="1" t="str">
        <f t="shared" si="163"/>
        <v/>
      </c>
      <c r="M155" s="1" t="str">
        <f t="shared" si="163"/>
        <v/>
      </c>
      <c r="N155" s="1" t="str">
        <f t="shared" si="163"/>
        <v/>
      </c>
      <c r="O155" s="1" t="str">
        <f t="shared" si="163"/>
        <v/>
      </c>
      <c r="P155" s="1" t="str">
        <f t="shared" si="163"/>
        <v/>
      </c>
      <c r="Q155" s="1" t="str">
        <f t="shared" si="163"/>
        <v/>
      </c>
      <c r="R155" s="11" t="str">
        <f t="shared" si="163"/>
        <v/>
      </c>
      <c r="S155" s="11" t="str">
        <f t="shared" si="163"/>
        <v/>
      </c>
      <c r="U155" s="1" t="str">
        <f t="shared" ref="U155:BD155" si="168">IFERROR(U58/U83,"")</f>
        <v/>
      </c>
      <c r="V155" s="1" t="str">
        <f t="shared" si="168"/>
        <v/>
      </c>
      <c r="W155" s="1" t="str">
        <f t="shared" si="168"/>
        <v/>
      </c>
      <c r="X155" s="1" t="str">
        <f t="shared" si="168"/>
        <v/>
      </c>
      <c r="Y155" s="1" t="str">
        <f t="shared" si="168"/>
        <v/>
      </c>
      <c r="Z155" s="1" t="str">
        <f t="shared" si="168"/>
        <v/>
      </c>
      <c r="AA155" s="1" t="str">
        <f t="shared" si="168"/>
        <v/>
      </c>
      <c r="AB155" s="1" t="str">
        <f t="shared" si="168"/>
        <v/>
      </c>
      <c r="AC155" s="1" t="str">
        <f t="shared" si="168"/>
        <v/>
      </c>
      <c r="AD155" s="1" t="str">
        <f t="shared" si="168"/>
        <v/>
      </c>
      <c r="AE155" s="1" t="str">
        <f t="shared" si="168"/>
        <v/>
      </c>
      <c r="AF155" s="1" t="str">
        <f t="shared" si="168"/>
        <v/>
      </c>
      <c r="AG155" s="1" t="str">
        <f t="shared" si="168"/>
        <v/>
      </c>
      <c r="AH155" s="1" t="str">
        <f t="shared" si="168"/>
        <v/>
      </c>
      <c r="AI155" s="1" t="str">
        <f t="shared" si="168"/>
        <v/>
      </c>
      <c r="AJ155" s="1" t="str">
        <f t="shared" si="168"/>
        <v/>
      </c>
      <c r="AK155" s="1" t="str">
        <f t="shared" si="168"/>
        <v/>
      </c>
      <c r="AL155" s="1" t="str">
        <f t="shared" si="168"/>
        <v/>
      </c>
      <c r="AM155" s="1" t="str">
        <f t="shared" si="168"/>
        <v/>
      </c>
      <c r="AN155" s="1" t="str">
        <f t="shared" si="168"/>
        <v/>
      </c>
      <c r="AO155" s="1" t="str">
        <f t="shared" si="168"/>
        <v/>
      </c>
      <c r="AP155" s="1" t="str">
        <f t="shared" si="168"/>
        <v/>
      </c>
      <c r="AQ155" s="1" t="str">
        <f t="shared" si="168"/>
        <v/>
      </c>
      <c r="AR155" s="1" t="str">
        <f t="shared" si="168"/>
        <v/>
      </c>
      <c r="AS155" s="1" t="str">
        <f t="shared" si="168"/>
        <v/>
      </c>
      <c r="AT155" s="1" t="str">
        <f t="shared" si="168"/>
        <v/>
      </c>
      <c r="AU155" s="1" t="str">
        <f t="shared" si="168"/>
        <v/>
      </c>
      <c r="AV155" s="1" t="str">
        <f t="shared" si="168"/>
        <v/>
      </c>
      <c r="AW155" s="1" t="str">
        <f t="shared" si="168"/>
        <v/>
      </c>
      <c r="AX155" s="1" t="str">
        <f t="shared" si="168"/>
        <v/>
      </c>
      <c r="AY155" s="1" t="str">
        <f t="shared" si="168"/>
        <v/>
      </c>
      <c r="AZ155" s="1" t="str">
        <f t="shared" si="168"/>
        <v/>
      </c>
      <c r="BA155" s="1" t="str">
        <f t="shared" si="168"/>
        <v/>
      </c>
      <c r="BB155" s="1" t="str">
        <f t="shared" si="168"/>
        <v/>
      </c>
      <c r="BC155" s="1" t="str">
        <f t="shared" si="168"/>
        <v/>
      </c>
      <c r="BD155" s="1" t="str">
        <f t="shared" si="168"/>
        <v/>
      </c>
      <c r="BF155" s="84" t="str">
        <f t="shared" si="165"/>
        <v>-</v>
      </c>
      <c r="BG155" s="84" t="str">
        <f t="shared" si="165"/>
        <v>-</v>
      </c>
      <c r="BH155" s="84" t="str">
        <f t="shared" si="165"/>
        <v>-</v>
      </c>
      <c r="BI155" s="84" t="str">
        <f t="shared" si="165"/>
        <v>-</v>
      </c>
      <c r="BJ155" s="84" t="str">
        <f t="shared" si="165"/>
        <v>-</v>
      </c>
      <c r="BK155" s="84" t="str">
        <f t="shared" si="165"/>
        <v>-</v>
      </c>
      <c r="BL155" s="84" t="str">
        <f t="shared" si="165"/>
        <v>-</v>
      </c>
      <c r="BM155" s="84" t="str">
        <f t="shared" si="165"/>
        <v>-</v>
      </c>
      <c r="BN155" s="84" t="str">
        <f t="shared" si="165"/>
        <v>-</v>
      </c>
      <c r="BO155" s="84" t="str">
        <f t="shared" si="165"/>
        <v>-</v>
      </c>
      <c r="BP155" s="84" t="str">
        <f t="shared" si="165"/>
        <v>-</v>
      </c>
      <c r="BQ155" s="84" t="str">
        <f t="shared" si="165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    : INDEX(U158:AF158,$B$2))</f>
        <v>0</v>
      </c>
      <c r="D158" s="71">
        <f>SUM(AG158                : INDEX(AG158:AR158,$B$2))</f>
        <v>0</v>
      </c>
      <c r="E158" s="71">
        <f>SUM(AS158    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U158" t="n">
        <v>219.0</v>
      </c>
      <c r="V158" t="n">
        <v>143.0</v>
      </c>
      <c r="W158" t="n">
        <v>228.0</v>
      </c>
      <c r="X158" t="n">
        <v>279.0</v>
      </c>
      <c r="Y158" t="n">
        <v>249.0</v>
      </c>
      <c r="Z158" t="n">
        <v>246.0</v>
      </c>
      <c r="AA158" t="n">
        <v>269.0</v>
      </c>
      <c r="AB158" t="n">
        <v>261.0</v>
      </c>
      <c r="AC158" t="n">
        <v>350.0</v>
      </c>
      <c r="AD158" t="n">
        <v>279.0</v>
      </c>
      <c r="AE158" t="n">
        <v>494.0</v>
      </c>
      <c r="AF158" t="n">
        <v>344.0</v>
      </c>
      <c r="AG158" t="n">
        <v>134.0</v>
      </c>
      <c r="AH158" t="n">
        <v>122.0</v>
      </c>
      <c r="AI158" t="n">
        <v>363.0</v>
      </c>
      <c r="AJ158" t="n">
        <v>339.0</v>
      </c>
      <c r="AK158" t="n">
        <v>535.0</v>
      </c>
      <c r="AL158" t="n">
        <v>985.0</v>
      </c>
      <c r="AM158" t="n">
        <v>680.0</v>
      </c>
      <c r="AN158" t="n">
        <v>814.0</v>
      </c>
      <c r="AO158" t="n">
        <v>937.0</v>
      </c>
      <c r="AP158" t="n">
        <v>881.0</v>
      </c>
      <c r="AQ158" t="n">
        <v>935.0</v>
      </c>
      <c r="AR158" t="n">
        <v>1116.0</v>
      </c>
      <c r="AS158" t="n">
        <v>320.0</v>
      </c>
      <c r="AT158" t="n">
        <v>666.0</v>
      </c>
      <c r="AU158" t="n">
        <v>855.0</v>
      </c>
      <c r="AV158" t="n">
        <v>650.0</v>
      </c>
      <c r="AW158" t="n">
        <v>587.0</v>
      </c>
      <c r="AX158" t="n">
        <v>1312.0</v>
      </c>
      <c r="AY158" t="n">
        <v>825.0</v>
      </c>
      <c r="BF158" s="84" t="str">
        <f t="shared" ref="BF158:BQ166" si="169">IFERROR(AS158/AG158,"-")</f>
        <v>-</v>
      </c>
      <c r="BG158" s="84" t="str">
        <f t="shared" si="169"/>
        <v>-</v>
      </c>
      <c r="BH158" s="84" t="str">
        <f t="shared" si="169"/>
        <v>-</v>
      </c>
      <c r="BI158" s="84" t="str">
        <f t="shared" si="169"/>
        <v>-</v>
      </c>
      <c r="BJ158" s="84" t="str">
        <f t="shared" si="169"/>
        <v>-</v>
      </c>
      <c r="BK158" s="84" t="str">
        <f t="shared" si="169"/>
        <v>-</v>
      </c>
      <c r="BL158" s="84" t="str">
        <f t="shared" si="169"/>
        <v>-</v>
      </c>
      <c r="BM158" s="84" t="str">
        <f t="shared" si="169"/>
        <v>-</v>
      </c>
      <c r="BN158" s="84" t="str">
        <f t="shared" si="169"/>
        <v>-</v>
      </c>
      <c r="BO158" s="84" t="str">
        <f t="shared" si="169"/>
        <v>-</v>
      </c>
      <c r="BP158" s="84" t="str">
        <f t="shared" si="169"/>
        <v>-</v>
      </c>
      <c r="BQ158" s="84" t="str">
        <f t="shared" si="169"/>
        <v>-</v>
      </c>
    </row>
    <row r="159" spans="1:69" x14ac:dyDescent="0.25">
      <c r="A159" s="22" t="s">
        <v>91</v>
      </c>
      <c r="B159" s="22" t="s">
        <v>91</v>
      </c>
      <c r="C159" s="71">
        <f>SUM(U159                     : INDEX(U159:AF159,$B$2))</f>
        <v>0</v>
      </c>
      <c r="D159" s="71">
        <f>SUM(AG159                : INDEX(AG159:AR159,$B$2))</f>
        <v>0</v>
      </c>
      <c r="E159" s="71">
        <f>SUM(AS159                 : INDEX(AS159:BD159,$B$2))</f>
        <v>0</v>
      </c>
      <c r="F159" s="67" t="str">
        <f t="shared" ref="F159:F166" si="170">IFERROR(E159/D159,"-")</f>
        <v>-</v>
      </c>
      <c r="H159" s="4">
        <f t="shared" ref="H159:H162" si="171">SUM(U159:W159)</f>
        <v>0</v>
      </c>
      <c r="I159" s="4">
        <f t="shared" ref="I159:I162" si="172">SUM(X159:Z159)</f>
        <v>0</v>
      </c>
      <c r="J159" s="4">
        <f t="shared" ref="J159:J162" si="173">SUM(AA159:AC159)</f>
        <v>0</v>
      </c>
      <c r="K159" s="4">
        <f t="shared" ref="K159:K162" si="174">SUM(AD159:AF159)</f>
        <v>0</v>
      </c>
      <c r="L159" s="4">
        <f t="shared" ref="L159:L162" si="175">SUM(AG159:AI159)</f>
        <v>0</v>
      </c>
      <c r="M159" s="4">
        <f t="shared" ref="M159:M162" si="176">SUM(AJ159:AL159)</f>
        <v>0</v>
      </c>
      <c r="N159" s="4">
        <f t="shared" ref="N159:N162" si="177">SUM(AM159:AO159)</f>
        <v>0</v>
      </c>
      <c r="O159" s="4">
        <f t="shared" ref="O159:O162" si="178">SUM(AP159:AR159)</f>
        <v>0</v>
      </c>
      <c r="P159" s="4">
        <f t="shared" ref="P159:P162" si="179">SUM(AS159:AU159)</f>
        <v>0</v>
      </c>
      <c r="Q159" s="4">
        <f t="shared" ref="Q159:Q162" si="180">SUM(AV159:AX159)</f>
        <v>0</v>
      </c>
      <c r="R159" s="4">
        <f t="shared" ref="R159:R162" si="181">SUM(AY159:BA159)</f>
        <v>0</v>
      </c>
      <c r="S159" s="4">
        <f t="shared" ref="S159:S162" si="182">SUM(BB159:BD159)</f>
        <v>0</v>
      </c>
      <c r="U159" t="n">
        <v>89.0</v>
      </c>
      <c r="V159" t="n">
        <v>42.0</v>
      </c>
      <c r="W159" t="n">
        <v>71.0</v>
      </c>
      <c r="X159" t="n">
        <v>83.0</v>
      </c>
      <c r="Y159" t="n">
        <v>84.0</v>
      </c>
      <c r="Z159" t="n">
        <v>91.0</v>
      </c>
      <c r="AA159" t="n">
        <v>142.0</v>
      </c>
      <c r="AB159" t="n">
        <v>84.0</v>
      </c>
      <c r="AC159" t="n">
        <v>189.0</v>
      </c>
      <c r="AD159" t="n">
        <v>124.0</v>
      </c>
      <c r="AE159" t="n">
        <v>244.0</v>
      </c>
      <c r="AF159" t="n">
        <v>141.0</v>
      </c>
      <c r="AG159" t="n">
        <v>49.0</v>
      </c>
      <c r="AH159" t="n">
        <v>32.0</v>
      </c>
      <c r="AI159" t="n">
        <v>161.0</v>
      </c>
      <c r="AJ159" t="n">
        <v>179.0</v>
      </c>
      <c r="AK159" t="n">
        <v>228.0</v>
      </c>
      <c r="AL159" t="n">
        <v>435.0</v>
      </c>
      <c r="AM159" t="n">
        <v>288.0</v>
      </c>
      <c r="AN159" t="n">
        <v>322.0</v>
      </c>
      <c r="AO159" t="n">
        <v>414.0</v>
      </c>
      <c r="AP159" t="n">
        <v>359.0</v>
      </c>
      <c r="AQ159" t="n">
        <v>293.0</v>
      </c>
      <c r="AR159" t="n">
        <v>584.0</v>
      </c>
      <c r="AS159" t="n">
        <v>117.0</v>
      </c>
      <c r="AT159" t="n">
        <v>235.0</v>
      </c>
      <c r="AU159" t="n">
        <v>457.0</v>
      </c>
      <c r="AV159" t="n">
        <v>327.0</v>
      </c>
      <c r="AW159" t="n">
        <v>285.0</v>
      </c>
      <c r="AX159" t="n">
        <v>713.0</v>
      </c>
      <c r="AY159" t="n">
        <v>355.0</v>
      </c>
      <c r="BF159" s="84" t="str">
        <f t="shared" si="169"/>
        <v>-</v>
      </c>
      <c r="BG159" s="84" t="str">
        <f t="shared" si="169"/>
        <v>-</v>
      </c>
      <c r="BH159" s="84" t="str">
        <f t="shared" si="169"/>
        <v>-</v>
      </c>
      <c r="BI159" s="84" t="str">
        <f t="shared" si="169"/>
        <v>-</v>
      </c>
      <c r="BJ159" s="84" t="str">
        <f t="shared" si="169"/>
        <v>-</v>
      </c>
      <c r="BK159" s="84" t="str">
        <f t="shared" si="169"/>
        <v>-</v>
      </c>
      <c r="BL159" s="84" t="str">
        <f t="shared" si="169"/>
        <v>-</v>
      </c>
      <c r="BM159" s="84" t="str">
        <f t="shared" si="169"/>
        <v>-</v>
      </c>
      <c r="BN159" s="84" t="str">
        <f t="shared" si="169"/>
        <v>-</v>
      </c>
      <c r="BO159" s="84" t="str">
        <f t="shared" si="169"/>
        <v>-</v>
      </c>
      <c r="BP159" s="84" t="str">
        <f t="shared" si="169"/>
        <v>-</v>
      </c>
      <c r="BQ159" s="84" t="str">
        <f t="shared" si="169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    : INDEX(U160:AF160,$B$2))</f>
        <v>0</v>
      </c>
      <c r="D160" s="71">
        <f>SUM(AG160                : INDEX(AG160:AR160,$B$2))</f>
        <v>0</v>
      </c>
      <c r="E160" s="71">
        <f>SUM(AS160                 : INDEX(AS160:BD160,$B$2))</f>
        <v>0</v>
      </c>
      <c r="F160" s="67" t="str">
        <f t="shared" si="170"/>
        <v>-</v>
      </c>
      <c r="H160" s="4">
        <f t="shared" si="171"/>
        <v>0</v>
      </c>
      <c r="I160" s="4">
        <f t="shared" si="172"/>
        <v>0</v>
      </c>
      <c r="J160" s="4">
        <f t="shared" si="173"/>
        <v>0</v>
      </c>
      <c r="K160" s="4">
        <f t="shared" si="174"/>
        <v>0</v>
      </c>
      <c r="L160" s="4">
        <f t="shared" si="175"/>
        <v>0</v>
      </c>
      <c r="M160" s="4">
        <f t="shared" si="176"/>
        <v>0</v>
      </c>
      <c r="N160" s="4">
        <f t="shared" si="177"/>
        <v>0</v>
      </c>
      <c r="O160" s="4">
        <f t="shared" si="178"/>
        <v>0</v>
      </c>
      <c r="P160" s="4">
        <f t="shared" si="179"/>
        <v>0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U160" t="n">
        <v>111.0</v>
      </c>
      <c r="V160" t="n">
        <v>54.0</v>
      </c>
      <c r="W160" t="n">
        <v>96.0</v>
      </c>
      <c r="X160" t="n">
        <v>100.0</v>
      </c>
      <c r="Y160" t="n">
        <v>103.0</v>
      </c>
      <c r="Z160" t="n">
        <v>120.0</v>
      </c>
      <c r="AA160" t="n">
        <v>163.0</v>
      </c>
      <c r="AB160" t="n">
        <v>120.0</v>
      </c>
      <c r="AC160" t="n">
        <v>211.0</v>
      </c>
      <c r="AD160" t="n">
        <v>137.0</v>
      </c>
      <c r="AE160" t="n">
        <v>293.0</v>
      </c>
      <c r="AF160" t="n">
        <v>170.0</v>
      </c>
      <c r="AG160" t="n">
        <v>60.0</v>
      </c>
      <c r="AH160" t="n">
        <v>45.0</v>
      </c>
      <c r="AI160" t="n">
        <v>205.0</v>
      </c>
      <c r="AJ160" t="n">
        <v>207.0</v>
      </c>
      <c r="AK160" t="n">
        <v>270.0</v>
      </c>
      <c r="AL160" t="n">
        <v>529.0</v>
      </c>
      <c r="AM160" t="n">
        <v>326.0</v>
      </c>
      <c r="AN160" t="n">
        <v>396.0</v>
      </c>
      <c r="AO160" t="n">
        <v>491.0</v>
      </c>
      <c r="AP160" t="n">
        <v>415.0</v>
      </c>
      <c r="AQ160" t="n">
        <v>381.0</v>
      </c>
      <c r="AR160" t="n">
        <v>636.0</v>
      </c>
      <c r="AS160" t="n">
        <v>137.0</v>
      </c>
      <c r="AT160" t="n">
        <v>286.0</v>
      </c>
      <c r="AU160" t="n">
        <v>483.0</v>
      </c>
      <c r="AV160" t="n">
        <v>356.0</v>
      </c>
      <c r="AW160" t="n">
        <v>298.0</v>
      </c>
      <c r="AX160" t="n">
        <v>750.0</v>
      </c>
      <c r="AY160" t="n">
        <v>365.0</v>
      </c>
      <c r="BF160" s="84" t="str">
        <f t="shared" si="169"/>
        <v>-</v>
      </c>
      <c r="BG160" s="84" t="str">
        <f t="shared" si="169"/>
        <v>-</v>
      </c>
      <c r="BH160" s="84" t="str">
        <f t="shared" si="169"/>
        <v>-</v>
      </c>
      <c r="BI160" s="84" t="str">
        <f t="shared" si="169"/>
        <v>-</v>
      </c>
      <c r="BJ160" s="84" t="str">
        <f t="shared" si="169"/>
        <v>-</v>
      </c>
      <c r="BK160" s="84" t="str">
        <f t="shared" si="169"/>
        <v>-</v>
      </c>
      <c r="BL160" s="84" t="str">
        <f t="shared" si="169"/>
        <v>-</v>
      </c>
      <c r="BM160" s="84" t="str">
        <f t="shared" si="169"/>
        <v>-</v>
      </c>
      <c r="BN160" s="84" t="str">
        <f t="shared" si="169"/>
        <v>-</v>
      </c>
      <c r="BO160" s="84" t="str">
        <f t="shared" si="169"/>
        <v>-</v>
      </c>
      <c r="BP160" s="84" t="str">
        <f t="shared" si="169"/>
        <v>-</v>
      </c>
      <c r="BQ160" s="84" t="str">
        <f t="shared" si="169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    : INDEX(U161:AF161,$B$2))</f>
        <v>0</v>
      </c>
      <c r="D161" s="71">
        <f>SUM(AG161                : INDEX(AG161:AR161,$B$2))</f>
        <v>0</v>
      </c>
      <c r="E161" s="71">
        <f>SUM(AS161                 : INDEX(AS161:BD161,$B$2))</f>
        <v>0</v>
      </c>
      <c r="F161" s="67" t="str">
        <f t="shared" si="170"/>
        <v>-</v>
      </c>
      <c r="H161" s="4">
        <f t="shared" si="171"/>
        <v>0</v>
      </c>
      <c r="I161" s="4">
        <f t="shared" si="172"/>
        <v>0</v>
      </c>
      <c r="J161" s="4">
        <f t="shared" si="173"/>
        <v>0</v>
      </c>
      <c r="K161" s="4">
        <f t="shared" si="174"/>
        <v>0</v>
      </c>
      <c r="L161" s="4">
        <f t="shared" si="175"/>
        <v>0</v>
      </c>
      <c r="M161" s="4">
        <f t="shared" si="176"/>
        <v>0</v>
      </c>
      <c r="N161" s="4">
        <f t="shared" si="177"/>
        <v>0</v>
      </c>
      <c r="O161" s="4">
        <f t="shared" si="178"/>
        <v>0</v>
      </c>
      <c r="P161" s="4">
        <f t="shared" si="179"/>
        <v>0</v>
      </c>
      <c r="Q161" s="4">
        <f t="shared" si="180"/>
        <v>0</v>
      </c>
      <c r="R161" s="4">
        <f t="shared" si="181"/>
        <v>0</v>
      </c>
      <c r="S161" s="4">
        <f t="shared" si="182"/>
        <v>0</v>
      </c>
      <c r="U161" t="n">
        <v>75.0</v>
      </c>
      <c r="V161" t="n">
        <v>42.0</v>
      </c>
      <c r="W161" t="n">
        <v>60.0</v>
      </c>
      <c r="X161" t="n">
        <v>68.0</v>
      </c>
      <c r="Y161" t="n">
        <v>61.0</v>
      </c>
      <c r="Z161" t="n">
        <v>82.0</v>
      </c>
      <c r="AA161" t="n">
        <v>113.0</v>
      </c>
      <c r="AB161" t="n">
        <v>88.0</v>
      </c>
      <c r="AC161" t="n">
        <v>143.0</v>
      </c>
      <c r="AD161" t="n">
        <v>87.0</v>
      </c>
      <c r="AE161" t="n">
        <v>211.0</v>
      </c>
      <c r="AF161" t="n">
        <v>101.0</v>
      </c>
      <c r="AG161" t="n">
        <v>40.0</v>
      </c>
      <c r="AH161" t="n">
        <v>23.0</v>
      </c>
      <c r="AI161" t="n">
        <v>120.0</v>
      </c>
      <c r="AJ161" t="n">
        <v>125.0</v>
      </c>
      <c r="AK161" t="n">
        <v>186.0</v>
      </c>
      <c r="AL161" t="n">
        <v>320.0</v>
      </c>
      <c r="AM161" t="n">
        <v>218.0</v>
      </c>
      <c r="AN161" t="n">
        <v>272.0</v>
      </c>
      <c r="AO161" t="n">
        <v>322.0</v>
      </c>
      <c r="AP161" t="n">
        <v>285.0</v>
      </c>
      <c r="AQ161" t="n">
        <v>298.0</v>
      </c>
      <c r="AR161" t="n">
        <v>444.0</v>
      </c>
      <c r="AS161" t="n">
        <v>111.0</v>
      </c>
      <c r="AT161" t="n">
        <v>218.0</v>
      </c>
      <c r="AU161" t="n">
        <v>335.0</v>
      </c>
      <c r="AV161" t="n">
        <v>310.0</v>
      </c>
      <c r="AW161" t="n">
        <v>275.0</v>
      </c>
      <c r="AX161" t="n">
        <v>702.0</v>
      </c>
      <c r="AY161" t="n">
        <v>325.0</v>
      </c>
      <c r="BF161" s="84" t="str">
        <f t="shared" si="169"/>
        <v>-</v>
      </c>
      <c r="BG161" s="84" t="str">
        <f t="shared" si="169"/>
        <v>-</v>
      </c>
      <c r="BH161" s="84" t="str">
        <f t="shared" si="169"/>
        <v>-</v>
      </c>
      <c r="BI161" s="84" t="str">
        <f t="shared" si="169"/>
        <v>-</v>
      </c>
      <c r="BJ161" s="84" t="str">
        <f t="shared" si="169"/>
        <v>-</v>
      </c>
      <c r="BK161" s="84" t="str">
        <f t="shared" si="169"/>
        <v>-</v>
      </c>
      <c r="BL161" s="84" t="str">
        <f t="shared" si="169"/>
        <v>-</v>
      </c>
      <c r="BM161" s="84" t="str">
        <f t="shared" si="169"/>
        <v>-</v>
      </c>
      <c r="BN161" s="84" t="str">
        <f t="shared" si="169"/>
        <v>-</v>
      </c>
      <c r="BO161" s="84" t="str">
        <f t="shared" si="169"/>
        <v>-</v>
      </c>
      <c r="BP161" s="84" t="str">
        <f t="shared" si="169"/>
        <v>-</v>
      </c>
      <c r="BQ161" s="84" t="str">
        <f t="shared" si="169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    : INDEX(U162:AF162,$B$2))</f>
        <v>0</v>
      </c>
      <c r="D162" s="71">
        <f>SUM(AG162                : INDEX(AG162:AR162,$B$2))</f>
        <v>0</v>
      </c>
      <c r="E162" s="71">
        <f>SUM(AS162                 : INDEX(AS162:BD162,$B$2))</f>
        <v>0</v>
      </c>
      <c r="F162" s="67" t="str">
        <f t="shared" si="170"/>
        <v>-</v>
      </c>
      <c r="H162" s="4">
        <f t="shared" si="171"/>
        <v>0</v>
      </c>
      <c r="I162" s="4">
        <f t="shared" si="172"/>
        <v>0</v>
      </c>
      <c r="J162" s="4">
        <f t="shared" si="173"/>
        <v>0</v>
      </c>
      <c r="K162" s="4">
        <f t="shared" si="174"/>
        <v>0</v>
      </c>
      <c r="L162" s="4">
        <f t="shared" si="175"/>
        <v>0</v>
      </c>
      <c r="M162" s="4">
        <f t="shared" si="176"/>
        <v>0</v>
      </c>
      <c r="N162" s="4">
        <f t="shared" si="177"/>
        <v>0</v>
      </c>
      <c r="O162" s="4">
        <f t="shared" si="178"/>
        <v>0</v>
      </c>
      <c r="P162" s="4">
        <f t="shared" si="179"/>
        <v>0</v>
      </c>
      <c r="Q162" s="4">
        <f t="shared" si="180"/>
        <v>0</v>
      </c>
      <c r="R162" s="4">
        <f t="shared" si="181"/>
        <v>0</v>
      </c>
      <c r="S162" s="4">
        <f t="shared" si="182"/>
        <v>0</v>
      </c>
      <c r="U162" t="n">
        <v>52.0</v>
      </c>
      <c r="V162" t="n">
        <v>35.0</v>
      </c>
      <c r="W162" t="n">
        <v>45.0</v>
      </c>
      <c r="X162" t="n">
        <v>53.0</v>
      </c>
      <c r="Y162" t="n">
        <v>50.0</v>
      </c>
      <c r="Z162" t="n">
        <v>62.0</v>
      </c>
      <c r="AA162" t="n">
        <v>92.0</v>
      </c>
      <c r="AB162" t="n">
        <v>69.0</v>
      </c>
      <c r="AC162" t="n">
        <v>120.0</v>
      </c>
      <c r="AD162" t="n">
        <v>67.0</v>
      </c>
      <c r="AE162" t="n">
        <v>155.0</v>
      </c>
      <c r="AF162" t="n">
        <v>72.0</v>
      </c>
      <c r="AG162" t="n">
        <v>31.0</v>
      </c>
      <c r="AH162" t="n">
        <v>17.0</v>
      </c>
      <c r="AI162" t="n">
        <v>89.0</v>
      </c>
      <c r="AJ162" t="n">
        <v>88.0</v>
      </c>
      <c r="AK162" t="n">
        <v>140.0</v>
      </c>
      <c r="AL162" t="n">
        <v>233.0</v>
      </c>
      <c r="AM162" t="n">
        <v>162.0</v>
      </c>
      <c r="AN162" t="n">
        <v>209.0</v>
      </c>
      <c r="AO162" t="n">
        <v>257.0</v>
      </c>
      <c r="AP162" t="n">
        <v>213.0</v>
      </c>
      <c r="AQ162" t="n">
        <v>215.0</v>
      </c>
      <c r="AR162" t="n">
        <v>325.0</v>
      </c>
      <c r="AS162" t="n">
        <v>87.0</v>
      </c>
      <c r="AT162" t="n">
        <v>158.0</v>
      </c>
      <c r="AU162" t="n">
        <v>255.0</v>
      </c>
      <c r="AV162" t="n">
        <v>228.0</v>
      </c>
      <c r="AW162" t="n">
        <v>195.0</v>
      </c>
      <c r="AX162" t="n">
        <v>424.0</v>
      </c>
      <c r="AY162" t="n">
        <v>202.0</v>
      </c>
      <c r="BF162" s="84" t="str">
        <f t="shared" si="169"/>
        <v>-</v>
      </c>
      <c r="BG162" s="84" t="str">
        <f t="shared" si="169"/>
        <v>-</v>
      </c>
      <c r="BH162" s="84" t="str">
        <f t="shared" si="169"/>
        <v>-</v>
      </c>
      <c r="BI162" s="84" t="str">
        <f t="shared" si="169"/>
        <v>-</v>
      </c>
      <c r="BJ162" s="84" t="str">
        <f t="shared" si="169"/>
        <v>-</v>
      </c>
      <c r="BK162" s="84" t="str">
        <f t="shared" si="169"/>
        <v>-</v>
      </c>
      <c r="BL162" s="84" t="str">
        <f t="shared" si="169"/>
        <v>-</v>
      </c>
      <c r="BM162" s="84" t="str">
        <f t="shared" si="169"/>
        <v>-</v>
      </c>
      <c r="BN162" s="84" t="str">
        <f t="shared" si="169"/>
        <v>-</v>
      </c>
      <c r="BO162" s="84" t="str">
        <f t="shared" si="169"/>
        <v>-</v>
      </c>
      <c r="BP162" s="84" t="str">
        <f t="shared" si="169"/>
        <v>-</v>
      </c>
      <c r="BQ162" s="84" t="str">
        <f t="shared" si="169"/>
        <v>-</v>
      </c>
    </row>
    <row r="163" spans="1:69" x14ac:dyDescent="0.25">
      <c r="A163" s="44"/>
      <c r="B163" s="22" t="s">
        <v>95</v>
      </c>
      <c r="C163" s="84" t="str">
        <f t="shared" ref="C163:E166" si="183">IFERROR(C159/C$158,"")</f>
        <v/>
      </c>
      <c r="D163" s="84" t="str">
        <f t="shared" si="183"/>
        <v/>
      </c>
      <c r="E163" s="84" t="str">
        <f t="shared" si="183"/>
        <v/>
      </c>
      <c r="F163" s="67" t="str">
        <f t="shared" si="170"/>
        <v>-</v>
      </c>
      <c r="H163" s="84" t="str">
        <f>IFERROR(H159/H$158,"")</f>
        <v/>
      </c>
      <c r="I163" s="84" t="str">
        <f t="shared" ref="I163:S166" si="184">IFERROR(I159/I$158,"")</f>
        <v/>
      </c>
      <c r="J163" s="84" t="str">
        <f t="shared" si="184"/>
        <v/>
      </c>
      <c r="K163" s="84" t="str">
        <f t="shared" si="184"/>
        <v/>
      </c>
      <c r="L163" s="84" t="str">
        <f t="shared" si="184"/>
        <v/>
      </c>
      <c r="M163" s="84" t="str">
        <f t="shared" si="184"/>
        <v/>
      </c>
      <c r="N163" s="84" t="str">
        <f t="shared" si="184"/>
        <v/>
      </c>
      <c r="O163" s="84" t="str">
        <f t="shared" si="184"/>
        <v/>
      </c>
      <c r="P163" s="84" t="str">
        <f t="shared" si="184"/>
        <v/>
      </c>
      <c r="Q163" s="84" t="str">
        <f t="shared" si="184"/>
        <v/>
      </c>
      <c r="R163" s="84" t="str">
        <f t="shared" si="184"/>
        <v/>
      </c>
      <c r="S163" s="84" t="str">
        <f t="shared" si="184"/>
        <v/>
      </c>
      <c r="U163" s="84" t="str">
        <f t="shared" ref="U163:AX166" si="185">IFERROR(U159/U$158,"")</f>
        <v/>
      </c>
      <c r="V163" s="84" t="str">
        <f t="shared" si="185"/>
        <v/>
      </c>
      <c r="W163" s="84" t="str">
        <f t="shared" si="185"/>
        <v/>
      </c>
      <c r="X163" s="84" t="str">
        <f t="shared" si="185"/>
        <v/>
      </c>
      <c r="Y163" s="84" t="str">
        <f t="shared" si="185"/>
        <v/>
      </c>
      <c r="Z163" s="84" t="str">
        <f t="shared" si="185"/>
        <v/>
      </c>
      <c r="AA163" s="84" t="str">
        <f t="shared" si="185"/>
        <v/>
      </c>
      <c r="AB163" s="84" t="str">
        <f t="shared" si="185"/>
        <v/>
      </c>
      <c r="AC163" s="84" t="str">
        <f t="shared" si="185"/>
        <v/>
      </c>
      <c r="AD163" s="84" t="str">
        <f t="shared" si="185"/>
        <v/>
      </c>
      <c r="AE163" s="84" t="str">
        <f t="shared" si="185"/>
        <v/>
      </c>
      <c r="AF163" s="84" t="str">
        <f t="shared" si="185"/>
        <v/>
      </c>
      <c r="AG163" s="84" t="str">
        <f t="shared" si="185"/>
        <v/>
      </c>
      <c r="AH163" s="84" t="str">
        <f t="shared" si="185"/>
        <v/>
      </c>
      <c r="AI163" s="84" t="str">
        <f t="shared" si="185"/>
        <v/>
      </c>
      <c r="AJ163" s="84" t="str">
        <f t="shared" si="185"/>
        <v/>
      </c>
      <c r="AK163" s="84" t="str">
        <f t="shared" si="185"/>
        <v/>
      </c>
      <c r="AL163" s="84" t="str">
        <f t="shared" si="185"/>
        <v/>
      </c>
      <c r="AM163" s="84" t="str">
        <f t="shared" si="185"/>
        <v/>
      </c>
      <c r="AN163" s="84" t="str">
        <f t="shared" si="185"/>
        <v/>
      </c>
      <c r="AO163" s="84" t="str">
        <f t="shared" si="185"/>
        <v/>
      </c>
      <c r="AP163" s="84" t="str">
        <f t="shared" si="185"/>
        <v/>
      </c>
      <c r="AQ163" s="84" t="str">
        <f t="shared" si="185"/>
        <v/>
      </c>
      <c r="AR163" s="84" t="str">
        <f t="shared" si="185"/>
        <v/>
      </c>
      <c r="AS163" s="84" t="str">
        <f t="shared" si="185"/>
        <v/>
      </c>
      <c r="AT163" s="84" t="str">
        <f t="shared" si="185"/>
        <v/>
      </c>
      <c r="AU163" s="84" t="str">
        <f t="shared" si="185"/>
        <v/>
      </c>
      <c r="AV163" s="84" t="str">
        <f t="shared" si="185"/>
        <v/>
      </c>
      <c r="AW163" s="84" t="str">
        <f t="shared" si="185"/>
        <v/>
      </c>
      <c r="AX163" s="84" t="str">
        <f t="shared" si="185"/>
        <v/>
      </c>
      <c r="AY163" s="84" t="str">
        <f>IFERROR(AY159/AY$158,"")</f>
        <v/>
      </c>
      <c r="AZ163" s="84" t="str">
        <f t="shared" ref="AZ163:BD163" si="186">IFERROR(AZ159/AZ$158,"")</f>
        <v/>
      </c>
      <c r="BA163" s="84" t="str">
        <f t="shared" si="186"/>
        <v/>
      </c>
      <c r="BB163" s="84" t="str">
        <f t="shared" si="186"/>
        <v/>
      </c>
      <c r="BC163" s="84" t="str">
        <f t="shared" si="186"/>
        <v/>
      </c>
      <c r="BD163" s="84" t="str">
        <f t="shared" si="186"/>
        <v/>
      </c>
      <c r="BF163" s="84" t="str">
        <f t="shared" si="169"/>
        <v>-</v>
      </c>
      <c r="BG163" s="84" t="str">
        <f t="shared" si="169"/>
        <v>-</v>
      </c>
      <c r="BH163" s="84" t="str">
        <f t="shared" si="169"/>
        <v>-</v>
      </c>
      <c r="BI163" s="84" t="str">
        <f t="shared" si="169"/>
        <v>-</v>
      </c>
      <c r="BJ163" s="84" t="str">
        <f t="shared" si="169"/>
        <v>-</v>
      </c>
      <c r="BK163" s="84" t="str">
        <f t="shared" si="169"/>
        <v>-</v>
      </c>
      <c r="BL163" s="84" t="str">
        <f t="shared" si="169"/>
        <v>-</v>
      </c>
      <c r="BM163" s="84" t="str">
        <f t="shared" si="169"/>
        <v>-</v>
      </c>
      <c r="BN163" s="84" t="str">
        <f t="shared" si="169"/>
        <v>-</v>
      </c>
      <c r="BO163" s="84" t="str">
        <f t="shared" si="169"/>
        <v>-</v>
      </c>
      <c r="BP163" s="84" t="str">
        <f t="shared" si="169"/>
        <v>-</v>
      </c>
      <c r="BQ163" s="84" t="str">
        <f t="shared" si="169"/>
        <v>-</v>
      </c>
    </row>
    <row r="164" spans="1:69" x14ac:dyDescent="0.25">
      <c r="A164" s="44"/>
      <c r="B164" s="22" t="s">
        <v>96</v>
      </c>
      <c r="C164" s="84" t="str">
        <f t="shared" si="183"/>
        <v/>
      </c>
      <c r="D164" s="84" t="str">
        <f t="shared" si="183"/>
        <v/>
      </c>
      <c r="E164" s="84" t="str">
        <f t="shared" si="183"/>
        <v/>
      </c>
      <c r="F164" s="67" t="str">
        <f t="shared" si="170"/>
        <v>-</v>
      </c>
      <c r="H164" s="84" t="str">
        <f>IFERROR(H160/H$158,"")</f>
        <v/>
      </c>
      <c r="I164" s="84" t="str">
        <f t="shared" si="184"/>
        <v/>
      </c>
      <c r="J164" s="84" t="str">
        <f t="shared" si="184"/>
        <v/>
      </c>
      <c r="K164" s="84" t="str">
        <f t="shared" si="184"/>
        <v/>
      </c>
      <c r="L164" s="84" t="str">
        <f t="shared" si="184"/>
        <v/>
      </c>
      <c r="M164" s="84" t="str">
        <f t="shared" si="184"/>
        <v/>
      </c>
      <c r="N164" s="84" t="str">
        <f t="shared" si="184"/>
        <v/>
      </c>
      <c r="O164" s="84" t="str">
        <f t="shared" si="184"/>
        <v/>
      </c>
      <c r="P164" s="84" t="str">
        <f t="shared" si="184"/>
        <v/>
      </c>
      <c r="Q164" s="84" t="str">
        <f t="shared" si="184"/>
        <v/>
      </c>
      <c r="R164" s="84" t="str">
        <f t="shared" si="184"/>
        <v/>
      </c>
      <c r="S164" s="84" t="str">
        <f t="shared" si="184"/>
        <v/>
      </c>
      <c r="U164" s="84" t="str">
        <f t="shared" si="185"/>
        <v/>
      </c>
      <c r="V164" s="84" t="str">
        <f t="shared" si="185"/>
        <v/>
      </c>
      <c r="W164" s="84" t="str">
        <f t="shared" si="185"/>
        <v/>
      </c>
      <c r="X164" s="84" t="str">
        <f t="shared" si="185"/>
        <v/>
      </c>
      <c r="Y164" s="84" t="str">
        <f t="shared" si="185"/>
        <v/>
      </c>
      <c r="Z164" s="84" t="str">
        <f t="shared" si="185"/>
        <v/>
      </c>
      <c r="AA164" s="84" t="str">
        <f t="shared" si="185"/>
        <v/>
      </c>
      <c r="AB164" s="84" t="str">
        <f t="shared" si="185"/>
        <v/>
      </c>
      <c r="AC164" s="84" t="str">
        <f t="shared" si="185"/>
        <v/>
      </c>
      <c r="AD164" s="84" t="str">
        <f t="shared" si="185"/>
        <v/>
      </c>
      <c r="AE164" s="84" t="str">
        <f t="shared" si="185"/>
        <v/>
      </c>
      <c r="AF164" s="84" t="str">
        <f t="shared" si="185"/>
        <v/>
      </c>
      <c r="AG164" s="84" t="str">
        <f t="shared" si="185"/>
        <v/>
      </c>
      <c r="AH164" s="84" t="str">
        <f t="shared" si="185"/>
        <v/>
      </c>
      <c r="AI164" s="84" t="str">
        <f t="shared" si="185"/>
        <v/>
      </c>
      <c r="AJ164" s="84" t="str">
        <f t="shared" si="185"/>
        <v/>
      </c>
      <c r="AK164" s="84" t="str">
        <f t="shared" si="185"/>
        <v/>
      </c>
      <c r="AL164" s="84" t="str">
        <f t="shared" si="185"/>
        <v/>
      </c>
      <c r="AM164" s="84" t="str">
        <f t="shared" si="185"/>
        <v/>
      </c>
      <c r="AN164" s="84" t="str">
        <f t="shared" si="185"/>
        <v/>
      </c>
      <c r="AO164" s="84" t="str">
        <f t="shared" si="185"/>
        <v/>
      </c>
      <c r="AP164" s="84" t="str">
        <f t="shared" si="185"/>
        <v/>
      </c>
      <c r="AQ164" s="84" t="str">
        <f t="shared" si="185"/>
        <v/>
      </c>
      <c r="AR164" s="84" t="str">
        <f t="shared" si="185"/>
        <v/>
      </c>
      <c r="AS164" s="84" t="str">
        <f t="shared" si="185"/>
        <v/>
      </c>
      <c r="AT164" s="84" t="str">
        <f t="shared" si="185"/>
        <v/>
      </c>
      <c r="AU164" s="84" t="str">
        <f t="shared" si="185"/>
        <v/>
      </c>
      <c r="AV164" s="84" t="str">
        <f t="shared" si="185"/>
        <v/>
      </c>
      <c r="AW164" s="84" t="str">
        <f t="shared" si="185"/>
        <v/>
      </c>
      <c r="AX164" s="84" t="str">
        <f t="shared" si="185"/>
        <v/>
      </c>
      <c r="AY164" s="84" t="str">
        <f t="shared" ref="AY164:BD166" si="187">IFERROR(AY160/AY$158,"")</f>
        <v/>
      </c>
      <c r="AZ164" s="84" t="str">
        <f t="shared" si="187"/>
        <v/>
      </c>
      <c r="BA164" s="84" t="str">
        <f t="shared" si="187"/>
        <v/>
      </c>
      <c r="BB164" s="84" t="str">
        <f t="shared" si="187"/>
        <v/>
      </c>
      <c r="BC164" s="84" t="str">
        <f t="shared" si="187"/>
        <v/>
      </c>
      <c r="BD164" s="84" t="str">
        <f t="shared" si="187"/>
        <v/>
      </c>
      <c r="BF164" s="84" t="str">
        <f t="shared" si="169"/>
        <v>-</v>
      </c>
      <c r="BG164" s="84" t="str">
        <f t="shared" si="169"/>
        <v>-</v>
      </c>
      <c r="BH164" s="84" t="str">
        <f t="shared" si="169"/>
        <v>-</v>
      </c>
      <c r="BI164" s="84" t="str">
        <f t="shared" si="169"/>
        <v>-</v>
      </c>
      <c r="BJ164" s="84" t="str">
        <f t="shared" si="169"/>
        <v>-</v>
      </c>
      <c r="BK164" s="84" t="str">
        <f t="shared" si="169"/>
        <v>-</v>
      </c>
      <c r="BL164" s="84" t="str">
        <f t="shared" si="169"/>
        <v>-</v>
      </c>
      <c r="BM164" s="84" t="str">
        <f t="shared" si="169"/>
        <v>-</v>
      </c>
      <c r="BN164" s="84" t="str">
        <f t="shared" si="169"/>
        <v>-</v>
      </c>
      <c r="BO164" s="84" t="str">
        <f t="shared" si="169"/>
        <v>-</v>
      </c>
      <c r="BP164" s="84" t="str">
        <f t="shared" si="169"/>
        <v>-</v>
      </c>
      <c r="BQ164" s="84" t="str">
        <f t="shared" si="169"/>
        <v>-</v>
      </c>
    </row>
    <row r="165" spans="1:69" x14ac:dyDescent="0.25">
      <c r="A165" s="44"/>
      <c r="B165" s="22" t="s">
        <v>97</v>
      </c>
      <c r="C165" s="84" t="str">
        <f t="shared" si="183"/>
        <v/>
      </c>
      <c r="D165" s="84" t="str">
        <f t="shared" si="183"/>
        <v/>
      </c>
      <c r="E165" s="84" t="str">
        <f t="shared" si="183"/>
        <v/>
      </c>
      <c r="F165" s="67" t="str">
        <f t="shared" si="170"/>
        <v>-</v>
      </c>
      <c r="H165" s="84" t="str">
        <f>IFERROR(H161/H$158,"")</f>
        <v/>
      </c>
      <c r="I165" s="84" t="str">
        <f t="shared" si="184"/>
        <v/>
      </c>
      <c r="J165" s="84" t="str">
        <f t="shared" si="184"/>
        <v/>
      </c>
      <c r="K165" s="84" t="str">
        <f t="shared" si="184"/>
        <v/>
      </c>
      <c r="L165" s="84" t="str">
        <f t="shared" si="184"/>
        <v/>
      </c>
      <c r="M165" s="84" t="str">
        <f t="shared" si="184"/>
        <v/>
      </c>
      <c r="N165" s="84" t="str">
        <f t="shared" si="184"/>
        <v/>
      </c>
      <c r="O165" s="84" t="str">
        <f t="shared" si="184"/>
        <v/>
      </c>
      <c r="P165" s="84" t="str">
        <f t="shared" si="184"/>
        <v/>
      </c>
      <c r="Q165" s="84" t="str">
        <f t="shared" si="184"/>
        <v/>
      </c>
      <c r="R165" s="84" t="str">
        <f t="shared" si="184"/>
        <v/>
      </c>
      <c r="S165" s="84" t="str">
        <f t="shared" si="184"/>
        <v/>
      </c>
      <c r="U165" s="84" t="str">
        <f t="shared" si="185"/>
        <v/>
      </c>
      <c r="V165" s="84" t="str">
        <f t="shared" si="185"/>
        <v/>
      </c>
      <c r="W165" s="84" t="str">
        <f t="shared" si="185"/>
        <v/>
      </c>
      <c r="X165" s="84" t="str">
        <f t="shared" si="185"/>
        <v/>
      </c>
      <c r="Y165" s="84" t="str">
        <f t="shared" si="185"/>
        <v/>
      </c>
      <c r="Z165" s="84" t="str">
        <f t="shared" si="185"/>
        <v/>
      </c>
      <c r="AA165" s="84" t="str">
        <f t="shared" si="185"/>
        <v/>
      </c>
      <c r="AB165" s="84" t="str">
        <f t="shared" si="185"/>
        <v/>
      </c>
      <c r="AC165" s="84" t="str">
        <f t="shared" si="185"/>
        <v/>
      </c>
      <c r="AD165" s="84" t="str">
        <f t="shared" si="185"/>
        <v/>
      </c>
      <c r="AE165" s="84" t="str">
        <f t="shared" si="185"/>
        <v/>
      </c>
      <c r="AF165" s="84" t="str">
        <f t="shared" si="185"/>
        <v/>
      </c>
      <c r="AG165" s="84" t="str">
        <f t="shared" si="185"/>
        <v/>
      </c>
      <c r="AH165" s="84" t="str">
        <f t="shared" si="185"/>
        <v/>
      </c>
      <c r="AI165" s="84" t="str">
        <f t="shared" si="185"/>
        <v/>
      </c>
      <c r="AJ165" s="84" t="str">
        <f t="shared" si="185"/>
        <v/>
      </c>
      <c r="AK165" s="84" t="str">
        <f t="shared" si="185"/>
        <v/>
      </c>
      <c r="AL165" s="84" t="str">
        <f t="shared" si="185"/>
        <v/>
      </c>
      <c r="AM165" s="84" t="str">
        <f t="shared" si="185"/>
        <v/>
      </c>
      <c r="AN165" s="84" t="str">
        <f t="shared" si="185"/>
        <v/>
      </c>
      <c r="AO165" s="84" t="str">
        <f t="shared" si="185"/>
        <v/>
      </c>
      <c r="AP165" s="84" t="str">
        <f t="shared" si="185"/>
        <v/>
      </c>
      <c r="AQ165" s="84" t="str">
        <f t="shared" si="185"/>
        <v/>
      </c>
      <c r="AR165" s="84" t="str">
        <f t="shared" si="185"/>
        <v/>
      </c>
      <c r="AS165" s="84" t="str">
        <f t="shared" si="185"/>
        <v/>
      </c>
      <c r="AT165" s="84" t="str">
        <f t="shared" si="185"/>
        <v/>
      </c>
      <c r="AU165" s="84" t="str">
        <f t="shared" si="185"/>
        <v/>
      </c>
      <c r="AV165" s="84" t="str">
        <f t="shared" si="185"/>
        <v/>
      </c>
      <c r="AW165" s="84" t="str">
        <f t="shared" si="185"/>
        <v/>
      </c>
      <c r="AX165" s="84" t="str">
        <f t="shared" si="185"/>
        <v/>
      </c>
      <c r="AY165" s="84" t="str">
        <f t="shared" si="187"/>
        <v/>
      </c>
      <c r="AZ165" s="84" t="str">
        <f t="shared" si="187"/>
        <v/>
      </c>
      <c r="BA165" s="84" t="str">
        <f t="shared" si="187"/>
        <v/>
      </c>
      <c r="BB165" s="84" t="str">
        <f t="shared" si="187"/>
        <v/>
      </c>
      <c r="BC165" s="84" t="str">
        <f t="shared" si="187"/>
        <v/>
      </c>
      <c r="BD165" s="84" t="str">
        <f t="shared" si="187"/>
        <v/>
      </c>
      <c r="BF165" s="84" t="str">
        <f t="shared" si="169"/>
        <v>-</v>
      </c>
      <c r="BG165" s="84" t="str">
        <f t="shared" si="169"/>
        <v>-</v>
      </c>
      <c r="BH165" s="84" t="str">
        <f t="shared" si="169"/>
        <v>-</v>
      </c>
      <c r="BI165" s="84" t="str">
        <f t="shared" si="169"/>
        <v>-</v>
      </c>
      <c r="BJ165" s="84" t="str">
        <f t="shared" si="169"/>
        <v>-</v>
      </c>
      <c r="BK165" s="84" t="str">
        <f t="shared" si="169"/>
        <v>-</v>
      </c>
      <c r="BL165" s="84" t="str">
        <f t="shared" si="169"/>
        <v>-</v>
      </c>
      <c r="BM165" s="84" t="str">
        <f t="shared" si="169"/>
        <v>-</v>
      </c>
      <c r="BN165" s="84" t="str">
        <f t="shared" si="169"/>
        <v>-</v>
      </c>
      <c r="BO165" s="84" t="str">
        <f t="shared" si="169"/>
        <v>-</v>
      </c>
      <c r="BP165" s="84" t="str">
        <f t="shared" si="169"/>
        <v>-</v>
      </c>
      <c r="BQ165" s="84" t="str">
        <f t="shared" si="169"/>
        <v>-</v>
      </c>
    </row>
    <row r="166" spans="1:69" x14ac:dyDescent="0.25">
      <c r="A166" s="44"/>
      <c r="B166" s="22" t="s">
        <v>98</v>
      </c>
      <c r="C166" s="84" t="str">
        <f t="shared" si="183"/>
        <v/>
      </c>
      <c r="D166" s="84" t="str">
        <f t="shared" si="183"/>
        <v/>
      </c>
      <c r="E166" s="84" t="str">
        <f t="shared" si="183"/>
        <v/>
      </c>
      <c r="F166" s="67" t="str">
        <f t="shared" si="170"/>
        <v>-</v>
      </c>
      <c r="H166" s="84" t="str">
        <f>IFERROR(H162/H$158,"")</f>
        <v/>
      </c>
      <c r="I166" s="84" t="str">
        <f t="shared" si="184"/>
        <v/>
      </c>
      <c r="J166" s="84" t="str">
        <f t="shared" si="184"/>
        <v/>
      </c>
      <c r="K166" s="84" t="str">
        <f t="shared" si="184"/>
        <v/>
      </c>
      <c r="L166" s="84" t="str">
        <f t="shared" si="184"/>
        <v/>
      </c>
      <c r="M166" s="84" t="str">
        <f t="shared" si="184"/>
        <v/>
      </c>
      <c r="N166" s="84" t="str">
        <f t="shared" si="184"/>
        <v/>
      </c>
      <c r="O166" s="84" t="str">
        <f t="shared" si="184"/>
        <v/>
      </c>
      <c r="P166" s="84" t="str">
        <f t="shared" si="184"/>
        <v/>
      </c>
      <c r="Q166" s="84" t="str">
        <f t="shared" si="184"/>
        <v/>
      </c>
      <c r="R166" s="84" t="str">
        <f t="shared" si="184"/>
        <v/>
      </c>
      <c r="S166" s="84" t="str">
        <f t="shared" si="184"/>
        <v/>
      </c>
      <c r="U166" s="84" t="str">
        <f t="shared" si="185"/>
        <v/>
      </c>
      <c r="V166" s="84" t="str">
        <f t="shared" si="185"/>
        <v/>
      </c>
      <c r="W166" s="84" t="str">
        <f t="shared" si="185"/>
        <v/>
      </c>
      <c r="X166" s="84" t="str">
        <f t="shared" si="185"/>
        <v/>
      </c>
      <c r="Y166" s="84" t="str">
        <f t="shared" si="185"/>
        <v/>
      </c>
      <c r="Z166" s="84" t="str">
        <f t="shared" si="185"/>
        <v/>
      </c>
      <c r="AA166" s="84" t="str">
        <f t="shared" si="185"/>
        <v/>
      </c>
      <c r="AB166" s="84" t="str">
        <f t="shared" si="185"/>
        <v/>
      </c>
      <c r="AC166" s="84" t="str">
        <f t="shared" si="185"/>
        <v/>
      </c>
      <c r="AD166" s="84" t="str">
        <f t="shared" si="185"/>
        <v/>
      </c>
      <c r="AE166" s="84" t="str">
        <f t="shared" si="185"/>
        <v/>
      </c>
      <c r="AF166" s="84" t="str">
        <f t="shared" si="185"/>
        <v/>
      </c>
      <c r="AG166" s="84" t="str">
        <f t="shared" si="185"/>
        <v/>
      </c>
      <c r="AH166" s="84" t="str">
        <f t="shared" si="185"/>
        <v/>
      </c>
      <c r="AI166" s="84" t="str">
        <f t="shared" si="185"/>
        <v/>
      </c>
      <c r="AJ166" s="84" t="str">
        <f t="shared" si="185"/>
        <v/>
      </c>
      <c r="AK166" s="84" t="str">
        <f t="shared" si="185"/>
        <v/>
      </c>
      <c r="AL166" s="84" t="str">
        <f t="shared" si="185"/>
        <v/>
      </c>
      <c r="AM166" s="84" t="str">
        <f t="shared" si="185"/>
        <v/>
      </c>
      <c r="AN166" s="84" t="str">
        <f t="shared" si="185"/>
        <v/>
      </c>
      <c r="AO166" s="84" t="str">
        <f t="shared" si="185"/>
        <v/>
      </c>
      <c r="AP166" s="84" t="str">
        <f t="shared" si="185"/>
        <v/>
      </c>
      <c r="AQ166" s="84" t="str">
        <f t="shared" si="185"/>
        <v/>
      </c>
      <c r="AR166" s="84" t="str">
        <f t="shared" si="185"/>
        <v/>
      </c>
      <c r="AS166" s="84" t="str">
        <f t="shared" si="185"/>
        <v/>
      </c>
      <c r="AT166" s="84" t="str">
        <f t="shared" si="185"/>
        <v/>
      </c>
      <c r="AU166" s="84" t="str">
        <f t="shared" si="185"/>
        <v/>
      </c>
      <c r="AV166" s="84" t="str">
        <f t="shared" si="185"/>
        <v/>
      </c>
      <c r="AW166" s="84" t="str">
        <f t="shared" si="185"/>
        <v/>
      </c>
      <c r="AX166" s="84" t="str">
        <f t="shared" si="185"/>
        <v/>
      </c>
      <c r="AY166" s="84" t="str">
        <f t="shared" si="187"/>
        <v/>
      </c>
      <c r="AZ166" s="84" t="str">
        <f t="shared" si="187"/>
        <v/>
      </c>
      <c r="BA166" s="84" t="str">
        <f t="shared" si="187"/>
        <v/>
      </c>
      <c r="BB166" s="84" t="str">
        <f t="shared" si="187"/>
        <v/>
      </c>
      <c r="BC166" s="84" t="str">
        <f t="shared" si="187"/>
        <v/>
      </c>
      <c r="BD166" s="84" t="str">
        <f t="shared" si="187"/>
        <v/>
      </c>
      <c r="BF166" s="84" t="str">
        <f t="shared" si="169"/>
        <v>-</v>
      </c>
      <c r="BG166" s="84" t="str">
        <f t="shared" si="169"/>
        <v>-</v>
      </c>
      <c r="BH166" s="84" t="str">
        <f t="shared" si="169"/>
        <v>-</v>
      </c>
      <c r="BI166" s="84" t="str">
        <f t="shared" si="169"/>
        <v>-</v>
      </c>
      <c r="BJ166" s="84" t="str">
        <f t="shared" si="169"/>
        <v>-</v>
      </c>
      <c r="BK166" s="84" t="str">
        <f t="shared" si="169"/>
        <v>-</v>
      </c>
      <c r="BL166" s="84" t="str">
        <f t="shared" si="169"/>
        <v>-</v>
      </c>
      <c r="BM166" s="84" t="str">
        <f t="shared" si="169"/>
        <v>-</v>
      </c>
      <c r="BN166" s="84" t="str">
        <f t="shared" si="169"/>
        <v>-</v>
      </c>
      <c r="BO166" s="84" t="str">
        <f t="shared" si="169"/>
        <v>-</v>
      </c>
      <c r="BP166" s="84" t="str">
        <f t="shared" si="169"/>
        <v>-</v>
      </c>
      <c r="BQ166" s="84" t="str">
        <f t="shared" si="169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    : INDEX(U169:AF169,$B$2))</f>
        <v>0</v>
      </c>
      <c r="D169" s="82">
        <f>SUM(AG169                  : INDEX(AG169:AR169,$B$2))</f>
        <v>0</v>
      </c>
      <c r="E169" s="82">
        <f>SUM(AS169    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188">SUM(X169:Z169)</f>
        <v>0</v>
      </c>
      <c r="J169" s="4">
        <f>SUM(AA169:AC169)</f>
        <v>0</v>
      </c>
      <c r="K169" s="4">
        <f t="shared" ref="K169:K178" si="189">SUM(AD169:AF169)</f>
        <v>0</v>
      </c>
      <c r="L169" s="4">
        <f t="shared" ref="L169:L178" si="190">SUM(AG169:AI169)</f>
        <v>0</v>
      </c>
      <c r="M169" s="4">
        <f t="shared" ref="M169:M178" si="191">SUM(AJ169:AL169)</f>
        <v>0</v>
      </c>
      <c r="N169" s="4">
        <f t="shared" ref="N169:N178" si="192">SUM(AM169:AO169)</f>
        <v>0</v>
      </c>
      <c r="O169" s="4">
        <f t="shared" ref="O169:O178" si="193">SUM(AP169:AR169)</f>
        <v>0</v>
      </c>
      <c r="P169" s="4">
        <f t="shared" ref="P169:P178" si="194">SUM(AS169:AU169)</f>
        <v>0</v>
      </c>
      <c r="Q169" s="4">
        <f t="shared" ref="Q169:Q178" si="195">SUM(AV169:AX169)</f>
        <v>0</v>
      </c>
      <c r="R169" s="4">
        <f t="shared" ref="R169:R178" si="196">SUM(AY169:BA169)</f>
        <v>0</v>
      </c>
      <c r="S169" s="4">
        <f t="shared" ref="S169:S178" si="197">SUM(BB169:BD169)</f>
        <v>0</v>
      </c>
      <c r="U169" s="4" t="n">
        <v>0.0</v>
      </c>
      <c r="V169" s="4" t="n">
        <v>38.981</v>
      </c>
      <c r="W169" s="4" t="n">
        <v>54.692</v>
      </c>
      <c r="X169" s="4" t="n">
        <v>15.205</v>
      </c>
      <c r="Y169" s="4" t="n">
        <v>25.752</v>
      </c>
      <c r="Z169" s="4" t="n">
        <v>138.163</v>
      </c>
      <c r="AA169" s="4" t="n">
        <v>64.922</v>
      </c>
      <c r="AB169" s="4" t="n">
        <v>338.406</v>
      </c>
      <c r="AC169" s="4" t="n">
        <v>128.56</v>
      </c>
      <c r="AD169" s="4" t="n">
        <v>420.976</v>
      </c>
      <c r="AE169" s="4" t="n">
        <v>322.426</v>
      </c>
      <c r="AF169" s="4" t="n">
        <v>854.05</v>
      </c>
      <c r="AG169" s="4" t="n">
        <v>1089.6389</v>
      </c>
      <c r="AH169" s="4" t="n">
        <v>920.472</v>
      </c>
      <c r="AI169" s="4" t="n">
        <v>802.1628</v>
      </c>
      <c r="AJ169" s="4" t="n">
        <v>631.5832</v>
      </c>
      <c r="AK169" s="4" t="n">
        <v>646.735</v>
      </c>
      <c r="AL169" s="4" t="n">
        <v>1141.416</v>
      </c>
      <c r="AM169" s="4" t="n">
        <v>1048.3018</v>
      </c>
      <c r="AN169" s="4" t="n">
        <v>1143.1768</v>
      </c>
      <c r="AO169" s="4" t="n">
        <v>906.137</v>
      </c>
      <c r="AP169" s="4" t="n">
        <v>871.718</v>
      </c>
      <c r="AQ169" s="4" t="n">
        <v>2081.028</v>
      </c>
      <c r="AR169" s="4" t="n">
        <v>2156.2513</v>
      </c>
      <c r="AS169" s="4" t="n">
        <v>1686.0008</v>
      </c>
      <c r="AT169" s="4" t="n">
        <v>2554.1039</v>
      </c>
      <c r="AU169" s="4" t="n">
        <v>1955.31</v>
      </c>
      <c r="AV169" s="4" t="n">
        <v>1640.23</v>
      </c>
      <c r="AW169" s="4" t="n">
        <v>2893.19</v>
      </c>
      <c r="AX169" s="4" t="n">
        <v>3360.45</v>
      </c>
      <c r="AY169" s="4" t="n">
        <v>3188.19</v>
      </c>
      <c r="AZ169" s="4"/>
      <c r="BA169" s="4"/>
      <c r="BB169" s="4"/>
      <c r="BC169" s="4"/>
      <c r="BD169" s="4"/>
      <c r="BF169" s="84" t="str">
        <f t="shared" ref="BF169:BQ178" si="198">IFERROR(AS169/AG169,"-")</f>
        <v>-</v>
      </c>
      <c r="BG169" s="84" t="str">
        <f t="shared" si="198"/>
        <v>-</v>
      </c>
      <c r="BH169" s="84" t="str">
        <f t="shared" si="198"/>
        <v>-</v>
      </c>
      <c r="BI169" s="84" t="str">
        <f t="shared" si="198"/>
        <v>-</v>
      </c>
      <c r="BJ169" s="84" t="str">
        <f t="shared" si="198"/>
        <v>-</v>
      </c>
      <c r="BK169" s="84" t="str">
        <f t="shared" si="198"/>
        <v>-</v>
      </c>
      <c r="BL169" s="84" t="str">
        <f t="shared" si="198"/>
        <v>-</v>
      </c>
      <c r="BM169" s="84" t="str">
        <f t="shared" si="198"/>
        <v>-</v>
      </c>
      <c r="BN169" s="84" t="str">
        <f t="shared" si="198"/>
        <v>-</v>
      </c>
      <c r="BO169" s="84" t="str">
        <f t="shared" si="198"/>
        <v>-</v>
      </c>
      <c r="BP169" s="84" t="str">
        <f t="shared" si="198"/>
        <v>-</v>
      </c>
      <c r="BQ169" s="84" t="str">
        <f t="shared" si="198"/>
        <v>-</v>
      </c>
    </row>
    <row r="170" spans="1:69" x14ac:dyDescent="0.25">
      <c r="A170" s="44" t="s">
        <v>216</v>
      </c>
      <c r="B170" s="22" t="s">
        <v>44</v>
      </c>
      <c r="C170" s="82">
        <f>SUM(U170                 : INDEX(U170:AF170,$B$2))</f>
        <v>0</v>
      </c>
      <c r="D170" s="82">
        <f>SUM(AG170                  : INDEX(AG170:AR170,$B$2))</f>
        <v>0</v>
      </c>
      <c r="E170" s="82">
        <f>SUM(AS170                 : INDEX(AS170:BD170,$B$2))</f>
        <v>0</v>
      </c>
      <c r="F170" s="65" t="str">
        <f t="shared" ref="F170:F178" si="199">IFERROR(E170/D170,"")</f>
        <v/>
      </c>
      <c r="H170" s="4">
        <f t="shared" ref="H170:H178" si="200">SUM(U170:W170)</f>
        <v>0</v>
      </c>
      <c r="I170" s="4">
        <f t="shared" si="188"/>
        <v>0</v>
      </c>
      <c r="J170" s="4">
        <f t="shared" ref="J170:J178" si="201">SUM(AA170:AC170)</f>
        <v>0</v>
      </c>
      <c r="K170" s="4">
        <f t="shared" si="189"/>
        <v>0</v>
      </c>
      <c r="L170" s="4">
        <f t="shared" si="190"/>
        <v>0</v>
      </c>
      <c r="M170" s="4">
        <f t="shared" si="191"/>
        <v>0</v>
      </c>
      <c r="N170" s="4">
        <f t="shared" si="192"/>
        <v>0</v>
      </c>
      <c r="O170" s="4">
        <f t="shared" si="193"/>
        <v>0</v>
      </c>
      <c r="P170" s="4">
        <f t="shared" si="194"/>
        <v>0</v>
      </c>
      <c r="Q170" s="4">
        <f t="shared" si="195"/>
        <v>0</v>
      </c>
      <c r="R170" s="4">
        <f t="shared" si="196"/>
        <v>0</v>
      </c>
      <c r="S170" s="4">
        <f t="shared" si="197"/>
        <v>0</v>
      </c>
      <c r="U170" s="4" t="n">
        <v>0.0</v>
      </c>
      <c r="V170" s="4" t="n">
        <v>0.0</v>
      </c>
      <c r="W170" s="4" t="n">
        <v>0.0</v>
      </c>
      <c r="X170" s="4" t="n">
        <v>0.0</v>
      </c>
      <c r="Y170" s="4" t="n">
        <v>0.0</v>
      </c>
      <c r="Z170" s="4" t="n">
        <v>0.0</v>
      </c>
      <c r="AA170" s="4" t="n">
        <v>0.0</v>
      </c>
      <c r="AB170" s="4" t="n">
        <v>0.0</v>
      </c>
      <c r="AC170" s="4" t="n">
        <v>0.0</v>
      </c>
      <c r="AD170" s="4" t="n">
        <v>0.0</v>
      </c>
      <c r="AE170" s="4" t="n">
        <v>0.0</v>
      </c>
      <c r="AF170" s="4" t="n">
        <v>0.0</v>
      </c>
      <c r="AG170" s="4" t="n">
        <v>0.0</v>
      </c>
      <c r="AH170" s="4" t="n">
        <v>0.0</v>
      </c>
      <c r="AI170" s="4" t="n">
        <v>0.0</v>
      </c>
      <c r="AJ170" s="4" t="n">
        <v>0.0</v>
      </c>
      <c r="AK170" s="4" t="n">
        <v>0.0</v>
      </c>
      <c r="AL170" s="4" t="n">
        <v>0.0</v>
      </c>
      <c r="AM170" s="4" t="n">
        <v>0.0</v>
      </c>
      <c r="AN170" s="4" t="n">
        <v>0.0</v>
      </c>
      <c r="AO170" s="4" t="n">
        <v>0.0</v>
      </c>
      <c r="AP170" s="4" t="n">
        <v>0.0</v>
      </c>
      <c r="AQ170" s="4" t="n">
        <v>0.0</v>
      </c>
      <c r="AR170" s="4" t="n">
        <v>0.0</v>
      </c>
      <c r="AS170" s="4" t="n">
        <v>0.0</v>
      </c>
      <c r="AT170" s="4" t="n">
        <v>0.0</v>
      </c>
      <c r="AU170" s="4" t="n">
        <v>0.0</v>
      </c>
      <c r="AV170" s="4" t="n">
        <v>0.0</v>
      </c>
      <c r="AW170" s="4" t="n">
        <v>0.0</v>
      </c>
      <c r="AX170" s="4" t="n">
        <v>0.0</v>
      </c>
      <c r="AY170" s="4" t="n">
        <v>0.0</v>
      </c>
      <c r="AZ170" s="4"/>
      <c r="BA170" s="4"/>
      <c r="BB170" s="4"/>
      <c r="BC170" s="4"/>
      <c r="BD170" s="4"/>
      <c r="BF170" s="84" t="str">
        <f t="shared" si="198"/>
        <v>-</v>
      </c>
      <c r="BG170" s="84" t="str">
        <f t="shared" si="198"/>
        <v>-</v>
      </c>
      <c r="BH170" s="84" t="str">
        <f t="shared" si="198"/>
        <v>-</v>
      </c>
      <c r="BI170" s="84" t="str">
        <f t="shared" si="198"/>
        <v>-</v>
      </c>
      <c r="BJ170" s="84" t="str">
        <f t="shared" si="198"/>
        <v>-</v>
      </c>
      <c r="BK170" s="84" t="str">
        <f t="shared" si="198"/>
        <v>-</v>
      </c>
      <c r="BL170" s="84" t="str">
        <f t="shared" si="198"/>
        <v>-</v>
      </c>
      <c r="BM170" s="84" t="str">
        <f t="shared" si="198"/>
        <v>-</v>
      </c>
      <c r="BN170" s="84" t="str">
        <f t="shared" si="198"/>
        <v>-</v>
      </c>
      <c r="BO170" s="84" t="str">
        <f t="shared" si="198"/>
        <v>-</v>
      </c>
      <c r="BP170" s="84" t="str">
        <f t="shared" si="198"/>
        <v>-</v>
      </c>
      <c r="BQ170" s="84" t="str">
        <f t="shared" si="198"/>
        <v>-</v>
      </c>
    </row>
    <row r="171" spans="1:69" x14ac:dyDescent="0.25">
      <c r="A171" s="44" t="s">
        <v>217</v>
      </c>
      <c r="B171" s="22" t="s">
        <v>45</v>
      </c>
      <c r="C171" s="82">
        <f>SUM(U171                 : INDEX(U171:AF171,$B$2))</f>
        <v>0</v>
      </c>
      <c r="D171" s="82">
        <f>SUM(AG171                  : INDEX(AG171:AR171,$B$2))</f>
        <v>0</v>
      </c>
      <c r="E171" s="82">
        <f>SUM(AS171                 : INDEX(AS171:BD171,$B$2))</f>
        <v>0</v>
      </c>
      <c r="F171" s="65" t="str">
        <f t="shared" si="199"/>
        <v/>
      </c>
      <c r="H171" s="4">
        <f t="shared" si="200"/>
        <v>0</v>
      </c>
      <c r="I171" s="4">
        <f t="shared" si="188"/>
        <v>0</v>
      </c>
      <c r="J171" s="4">
        <f t="shared" si="201"/>
        <v>0</v>
      </c>
      <c r="K171" s="4">
        <f t="shared" si="189"/>
        <v>0</v>
      </c>
      <c r="L171" s="4">
        <f t="shared" si="190"/>
        <v>0</v>
      </c>
      <c r="M171" s="4">
        <f t="shared" si="191"/>
        <v>0</v>
      </c>
      <c r="N171" s="4">
        <f t="shared" si="192"/>
        <v>0</v>
      </c>
      <c r="O171" s="4">
        <f t="shared" si="193"/>
        <v>0</v>
      </c>
      <c r="P171" s="4">
        <f t="shared" si="194"/>
        <v>0</v>
      </c>
      <c r="Q171" s="4">
        <f t="shared" si="195"/>
        <v>0</v>
      </c>
      <c r="R171" s="4">
        <f t="shared" si="196"/>
        <v>0</v>
      </c>
      <c r="S171" s="4">
        <f t="shared" si="197"/>
        <v>0</v>
      </c>
      <c r="U171" s="4" t="n">
        <v>0.0</v>
      </c>
      <c r="V171" s="4" t="n">
        <v>0.0</v>
      </c>
      <c r="W171" s="4" t="n">
        <v>0.0</v>
      </c>
      <c r="X171" s="4" t="n">
        <v>0.0</v>
      </c>
      <c r="Y171" s="4" t="n">
        <v>75.644</v>
      </c>
      <c r="Z171" s="4" t="n">
        <v>0.0</v>
      </c>
      <c r="AA171" s="4" t="n">
        <v>0.0</v>
      </c>
      <c r="AB171" s="4" t="n">
        <v>0.0</v>
      </c>
      <c r="AC171" s="4" t="n">
        <v>0.0</v>
      </c>
      <c r="AD171" s="4" t="n">
        <v>0.0</v>
      </c>
      <c r="AE171" s="4" t="n">
        <v>0.0</v>
      </c>
      <c r="AF171" s="4" t="n">
        <v>0.0</v>
      </c>
      <c r="AG171" s="4" t="n">
        <v>0.0</v>
      </c>
      <c r="AH171" s="4" t="n">
        <v>0.0</v>
      </c>
      <c r="AI171" s="4" t="n">
        <v>0.0</v>
      </c>
      <c r="AJ171" s="4" t="n">
        <v>0.0</v>
      </c>
      <c r="AK171" s="4" t="n">
        <v>0.0</v>
      </c>
      <c r="AL171" s="4" t="n">
        <v>0.0</v>
      </c>
      <c r="AM171" s="4" t="n">
        <v>0.0</v>
      </c>
      <c r="AN171" s="4" t="n">
        <v>0.0</v>
      </c>
      <c r="AO171" s="4" t="n">
        <v>0.0</v>
      </c>
      <c r="AP171" s="4" t="n">
        <v>0.0</v>
      </c>
      <c r="AQ171" s="4" t="n">
        <v>8.944</v>
      </c>
      <c r="AR171" s="4" t="n">
        <v>0.0</v>
      </c>
      <c r="AS171" s="4" t="n">
        <v>0.0</v>
      </c>
      <c r="AT171" s="4" t="n">
        <v>0.0</v>
      </c>
      <c r="AU171" s="4" t="n">
        <v>0.0</v>
      </c>
      <c r="AV171" s="4" t="n">
        <v>0.0</v>
      </c>
      <c r="AW171" s="4" t="n">
        <v>0.0</v>
      </c>
      <c r="AX171" s="4" t="n">
        <v>0.0</v>
      </c>
      <c r="AY171" s="4" t="n">
        <v>0.0</v>
      </c>
      <c r="AZ171" s="4"/>
      <c r="BA171" s="4"/>
      <c r="BB171" s="4"/>
      <c r="BC171" s="4"/>
      <c r="BD171" s="4"/>
      <c r="BF171" s="84" t="str">
        <f t="shared" si="198"/>
        <v>-</v>
      </c>
      <c r="BG171" s="84" t="str">
        <f t="shared" si="198"/>
        <v>-</v>
      </c>
      <c r="BH171" s="84" t="str">
        <f t="shared" si="198"/>
        <v>-</v>
      </c>
      <c r="BI171" s="84" t="str">
        <f t="shared" si="198"/>
        <v>-</v>
      </c>
      <c r="BJ171" s="84" t="str">
        <f t="shared" si="198"/>
        <v>-</v>
      </c>
      <c r="BK171" s="84" t="str">
        <f t="shared" si="198"/>
        <v>-</v>
      </c>
      <c r="BL171" s="84" t="str">
        <f t="shared" si="198"/>
        <v>-</v>
      </c>
      <c r="BM171" s="84" t="str">
        <f t="shared" si="198"/>
        <v>-</v>
      </c>
      <c r="BN171" s="84" t="str">
        <f t="shared" si="198"/>
        <v>-</v>
      </c>
      <c r="BO171" s="84" t="str">
        <f t="shared" si="198"/>
        <v>-</v>
      </c>
      <c r="BP171" s="84" t="str">
        <f t="shared" si="198"/>
        <v>-</v>
      </c>
      <c r="BQ171" s="84" t="str">
        <f t="shared" si="198"/>
        <v>-</v>
      </c>
    </row>
    <row r="172" spans="1:69" x14ac:dyDescent="0.25">
      <c r="A172" s="44" t="s">
        <v>218</v>
      </c>
      <c r="B172" s="22" t="s">
        <v>46</v>
      </c>
      <c r="C172" s="82">
        <f>SUM(U172                 : INDEX(U172:AF172,$B$2))</f>
        <v>0</v>
      </c>
      <c r="D172" s="82">
        <f>SUM(AG172                  : INDEX(AG172:AR172,$B$2))</f>
        <v>0</v>
      </c>
      <c r="E172" s="82">
        <f>SUM(AS172                 : INDEX(AS172:BD172,$B$2))</f>
        <v>0</v>
      </c>
      <c r="F172" s="65" t="str">
        <f t="shared" si="199"/>
        <v/>
      </c>
      <c r="H172" s="4">
        <f t="shared" si="200"/>
        <v>0</v>
      </c>
      <c r="I172" s="4">
        <f t="shared" si="188"/>
        <v>0</v>
      </c>
      <c r="J172" s="4">
        <f t="shared" si="201"/>
        <v>0</v>
      </c>
      <c r="K172" s="4">
        <f t="shared" si="189"/>
        <v>0</v>
      </c>
      <c r="L172" s="4">
        <f t="shared" si="190"/>
        <v>0</v>
      </c>
      <c r="M172" s="4">
        <f t="shared" si="191"/>
        <v>0</v>
      </c>
      <c r="N172" s="4">
        <f t="shared" si="192"/>
        <v>0</v>
      </c>
      <c r="O172" s="4">
        <f t="shared" si="193"/>
        <v>0</v>
      </c>
      <c r="P172" s="4">
        <f t="shared" si="194"/>
        <v>0</v>
      </c>
      <c r="Q172" s="4">
        <f t="shared" si="195"/>
        <v>0</v>
      </c>
      <c r="R172" s="4">
        <f t="shared" si="196"/>
        <v>0</v>
      </c>
      <c r="S172" s="4">
        <f t="shared" si="197"/>
        <v>0</v>
      </c>
      <c r="U172" s="4" t="n">
        <v>140.712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41.708</v>
      </c>
      <c r="AA172" s="4" t="n">
        <v>60.922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4.122</v>
      </c>
      <c r="AG172" s="4" t="n">
        <v>0.0</v>
      </c>
      <c r="AH172" s="4" t="n">
        <v>0.0</v>
      </c>
      <c r="AI172" s="4" t="n">
        <v>0.0</v>
      </c>
      <c r="AJ172" s="4" t="n">
        <v>20.843</v>
      </c>
      <c r="AK172" s="4" t="n">
        <v>0.0</v>
      </c>
      <c r="AL172" s="4" t="n">
        <v>15.376</v>
      </c>
      <c r="AM172" s="4" t="n">
        <v>130.374</v>
      </c>
      <c r="AN172" s="4" t="n">
        <v>11.826</v>
      </c>
      <c r="AO172" s="4" t="n">
        <v>0.0</v>
      </c>
      <c r="AP172" s="4" t="n">
        <v>0.0</v>
      </c>
      <c r="AQ172" s="4" t="n">
        <v>24.842</v>
      </c>
      <c r="AR172" s="4" t="n">
        <v>26.197</v>
      </c>
      <c r="AS172" s="4" t="n">
        <v>10.595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11.36</v>
      </c>
      <c r="AZ172" s="4"/>
      <c r="BA172" s="4"/>
      <c r="BB172" s="4"/>
      <c r="BC172" s="4"/>
      <c r="BD172" s="4"/>
      <c r="BF172" s="84" t="str">
        <f t="shared" si="198"/>
        <v>-</v>
      </c>
      <c r="BG172" s="84" t="str">
        <f t="shared" si="198"/>
        <v>-</v>
      </c>
      <c r="BH172" s="84" t="str">
        <f t="shared" si="198"/>
        <v>-</v>
      </c>
      <c r="BI172" s="84" t="str">
        <f t="shared" si="198"/>
        <v>-</v>
      </c>
      <c r="BJ172" s="84" t="str">
        <f t="shared" si="198"/>
        <v>-</v>
      </c>
      <c r="BK172" s="84" t="str">
        <f t="shared" si="198"/>
        <v>-</v>
      </c>
      <c r="BL172" s="84" t="str">
        <f t="shared" si="198"/>
        <v>-</v>
      </c>
      <c r="BM172" s="84" t="str">
        <f t="shared" si="198"/>
        <v>-</v>
      </c>
      <c r="BN172" s="84" t="str">
        <f t="shared" si="198"/>
        <v>-</v>
      </c>
      <c r="BO172" s="84" t="str">
        <f t="shared" si="198"/>
        <v>-</v>
      </c>
      <c r="BP172" s="84" t="str">
        <f t="shared" si="198"/>
        <v>-</v>
      </c>
      <c r="BQ172" s="84" t="str">
        <f t="shared" si="198"/>
        <v>-</v>
      </c>
    </row>
    <row r="173" spans="1:69" x14ac:dyDescent="0.25">
      <c r="A173" s="44" t="s">
        <v>219</v>
      </c>
      <c r="B173" s="22" t="s">
        <v>47</v>
      </c>
      <c r="C173" s="82">
        <f>SUM(U173                 : INDEX(U173:AF173,$B$2))</f>
        <v>0</v>
      </c>
      <c r="D173" s="82">
        <f>SUM(AG173                  : INDEX(AG173:AR173,$B$2))</f>
        <v>0</v>
      </c>
      <c r="E173" s="82">
        <f>SUM(AS173                 : INDEX(AS173:BD173,$B$2))</f>
        <v>0</v>
      </c>
      <c r="F173" s="65" t="str">
        <f t="shared" si="199"/>
        <v/>
      </c>
      <c r="H173" s="4">
        <f t="shared" si="200"/>
        <v>0</v>
      </c>
      <c r="I173" s="4">
        <f t="shared" si="188"/>
        <v>0</v>
      </c>
      <c r="J173" s="4">
        <f t="shared" si="201"/>
        <v>0</v>
      </c>
      <c r="K173" s="4">
        <f t="shared" si="189"/>
        <v>0</v>
      </c>
      <c r="L173" s="4">
        <f t="shared" si="190"/>
        <v>0</v>
      </c>
      <c r="M173" s="4">
        <f t="shared" si="191"/>
        <v>0</v>
      </c>
      <c r="N173" s="4">
        <f t="shared" si="192"/>
        <v>0</v>
      </c>
      <c r="O173" s="4">
        <f t="shared" si="193"/>
        <v>0</v>
      </c>
      <c r="P173" s="4">
        <f t="shared" si="194"/>
        <v>0</v>
      </c>
      <c r="Q173" s="4">
        <f t="shared" si="195"/>
        <v>0</v>
      </c>
      <c r="R173" s="4">
        <f t="shared" si="196"/>
        <v>0</v>
      </c>
      <c r="S173" s="4">
        <f t="shared" si="197"/>
        <v>0</v>
      </c>
      <c r="U173" s="4" t="n">
        <v>0.0</v>
      </c>
      <c r="V173" s="4" t="n">
        <v>30.325</v>
      </c>
      <c r="W173" s="4" t="n">
        <v>63.205</v>
      </c>
      <c r="X173" s="4" t="n">
        <v>59.849</v>
      </c>
      <c r="Y173" s="4" t="n">
        <v>0.0</v>
      </c>
      <c r="Z173" s="4" t="n">
        <v>0.0</v>
      </c>
      <c r="AA173" s="4" t="n">
        <v>26.621</v>
      </c>
      <c r="AB173" s="4" t="n">
        <v>104.059</v>
      </c>
      <c r="AC173" s="4" t="n">
        <v>55.419</v>
      </c>
      <c r="AD173" s="4" t="n">
        <v>75.892</v>
      </c>
      <c r="AE173" s="4" t="n">
        <v>0.0</v>
      </c>
      <c r="AF173" s="4" t="n">
        <v>99.342</v>
      </c>
      <c r="AG173" s="4" t="n">
        <v>56.763</v>
      </c>
      <c r="AH173" s="4" t="n">
        <v>23.695</v>
      </c>
      <c r="AI173" s="4" t="n">
        <v>16.265</v>
      </c>
      <c r="AJ173" s="4" t="n">
        <v>0.0</v>
      </c>
      <c r="AK173" s="4" t="n">
        <v>0.0</v>
      </c>
      <c r="AL173" s="4" t="n">
        <v>0.0</v>
      </c>
      <c r="AM173" s="4" t="n">
        <v>7.16</v>
      </c>
      <c r="AN173" s="4" t="n">
        <v>85.844</v>
      </c>
      <c r="AO173" s="4" t="n">
        <v>231.919</v>
      </c>
      <c r="AP173" s="4" t="n">
        <v>87.127</v>
      </c>
      <c r="AQ173" s="4" t="n">
        <v>59.091</v>
      </c>
      <c r="AR173" s="4" t="n">
        <v>75.369</v>
      </c>
      <c r="AS173" s="4" t="n">
        <v>10.239</v>
      </c>
      <c r="AT173" s="4" t="n">
        <v>21.611</v>
      </c>
      <c r="AU173" s="4" t="n">
        <v>26.43</v>
      </c>
      <c r="AV173" s="4" t="n">
        <v>10.55</v>
      </c>
      <c r="AW173" s="4" t="n">
        <v>2.48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198"/>
        <v>-</v>
      </c>
      <c r="BG173" s="84" t="str">
        <f t="shared" si="198"/>
        <v>-</v>
      </c>
      <c r="BH173" s="84" t="str">
        <f t="shared" si="198"/>
        <v>-</v>
      </c>
      <c r="BI173" s="84" t="str">
        <f t="shared" si="198"/>
        <v>-</v>
      </c>
      <c r="BJ173" s="84" t="str">
        <f t="shared" si="198"/>
        <v>-</v>
      </c>
      <c r="BK173" s="84" t="str">
        <f t="shared" si="198"/>
        <v>-</v>
      </c>
      <c r="BL173" s="84" t="str">
        <f t="shared" si="198"/>
        <v>-</v>
      </c>
      <c r="BM173" s="84" t="str">
        <f t="shared" si="198"/>
        <v>-</v>
      </c>
      <c r="BN173" s="84" t="str">
        <f t="shared" si="198"/>
        <v>-</v>
      </c>
      <c r="BO173" s="84" t="str">
        <f t="shared" si="198"/>
        <v>-</v>
      </c>
      <c r="BP173" s="84" t="str">
        <f t="shared" si="198"/>
        <v>-</v>
      </c>
      <c r="BQ173" s="84" t="str">
        <f t="shared" si="198"/>
        <v>-</v>
      </c>
    </row>
    <row r="174" spans="1:69" x14ac:dyDescent="0.25">
      <c r="A174" s="44" t="s">
        <v>220</v>
      </c>
      <c r="B174" s="22" t="s">
        <v>48</v>
      </c>
      <c r="C174" s="82">
        <f>SUM(U174                 : INDEX(U174:AF174,$B$2))</f>
        <v>0</v>
      </c>
      <c r="D174" s="82">
        <f>SUM(AG174                  : INDEX(AG174:AR174,$B$2))</f>
        <v>0</v>
      </c>
      <c r="E174" s="82">
        <f>SUM(AS174                 : INDEX(AS174:BD174,$B$2))</f>
        <v>0</v>
      </c>
      <c r="F174" s="65" t="str">
        <f t="shared" si="199"/>
        <v/>
      </c>
      <c r="H174" s="4">
        <f t="shared" si="200"/>
        <v>0</v>
      </c>
      <c r="I174" s="4">
        <f t="shared" si="188"/>
        <v>0</v>
      </c>
      <c r="J174" s="4">
        <f t="shared" si="201"/>
        <v>0</v>
      </c>
      <c r="K174" s="4">
        <f t="shared" si="189"/>
        <v>0</v>
      </c>
      <c r="L174" s="4">
        <f t="shared" si="190"/>
        <v>0</v>
      </c>
      <c r="M174" s="4">
        <f t="shared" si="191"/>
        <v>0</v>
      </c>
      <c r="N174" s="4">
        <f t="shared" si="192"/>
        <v>0</v>
      </c>
      <c r="O174" s="4">
        <f t="shared" si="193"/>
        <v>0</v>
      </c>
      <c r="P174" s="4">
        <f t="shared" si="194"/>
        <v>0</v>
      </c>
      <c r="Q174" s="4">
        <f t="shared" si="195"/>
        <v>0</v>
      </c>
      <c r="R174" s="4">
        <f t="shared" si="196"/>
        <v>0</v>
      </c>
      <c r="S174" s="4">
        <f t="shared" si="197"/>
        <v>0</v>
      </c>
      <c r="U174" s="4" t="n">
        <v>146.792</v>
      </c>
      <c r="V174" s="4" t="n">
        <v>0.0</v>
      </c>
      <c r="W174" s="4" t="n">
        <v>23.59</v>
      </c>
      <c r="X174" s="4" t="n">
        <v>84.681</v>
      </c>
      <c r="Y174" s="4" t="n">
        <v>179.976</v>
      </c>
      <c r="Z174" s="4" t="n">
        <v>291.0838</v>
      </c>
      <c r="AA174" s="4" t="n">
        <v>54.456</v>
      </c>
      <c r="AB174" s="4" t="n">
        <v>405.717</v>
      </c>
      <c r="AC174" s="4" t="n">
        <v>303.938</v>
      </c>
      <c r="AD174" s="4" t="n">
        <v>235.811</v>
      </c>
      <c r="AE174" s="4" t="n">
        <v>481.0056</v>
      </c>
      <c r="AF174" s="4" t="n">
        <v>575.241</v>
      </c>
      <c r="AG174" s="4" t="n">
        <v>555.205</v>
      </c>
      <c r="AH174" s="4" t="n">
        <v>402.3806</v>
      </c>
      <c r="AI174" s="4" t="n">
        <v>349.962</v>
      </c>
      <c r="AJ174" s="4" t="n">
        <v>396.525</v>
      </c>
      <c r="AK174" s="4" t="n">
        <v>256.368</v>
      </c>
      <c r="AL174" s="4" t="n">
        <v>296.323</v>
      </c>
      <c r="AM174" s="4" t="n">
        <v>387.511</v>
      </c>
      <c r="AN174" s="4" t="n">
        <v>316.754</v>
      </c>
      <c r="AO174" s="4" t="n">
        <v>292.016</v>
      </c>
      <c r="AP174" s="4" t="n">
        <v>417.924</v>
      </c>
      <c r="AQ174" s="4" t="n">
        <v>770.345</v>
      </c>
      <c r="AR174" s="4" t="n">
        <v>408.816</v>
      </c>
      <c r="AS174" s="4" t="n">
        <v>214.213</v>
      </c>
      <c r="AT174" s="4" t="n">
        <v>208.959</v>
      </c>
      <c r="AU174" s="4" t="n">
        <v>338.12</v>
      </c>
      <c r="AV174" s="4" t="n">
        <v>331.86</v>
      </c>
      <c r="AW174" s="4" t="n">
        <v>235.16</v>
      </c>
      <c r="AX174" s="4" t="n">
        <v>879.45</v>
      </c>
      <c r="AY174" s="4" t="n">
        <v>427.74</v>
      </c>
      <c r="AZ174" s="4"/>
      <c r="BA174" s="4"/>
      <c r="BB174" s="4"/>
      <c r="BC174" s="4"/>
      <c r="BD174" s="4"/>
      <c r="BF174" s="84" t="str">
        <f t="shared" si="198"/>
        <v>-</v>
      </c>
      <c r="BG174" s="84" t="str">
        <f t="shared" si="198"/>
        <v>-</v>
      </c>
      <c r="BH174" s="84" t="str">
        <f t="shared" si="198"/>
        <v>-</v>
      </c>
      <c r="BI174" s="84" t="str">
        <f t="shared" si="198"/>
        <v>-</v>
      </c>
      <c r="BJ174" s="84" t="str">
        <f t="shared" si="198"/>
        <v>-</v>
      </c>
      <c r="BK174" s="84" t="str">
        <f t="shared" si="198"/>
        <v>-</v>
      </c>
      <c r="BL174" s="84" t="str">
        <f t="shared" si="198"/>
        <v>-</v>
      </c>
      <c r="BM174" s="84" t="str">
        <f t="shared" si="198"/>
        <v>-</v>
      </c>
      <c r="BN174" s="84" t="str">
        <f t="shared" si="198"/>
        <v>-</v>
      </c>
      <c r="BO174" s="84" t="str">
        <f t="shared" si="198"/>
        <v>-</v>
      </c>
      <c r="BP174" s="84" t="str">
        <f t="shared" si="198"/>
        <v>-</v>
      </c>
      <c r="BQ174" s="84" t="str">
        <f t="shared" si="198"/>
        <v>-</v>
      </c>
    </row>
    <row r="175" spans="1:69" x14ac:dyDescent="0.25">
      <c r="A175" s="44" t="s">
        <v>221</v>
      </c>
      <c r="B175" s="22" t="s">
        <v>49</v>
      </c>
      <c r="C175" s="82">
        <f>SUM(U175                 : INDEX(U175:AF175,$B$2))</f>
        <v>0</v>
      </c>
      <c r="D175" s="82">
        <f>SUM(AG175                  : INDEX(AG175:AR175,$B$2))</f>
        <v>0</v>
      </c>
      <c r="E175" s="82">
        <f>SUM(AS175                 : INDEX(AS175:BD175,$B$2))</f>
        <v>0</v>
      </c>
      <c r="F175" s="65" t="str">
        <f t="shared" si="199"/>
        <v/>
      </c>
      <c r="H175" s="4">
        <f t="shared" si="200"/>
        <v>0</v>
      </c>
      <c r="I175" s="4">
        <f t="shared" si="188"/>
        <v>0</v>
      </c>
      <c r="J175" s="4">
        <f t="shared" si="201"/>
        <v>0</v>
      </c>
      <c r="K175" s="4">
        <f t="shared" si="189"/>
        <v>0</v>
      </c>
      <c r="L175" s="4">
        <f t="shared" si="190"/>
        <v>0</v>
      </c>
      <c r="M175" s="4">
        <f t="shared" si="191"/>
        <v>0</v>
      </c>
      <c r="N175" s="4">
        <f t="shared" si="192"/>
        <v>0</v>
      </c>
      <c r="O175" s="4">
        <f t="shared" si="193"/>
        <v>0</v>
      </c>
      <c r="P175" s="4">
        <f t="shared" si="194"/>
        <v>0</v>
      </c>
      <c r="Q175" s="4">
        <f t="shared" si="195"/>
        <v>0</v>
      </c>
      <c r="R175" s="4">
        <f t="shared" si="196"/>
        <v>0</v>
      </c>
      <c r="S175" s="4">
        <f t="shared" si="197"/>
        <v>0</v>
      </c>
      <c r="U175" s="4" t="n">
        <v>721.626</v>
      </c>
      <c r="V175" s="4" t="n">
        <v>628.335</v>
      </c>
      <c r="W175" s="4" t="n">
        <v>439.957</v>
      </c>
      <c r="X175" s="4" t="n">
        <v>598.999</v>
      </c>
      <c r="Y175" s="4" t="n">
        <v>652.096</v>
      </c>
      <c r="Z175" s="4" t="n">
        <v>1028.029</v>
      </c>
      <c r="AA175" s="4" t="n">
        <v>1667.686</v>
      </c>
      <c r="AB175" s="4" t="n">
        <v>1799.949</v>
      </c>
      <c r="AC175" s="4" t="n">
        <v>2161.7545</v>
      </c>
      <c r="AD175" s="4" t="n">
        <v>2357.864</v>
      </c>
      <c r="AE175" s="4" t="n">
        <v>3016.5061</v>
      </c>
      <c r="AF175" s="4" t="n">
        <v>5010.77360000001</v>
      </c>
      <c r="AG175" s="4" t="n">
        <v>3665.0763</v>
      </c>
      <c r="AH175" s="4" t="n">
        <v>3030.3748</v>
      </c>
      <c r="AI175" s="4" t="n">
        <v>2848.1526</v>
      </c>
      <c r="AJ175" s="4" t="n">
        <v>2479.3922</v>
      </c>
      <c r="AK175" s="4" t="n">
        <v>4034.7116</v>
      </c>
      <c r="AL175" s="4" t="n">
        <v>4495.8242</v>
      </c>
      <c r="AM175" s="4" t="n">
        <v>4253.143</v>
      </c>
      <c r="AN175" s="4" t="n">
        <v>7209.23310000002</v>
      </c>
      <c r="AO175" s="4" t="n">
        <v>7599.72880000003</v>
      </c>
      <c r="AP175" s="4" t="n">
        <v>7609.98900000003</v>
      </c>
      <c r="AQ175" s="4" t="n">
        <v>10633.0813</v>
      </c>
      <c r="AR175" s="4" t="n">
        <v>12684.5322000001</v>
      </c>
      <c r="AS175" s="4" t="n">
        <v>12339.5870000001</v>
      </c>
      <c r="AT175" s="4" t="n">
        <v>7086.46600000003</v>
      </c>
      <c r="AU175" s="4" t="n">
        <v>5855.43</v>
      </c>
      <c r="AV175" s="4" t="n">
        <v>4464.28</v>
      </c>
      <c r="AW175" s="4" t="n">
        <v>8426.64</v>
      </c>
      <c r="AX175" s="4" t="n">
        <v>7393.82</v>
      </c>
      <c r="AY175" s="4" t="n">
        <v>7585.51</v>
      </c>
      <c r="AZ175" s="4"/>
      <c r="BA175" s="4"/>
      <c r="BB175" s="4"/>
      <c r="BC175" s="4"/>
      <c r="BD175" s="4"/>
      <c r="BF175" s="84" t="str">
        <f t="shared" si="198"/>
        <v>-</v>
      </c>
      <c r="BG175" s="84" t="str">
        <f t="shared" si="198"/>
        <v>-</v>
      </c>
      <c r="BH175" s="84" t="str">
        <f t="shared" si="198"/>
        <v>-</v>
      </c>
      <c r="BI175" s="84" t="str">
        <f t="shared" si="198"/>
        <v>-</v>
      </c>
      <c r="BJ175" s="84" t="str">
        <f t="shared" si="198"/>
        <v>-</v>
      </c>
      <c r="BK175" s="84" t="str">
        <f t="shared" si="198"/>
        <v>-</v>
      </c>
      <c r="BL175" s="84" t="str">
        <f t="shared" si="198"/>
        <v>-</v>
      </c>
      <c r="BM175" s="84" t="str">
        <f t="shared" si="198"/>
        <v>-</v>
      </c>
      <c r="BN175" s="84" t="str">
        <f t="shared" si="198"/>
        <v>-</v>
      </c>
      <c r="BO175" s="84" t="str">
        <f t="shared" si="198"/>
        <v>-</v>
      </c>
      <c r="BP175" s="84" t="str">
        <f t="shared" si="198"/>
        <v>-</v>
      </c>
      <c r="BQ175" s="84" t="str">
        <f t="shared" si="198"/>
        <v>-</v>
      </c>
    </row>
    <row r="176" spans="1:69" x14ac:dyDescent="0.25">
      <c r="A176" s="44" t="s">
        <v>222</v>
      </c>
      <c r="B176" s="22" t="s">
        <v>50</v>
      </c>
      <c r="C176" s="82">
        <f>SUM(U176                 : INDEX(U176:AF176,$B$2))</f>
        <v>0</v>
      </c>
      <c r="D176" s="82">
        <f>SUM(AG176                  : INDEX(AG176:AR176,$B$2))</f>
        <v>0</v>
      </c>
      <c r="E176" s="82">
        <f>SUM(AS176                 : INDEX(AS176:BD176,$B$2))</f>
        <v>0</v>
      </c>
      <c r="F176" s="65" t="str">
        <f t="shared" si="199"/>
        <v/>
      </c>
      <c r="H176" s="4">
        <f t="shared" si="200"/>
        <v>0</v>
      </c>
      <c r="I176" s="4">
        <f t="shared" si="188"/>
        <v>0</v>
      </c>
      <c r="J176" s="4">
        <f t="shared" si="201"/>
        <v>0</v>
      </c>
      <c r="K176" s="4">
        <f t="shared" si="189"/>
        <v>0</v>
      </c>
      <c r="L176" s="4">
        <f t="shared" si="190"/>
        <v>0</v>
      </c>
      <c r="M176" s="4">
        <f t="shared" si="191"/>
        <v>0</v>
      </c>
      <c r="N176" s="4">
        <f t="shared" si="192"/>
        <v>0</v>
      </c>
      <c r="O176" s="4">
        <f t="shared" si="193"/>
        <v>0</v>
      </c>
      <c r="P176" s="4">
        <f t="shared" si="194"/>
        <v>0</v>
      </c>
      <c r="Q176" s="4">
        <f t="shared" si="195"/>
        <v>0</v>
      </c>
      <c r="R176" s="4">
        <f>SUM(AY176:BA176)</f>
        <v>0</v>
      </c>
      <c r="S176" s="4">
        <f t="shared" si="19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 t="n">
        <v>3185.58</v>
      </c>
      <c r="AU176" s="4" t="n">
        <v>3131.26</v>
      </c>
      <c r="AV176" s="4" t="n">
        <v>2542.54</v>
      </c>
      <c r="AW176" s="4" t="n">
        <v>5669.87</v>
      </c>
      <c r="AX176" s="4" t="n">
        <v>4640.75</v>
      </c>
      <c r="AY176" s="4" t="n">
        <v>5708.34</v>
      </c>
      <c r="AZ176" s="4"/>
      <c r="BA176" s="4"/>
      <c r="BB176" s="4"/>
      <c r="BC176" s="4"/>
      <c r="BD176" s="4"/>
      <c r="BF176" s="84" t="str">
        <f t="shared" si="198"/>
        <v>-</v>
      </c>
      <c r="BG176" s="84" t="str">
        <f t="shared" si="198"/>
        <v>-</v>
      </c>
      <c r="BH176" s="84" t="str">
        <f t="shared" si="198"/>
        <v>-</v>
      </c>
      <c r="BI176" s="84" t="str">
        <f t="shared" si="198"/>
        <v>-</v>
      </c>
      <c r="BJ176" s="84" t="str">
        <f t="shared" si="198"/>
        <v>-</v>
      </c>
      <c r="BK176" s="84" t="str">
        <f t="shared" si="198"/>
        <v>-</v>
      </c>
      <c r="BL176" s="84" t="str">
        <f t="shared" si="198"/>
        <v>-</v>
      </c>
      <c r="BM176" s="84" t="str">
        <f t="shared" si="198"/>
        <v>-</v>
      </c>
      <c r="BN176" s="84" t="str">
        <f t="shared" si="198"/>
        <v>-</v>
      </c>
      <c r="BO176" s="84" t="str">
        <f t="shared" si="198"/>
        <v>-</v>
      </c>
      <c r="BP176" s="84" t="str">
        <f t="shared" si="198"/>
        <v>-</v>
      </c>
      <c r="BQ176" s="84" t="str">
        <f t="shared" si="198"/>
        <v>-</v>
      </c>
    </row>
    <row r="177" spans="1:69" x14ac:dyDescent="0.25">
      <c r="A177" s="44"/>
      <c r="B177" s="3" t="s">
        <v>153</v>
      </c>
      <c r="C177" s="82">
        <f>SUM(U177                 : INDEX(U177:AF177,$B$2))</f>
        <v>0</v>
      </c>
      <c r="D177" s="82">
        <f>SUM(AG177                  : INDEX(AG177:AR177,$B$2))</f>
        <v>0</v>
      </c>
      <c r="E177" s="82">
        <f>SUM(AS177                  : INDEX(AS177:BD177,$B$2))</f>
        <v>0</v>
      </c>
      <c r="F177" s="65" t="str">
        <f t="shared" si="199"/>
        <v/>
      </c>
      <c r="H177" s="4">
        <f t="shared" si="200"/>
        <v>0</v>
      </c>
      <c r="I177" s="4">
        <f t="shared" si="188"/>
        <v>0</v>
      </c>
      <c r="J177" s="4">
        <f t="shared" si="201"/>
        <v>0</v>
      </c>
      <c r="K177" s="4">
        <f t="shared" si="189"/>
        <v>0</v>
      </c>
      <c r="L177" s="4">
        <f t="shared" si="190"/>
        <v>0</v>
      </c>
      <c r="M177" s="4">
        <f t="shared" si="191"/>
        <v>0</v>
      </c>
      <c r="N177" s="4">
        <f t="shared" si="192"/>
        <v>0</v>
      </c>
      <c r="O177" s="4">
        <f t="shared" si="193"/>
        <v>0</v>
      </c>
      <c r="P177" s="4">
        <f t="shared" si="194"/>
        <v>0</v>
      </c>
      <c r="Q177" s="4">
        <f t="shared" si="195"/>
        <v>0</v>
      </c>
      <c r="R177" s="4">
        <f t="shared" si="196"/>
        <v>0</v>
      </c>
      <c r="S177" s="4">
        <f t="shared" si="197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202">SUM(Z169:Z175)</f>
        <v>0</v>
      </c>
      <c r="AA177" s="61">
        <f t="shared" si="202"/>
        <v>0</v>
      </c>
      <c r="AB177" s="61">
        <f t="shared" si="202"/>
        <v>0</v>
      </c>
      <c r="AC177" s="61">
        <f t="shared" si="202"/>
        <v>0</v>
      </c>
      <c r="AD177" s="61">
        <f t="shared" si="202"/>
        <v>0</v>
      </c>
      <c r="AE177" s="61">
        <f t="shared" si="202"/>
        <v>0</v>
      </c>
      <c r="AF177" s="61">
        <f t="shared" si="202"/>
        <v>0</v>
      </c>
      <c r="AG177" s="61">
        <f t="shared" si="202"/>
        <v>0</v>
      </c>
      <c r="AH177" s="61">
        <f t="shared" si="202"/>
        <v>0</v>
      </c>
      <c r="AI177" s="61">
        <f t="shared" si="202"/>
        <v>0</v>
      </c>
      <c r="AJ177" s="61">
        <f>SUM(AJ169:AJ175)</f>
        <v>0</v>
      </c>
      <c r="AK177" s="61">
        <f t="shared" si="202"/>
        <v>0</v>
      </c>
      <c r="AL177" s="61">
        <f t="shared" si="202"/>
        <v>0</v>
      </c>
      <c r="AM177" s="61">
        <f t="shared" si="202"/>
        <v>0</v>
      </c>
      <c r="AN177" s="61">
        <f t="shared" si="202"/>
        <v>0</v>
      </c>
      <c r="AO177" s="61">
        <f t="shared" si="202"/>
        <v>0</v>
      </c>
      <c r="AP177" s="61">
        <f t="shared" si="202"/>
        <v>0</v>
      </c>
      <c r="AQ177" s="61">
        <f t="shared" si="202"/>
        <v>0</v>
      </c>
      <c r="AR177" s="61">
        <f t="shared" si="202"/>
        <v>0</v>
      </c>
      <c r="AS177" s="61">
        <f t="shared" si="202"/>
        <v>0</v>
      </c>
      <c r="AT177" s="61">
        <f t="shared" si="202"/>
        <v>0</v>
      </c>
      <c r="AU177" s="61">
        <f t="shared" si="202"/>
        <v>0</v>
      </c>
      <c r="AV177" s="61">
        <f t="shared" si="202"/>
        <v>0</v>
      </c>
      <c r="AW177" s="61">
        <f t="shared" si="202"/>
        <v>0</v>
      </c>
      <c r="AX177" s="61">
        <f t="shared" si="202"/>
        <v>0</v>
      </c>
      <c r="AY177" s="61">
        <f t="shared" si="202"/>
        <v>0</v>
      </c>
      <c r="AZ177" s="61">
        <f t="shared" si="202"/>
        <v>0</v>
      </c>
      <c r="BA177" s="61">
        <f t="shared" si="202"/>
        <v>0</v>
      </c>
      <c r="BB177" s="61">
        <f t="shared" si="202"/>
        <v>0</v>
      </c>
      <c r="BC177" s="61">
        <f t="shared" si="202"/>
        <v>0</v>
      </c>
      <c r="BD177" s="61">
        <f t="shared" si="202"/>
        <v>0</v>
      </c>
      <c r="BF177" s="84" t="str">
        <f t="shared" si="198"/>
        <v>-</v>
      </c>
      <c r="BG177" s="84" t="str">
        <f t="shared" si="198"/>
        <v>-</v>
      </c>
      <c r="BH177" s="84" t="str">
        <f t="shared" si="198"/>
        <v>-</v>
      </c>
      <c r="BI177" s="84" t="str">
        <f t="shared" si="198"/>
        <v>-</v>
      </c>
      <c r="BJ177" s="84" t="str">
        <f t="shared" si="198"/>
        <v>-</v>
      </c>
      <c r="BK177" s="84" t="str">
        <f t="shared" si="198"/>
        <v>-</v>
      </c>
      <c r="BL177" s="84" t="str">
        <f t="shared" si="198"/>
        <v>-</v>
      </c>
      <c r="BM177" s="84" t="str">
        <f t="shared" si="198"/>
        <v>-</v>
      </c>
      <c r="BN177" s="84" t="str">
        <f t="shared" si="198"/>
        <v>-</v>
      </c>
      <c r="BO177" s="84" t="str">
        <f t="shared" si="198"/>
        <v>-</v>
      </c>
      <c r="BP177" s="84" t="str">
        <f t="shared" si="198"/>
        <v>-</v>
      </c>
      <c r="BQ177" s="84" t="str">
        <f t="shared" si="198"/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203">SUM(D169:D176)</f>
        <v>0</v>
      </c>
      <c r="E178" s="83">
        <f t="shared" si="203"/>
        <v>0</v>
      </c>
      <c r="F178" s="65" t="str">
        <f t="shared" si="199"/>
        <v/>
      </c>
      <c r="H178" s="4">
        <f t="shared" si="200"/>
        <v>0</v>
      </c>
      <c r="I178" s="4">
        <f t="shared" si="188"/>
        <v>0</v>
      </c>
      <c r="J178" s="4">
        <f t="shared" si="201"/>
        <v>0</v>
      </c>
      <c r="K178" s="4">
        <f t="shared" si="189"/>
        <v>0</v>
      </c>
      <c r="L178" s="4">
        <f t="shared" si="190"/>
        <v>0</v>
      </c>
      <c r="M178" s="4">
        <f t="shared" si="191"/>
        <v>0</v>
      </c>
      <c r="N178" s="4">
        <f t="shared" si="192"/>
        <v>0</v>
      </c>
      <c r="O178" s="4">
        <f t="shared" si="193"/>
        <v>0</v>
      </c>
      <c r="P178" s="4">
        <f t="shared" si="194"/>
        <v>0</v>
      </c>
      <c r="Q178" s="4">
        <f t="shared" si="195"/>
        <v>0</v>
      </c>
      <c r="R178" s="4">
        <f t="shared" si="196"/>
        <v>0</v>
      </c>
      <c r="S178" s="4">
        <f t="shared" si="197"/>
        <v>0</v>
      </c>
      <c r="U178" s="4" t="n">
        <v>1009.13</v>
      </c>
      <c r="V178" s="4" t="n">
        <v>697.641</v>
      </c>
      <c r="W178" s="4" t="n">
        <v>581.444</v>
      </c>
      <c r="X178" s="4" t="n">
        <v>758.734</v>
      </c>
      <c r="Y178" s="4" t="n">
        <v>933.468</v>
      </c>
      <c r="Z178" s="4" t="n">
        <v>1498.9838</v>
      </c>
      <c r="AA178" s="4" t="n">
        <v>1874.607</v>
      </c>
      <c r="AB178" s="4" t="n">
        <v>2648.131</v>
      </c>
      <c r="AC178" s="4" t="n">
        <v>2649.6715</v>
      </c>
      <c r="AD178" s="4" t="n">
        <v>3090.543</v>
      </c>
      <c r="AE178" s="4" t="n">
        <v>3819.9377</v>
      </c>
      <c r="AF178" s="4" t="n">
        <v>6543.52860000001</v>
      </c>
      <c r="AG178" s="4" t="n">
        <v>5366.6832</v>
      </c>
      <c r="AH178" s="4" t="n">
        <v>4376.9224</v>
      </c>
      <c r="AI178" s="4" t="n">
        <v>4016.5424</v>
      </c>
      <c r="AJ178" s="4" t="n">
        <v>3528.3434</v>
      </c>
      <c r="AK178" s="4" t="n">
        <v>4937.8146</v>
      </c>
      <c r="AL178" s="4" t="n">
        <v>5948.9392</v>
      </c>
      <c r="AM178" s="4" t="n">
        <v>5826.4898</v>
      </c>
      <c r="AN178" s="4" t="n">
        <v>8766.83390000002</v>
      </c>
      <c r="AO178" s="4" t="n">
        <v>9029.80080000003</v>
      </c>
      <c r="AP178" s="4" t="n">
        <v>8986.75800000003</v>
      </c>
      <c r="AQ178" s="4" t="n">
        <v>13577.3313</v>
      </c>
      <c r="AR178" s="4" t="n">
        <v>15351.1655000001</v>
      </c>
      <c r="AS178" s="4" t="n">
        <v>14260.6348000001</v>
      </c>
      <c r="AT178" s="4" t="n">
        <v>13056.7199</v>
      </c>
      <c r="AU178" s="4" t="n">
        <v>11306.55</v>
      </c>
      <c r="AV178" s="4" t="n">
        <v>8989.46</v>
      </c>
      <c r="AW178" s="4" t="n">
        <v>17227.34</v>
      </c>
      <c r="AX178" s="4" t="n">
        <v>16274.47</v>
      </c>
      <c r="AY178" s="4" t="n">
        <v>16921.14</v>
      </c>
      <c r="AZ178" s="4"/>
      <c r="BA178" s="4"/>
      <c r="BB178" s="4"/>
      <c r="BC178" s="4"/>
      <c r="BD178" s="4"/>
      <c r="BF178" s="84" t="str">
        <f t="shared" si="198"/>
        <v>-</v>
      </c>
      <c r="BG178" s="84" t="str">
        <f t="shared" si="198"/>
        <v>-</v>
      </c>
      <c r="BH178" s="84" t="str">
        <f t="shared" si="198"/>
        <v>-</v>
      </c>
      <c r="BI178" s="84" t="str">
        <f t="shared" si="198"/>
        <v>-</v>
      </c>
      <c r="BJ178" s="84" t="str">
        <f t="shared" si="198"/>
        <v>-</v>
      </c>
      <c r="BK178" s="84" t="str">
        <f t="shared" si="198"/>
        <v>-</v>
      </c>
      <c r="BL178" s="84" t="str">
        <f t="shared" si="198"/>
        <v>-</v>
      </c>
      <c r="BM178" s="84" t="str">
        <f t="shared" si="198"/>
        <v>-</v>
      </c>
      <c r="BN178" s="84" t="str">
        <f t="shared" si="198"/>
        <v>-</v>
      </c>
      <c r="BO178" s="84" t="str">
        <f t="shared" si="198"/>
        <v>-</v>
      </c>
      <c r="BP178" s="84" t="str">
        <f t="shared" si="198"/>
        <v>-</v>
      </c>
      <c r="BQ178" s="84" t="str">
        <f t="shared" si="198"/>
        <v>-</v>
      </c>
    </row>
  </sheetData>
  <mergeCells count="1">
    <mergeCell ref="BF2:BK2"/>
  </mergeCells>
  <conditionalFormatting sqref="AG107:AR107">
    <cfRule type="expression" dxfId="71" priority="1">
      <formula>$A$2=COLUMNS($N107:AG107)</formula>
    </cfRule>
  </conditionalFormatting>
  <hyperlinks>
    <hyperlink ref="F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zoomScale="80" zoomScaleNormal="80" workbookViewId="0">
      <pane xSplit="2" ySplit="3" topLeftCell="T34" activePane="bottomRight" state="frozen"/>
      <selection activeCell="B2" sqref="B2"/>
      <selection pane="topRight" activeCell="C2" sqref="C2"/>
      <selection pane="bottomLeft" activeCell="B4" sqref="B4"/>
      <selection pane="bottomRight" activeCell="F1" sqref="F1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C1" s="86"/>
      <c r="D1" s="86"/>
      <c r="E1" s="86"/>
      <c r="F1" s="295" t="s">
        <v>401</v>
      </c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4" t="s">
        <v>203</v>
      </c>
      <c r="BG2" s="345"/>
      <c r="BH2" s="345"/>
      <c r="BI2" s="345"/>
      <c r="BJ2" s="345"/>
      <c r="BK2" s="34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17">D107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H107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S107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0.2406912</v>
      </c>
      <c r="AW6" s="74" t="n">
        <v>0.2532018</v>
      </c>
      <c r="AX6" s="74" t="n">
        <v>0.2687234</v>
      </c>
      <c r="AY6" s="76" t="n">
        <v>0.2203632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19">D94</f>
        <v>0</v>
      </c>
      <c r="E7" s="69">
        <f t="shared" si="19"/>
        <v>0</v>
      </c>
      <c r="F7" s="73" t="str">
        <f t="shared" si="19"/>
        <v/>
      </c>
      <c r="H7" s="69">
        <f t="shared" ref="H7:S7" si="20">H94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H95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22">D143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H143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R143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77" t="n">
        <v>2.168519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24">D119</f>
        <v>0</v>
      </c>
      <c r="E10" s="69">
        <f t="shared" si="24"/>
        <v>0</v>
      </c>
      <c r="F10" s="73" t="str">
        <f t="shared" si="24"/>
        <v/>
      </c>
      <c r="H10" s="69">
        <f t="shared" ref="H10:S10" si="25">H119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26">D131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H131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19.832588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28">D58</f>
        <v>0</v>
      </c>
      <c r="E12" s="69">
        <f t="shared" si="28"/>
        <v>0</v>
      </c>
      <c r="F12" s="73" t="str">
        <f t="shared" si="28"/>
        <v>-</v>
      </c>
      <c r="H12" s="69">
        <f>H58</f>
        <v>0</v>
      </c>
      <c r="I12" s="69">
        <f t="shared" ref="I12:S12" si="29">I58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: INDEX(U31:AF31,$B$2))</f>
        <v>0</v>
      </c>
      <c r="D31" s="71">
        <f>SUM(AG31               : INDEX(AG31:AR31,$B$2))</f>
        <v>0</v>
      </c>
      <c r="E31" s="71">
        <f>SUM(AS31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: INDEX(U32:AF32,$B$2))</f>
        <v>0</v>
      </c>
      <c r="D32" s="71">
        <f>SUM(AG32                : INDEX(AG32:AR32,$B$2))</f>
        <v>0</v>
      </c>
      <c r="E32" s="71">
        <f>SUM(AS32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: INDEX(U33:AF33,$B$2))</f>
        <v>0</v>
      </c>
      <c r="D33" s="71">
        <f>SUM(AG33               : INDEX(AG33:AR33,$B$2))</f>
        <v>0</v>
      </c>
      <c r="E33" s="71">
        <f>SUM(AS33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: INDEX(U34:AF34,$B$2))</f>
        <v>0</v>
      </c>
      <c r="D34" s="71">
        <f>SUM(AG34               : INDEX(AG34:AR34,$B$2))</f>
        <v>0</v>
      </c>
      <c r="E34" s="71">
        <f>SUM(AS34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: INDEX(U35:AF35,$B$2))</f>
        <v>0</v>
      </c>
      <c r="D35" s="71">
        <f>SUM(AG35               : INDEX(AG35:AR35,$B$2))</f>
        <v>0</v>
      </c>
      <c r="E35" s="71">
        <f>SUM(AS35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: INDEX(U36:AF36,$B$2))</f>
        <v>0</v>
      </c>
      <c r="D36" s="71">
        <f>SUM(AG36               : INDEX(AG36:AR36,$B$2))</f>
        <v>0</v>
      </c>
      <c r="E36" s="71">
        <f>SUM(AS36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: INDEX(U37:AF37,$B$2))</f>
        <v>0</v>
      </c>
      <c r="D37" s="71">
        <f>SUM(AG37               : INDEX(AG37:AR37,$B$2))</f>
        <v>0</v>
      </c>
      <c r="E37" s="71">
        <f>SUM(AS37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: INDEX(U38:AF38,$B$2))</f>
        <v>0</v>
      </c>
      <c r="D38" s="71">
        <f>SUM(AG38               : INDEX(AG38:AR38,$B$2))</f>
        <v>0</v>
      </c>
      <c r="E38" s="71">
        <f>SUM(AS38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: INDEX(U41:AF41,$B$2))</f>
        <v>0</v>
      </c>
      <c r="D41" s="71">
        <f>SUM(AG41                : INDEX(AG41:AR41,$B$2))</f>
        <v>0</v>
      </c>
      <c r="E41" s="71">
        <f>SUM(AS41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: INDEX(U43:AF43,$B$2))</f>
        <v>0</v>
      </c>
      <c r="D43" s="71">
        <f>SUM(AG43                : INDEX(AG43:AR43,$B$2))</f>
        <v>0</v>
      </c>
      <c r="E43" s="71">
        <f>SUM(AS43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 t="shared" ref="C44:E44" si="121">IFERROR(C75/C43,"-")</f>
        <v>-</v>
      </c>
      <c r="D44" s="66" t="str">
        <f>IFERROR(D75/D43,"-")</f>
        <v>-</v>
      </c>
      <c r="E44" s="66" t="str">
        <f t="shared" si="121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122">IFERROR(I75/I43,"-")</f>
        <v>-</v>
      </c>
      <c r="J44" s="66" t="str">
        <f t="shared" si="122"/>
        <v>-</v>
      </c>
      <c r="K44" s="66" t="str">
        <f t="shared" si="122"/>
        <v>-</v>
      </c>
      <c r="L44" s="66" t="str">
        <f>IFERROR(L75/L43,"-")</f>
        <v>-</v>
      </c>
      <c r="M44" s="66" t="str">
        <f t="shared" si="122"/>
        <v>-</v>
      </c>
      <c r="N44" s="66" t="str">
        <f t="shared" si="122"/>
        <v>-</v>
      </c>
      <c r="O44" s="66" t="str">
        <f t="shared" si="122"/>
        <v>-</v>
      </c>
      <c r="P44" s="66" t="str">
        <f t="shared" si="122"/>
        <v>-</v>
      </c>
      <c r="Q44" s="66" t="str">
        <f t="shared" si="122"/>
        <v>-</v>
      </c>
      <c r="R44" s="66" t="str">
        <f t="shared" si="122"/>
        <v>-</v>
      </c>
      <c r="S44" s="66" t="str">
        <f t="shared" si="122"/>
        <v>-</v>
      </c>
      <c r="T44" s="1"/>
      <c r="U44" s="66" t="str">
        <f>IFERROR(U75/U43,"-")</f>
        <v>-</v>
      </c>
      <c r="V44" s="66" t="str">
        <f t="shared" ref="V44:AX44" si="123">IFERROR(V75/V43,"-")</f>
        <v>-</v>
      </c>
      <c r="W44" s="66" t="str">
        <f t="shared" si="123"/>
        <v>-</v>
      </c>
      <c r="X44" s="66" t="str">
        <f t="shared" si="123"/>
        <v>-</v>
      </c>
      <c r="Y44" s="66" t="str">
        <f t="shared" si="123"/>
        <v>-</v>
      </c>
      <c r="Z44" s="66" t="str">
        <f t="shared" si="123"/>
        <v>-</v>
      </c>
      <c r="AA44" s="66" t="str">
        <f t="shared" si="123"/>
        <v>-</v>
      </c>
      <c r="AB44" s="66" t="str">
        <f t="shared" si="123"/>
        <v>-</v>
      </c>
      <c r="AC44" s="66" t="str">
        <f t="shared" si="123"/>
        <v>-</v>
      </c>
      <c r="AD44" s="66" t="str">
        <f t="shared" si="123"/>
        <v>-</v>
      </c>
      <c r="AE44" s="66" t="str">
        <f t="shared" si="123"/>
        <v>-</v>
      </c>
      <c r="AF44" s="66" t="str">
        <f t="shared" si="123"/>
        <v>-</v>
      </c>
      <c r="AG44" s="66" t="str">
        <f t="shared" si="123"/>
        <v>-</v>
      </c>
      <c r="AH44" s="66" t="str">
        <f t="shared" si="123"/>
        <v>-</v>
      </c>
      <c r="AI44" s="66" t="str">
        <f t="shared" si="123"/>
        <v>-</v>
      </c>
      <c r="AJ44" s="66" t="str">
        <f t="shared" si="123"/>
        <v>-</v>
      </c>
      <c r="AK44" s="66" t="str">
        <f t="shared" si="123"/>
        <v>-</v>
      </c>
      <c r="AL44" s="66" t="str">
        <f t="shared" si="123"/>
        <v>-</v>
      </c>
      <c r="AM44" s="66" t="str">
        <f t="shared" si="123"/>
        <v>-</v>
      </c>
      <c r="AN44" s="66" t="str">
        <f t="shared" si="123"/>
        <v>-</v>
      </c>
      <c r="AO44" s="66" t="str">
        <f t="shared" si="123"/>
        <v>-</v>
      </c>
      <c r="AP44" s="66" t="str">
        <f t="shared" si="123"/>
        <v>-</v>
      </c>
      <c r="AQ44" s="66" t="str">
        <f t="shared" si="123"/>
        <v>-</v>
      </c>
      <c r="AR44" s="66" t="str">
        <f t="shared" si="123"/>
        <v>-</v>
      </c>
      <c r="AS44" s="66" t="str">
        <f t="shared" si="123"/>
        <v>-</v>
      </c>
      <c r="AT44" s="66" t="str">
        <f t="shared" si="123"/>
        <v>-</v>
      </c>
      <c r="AU44" s="66" t="str">
        <f t="shared" si="123"/>
        <v>-</v>
      </c>
      <c r="AV44" s="66" t="str">
        <f t="shared" si="123"/>
        <v>-</v>
      </c>
      <c r="AW44" s="66" t="str">
        <f t="shared" si="123"/>
        <v>-</v>
      </c>
      <c r="AX44" s="66" t="str">
        <f t="shared" si="123"/>
        <v>-</v>
      </c>
      <c r="AY44" s="66" t="str">
        <f>IFERROR(AY75/AY43,"-")</f>
        <v>-</v>
      </c>
      <c r="AZ44" s="66" t="str">
        <f t="shared" ref="AZ44:BD44" si="124">IFERROR(AZ75/AZ43,"-")</f>
        <v>-</v>
      </c>
      <c r="BA44" s="66" t="str">
        <f t="shared" si="124"/>
        <v>-</v>
      </c>
      <c r="BB44" s="66" t="str">
        <f t="shared" si="124"/>
        <v>-</v>
      </c>
      <c r="BC44" s="66" t="str">
        <f t="shared" si="124"/>
        <v>-</v>
      </c>
      <c r="BD44" s="66" t="str">
        <f t="shared" si="124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: INDEX(U45:AF45,$B$2))</f>
        <v>0</v>
      </c>
      <c r="D45" s="71">
        <f>SUM(AG45                 : INDEX(AG45:AR45,$B$2))</f>
        <v>0</v>
      </c>
      <c r="E45" s="71">
        <f>SUM(AS45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: INDEX(U49:AF49,$B$2))</f>
        <v>0</v>
      </c>
      <c r="D49" s="71">
        <f>SUM(AG49               : INDEX(AG49:AR49,$B$2))</f>
        <v>0</v>
      </c>
      <c r="E49" s="71">
        <f>SUM(AS49                : INDEX(AS49:BD49,$B$2))</f>
        <v>0</v>
      </c>
      <c r="F49" s="67" t="str">
        <f>IFERROR(E49/D49,"-")</f>
        <v>-</v>
      </c>
      <c r="G49" s="4"/>
      <c r="H49" s="4">
        <f t="shared" ref="H49:H56" si="125">SUM(U49:W49)</f>
        <v>0</v>
      </c>
      <c r="I49" s="4">
        <f t="shared" ref="I49:I58" si="126">SUM(X49:Z49)</f>
        <v>0</v>
      </c>
      <c r="J49" s="4">
        <f t="shared" ref="J49:J58" si="127">SUM(AA49:AC49)</f>
        <v>0</v>
      </c>
      <c r="K49" s="4">
        <f t="shared" ref="K49:K58" si="128">SUM(AD49:AF49)</f>
        <v>0</v>
      </c>
      <c r="L49" s="4">
        <f t="shared" ref="L49:L58" si="129">SUM(AG49:AI49)</f>
        <v>0</v>
      </c>
      <c r="M49" s="4">
        <f t="shared" ref="M49:M58" si="130">SUM(AJ49:AL49)</f>
        <v>0</v>
      </c>
      <c r="N49" s="4">
        <f t="shared" ref="N49:N58" si="131">SUM(AM49:AO49)</f>
        <v>0</v>
      </c>
      <c r="O49" s="4">
        <f t="shared" ref="O49:O58" si="132">SUM(AP49:AR49)</f>
        <v>0</v>
      </c>
      <c r="P49" s="4">
        <f t="shared" ref="P49:P58" si="133">SUM(AS49:AU49)</f>
        <v>0</v>
      </c>
      <c r="Q49" s="4">
        <f t="shared" ref="Q49:Q58" si="134">SUM(AV49:AX49)</f>
        <v>0</v>
      </c>
      <c r="R49" s="4">
        <f t="shared" ref="R49:R58" si="135">SUM(AY49:BA49)</f>
        <v>0</v>
      </c>
      <c r="S49" s="4">
        <f t="shared" ref="S49:S58" si="136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</v>
      </c>
      <c r="AZ49" s="4"/>
      <c r="BA49" s="4"/>
      <c r="BB49" s="4"/>
      <c r="BC49" s="4"/>
      <c r="BD49" s="4"/>
      <c r="BE49" s="4"/>
      <c r="BF49" s="84" t="str">
        <f t="shared" ref="BF49:BF56" si="137">IFERROR(AS49/AG49,"-")</f>
        <v>-</v>
      </c>
      <c r="BG49" s="84" t="str">
        <f t="shared" ref="BG49:BG56" si="138">IFERROR(AT49/AH49,"-")</f>
        <v>-</v>
      </c>
      <c r="BH49" s="84" t="str">
        <f t="shared" ref="BH49:BH56" si="139">IFERROR(AU49/AI49,"-")</f>
        <v>-</v>
      </c>
      <c r="BI49" s="84" t="str">
        <f t="shared" ref="BI49:BI56" si="140">IFERROR(AV49/AJ49,"-")</f>
        <v>-</v>
      </c>
      <c r="BJ49" s="84" t="str">
        <f t="shared" ref="BJ49:BJ56" si="141">IFERROR(AW49/AK49,"-")</f>
        <v>-</v>
      </c>
      <c r="BK49" s="84" t="str">
        <f t="shared" ref="BK49:BK56" si="142">IFERROR(AX49/AL49,"-")</f>
        <v>-</v>
      </c>
      <c r="BL49" s="84" t="str">
        <f t="shared" ref="BL49:BL56" si="143">IFERROR(AY49/AM49,"-")</f>
        <v>-</v>
      </c>
      <c r="BM49" s="84" t="str">
        <f t="shared" ref="BM49:BM56" si="144">IFERROR(AZ49/AN49,"-")</f>
        <v>-</v>
      </c>
      <c r="BN49" s="84" t="str">
        <f t="shared" ref="BN49:BN56" si="145">IFERROR(BA49/AO49,"-")</f>
        <v>-</v>
      </c>
      <c r="BO49" s="84" t="str">
        <f t="shared" ref="BO49:BO56" si="146">IFERROR(BB49/AP49,"-")</f>
        <v>-</v>
      </c>
      <c r="BP49" s="84" t="str">
        <f t="shared" ref="BP49:BP56" si="147">IFERROR(BC49/AQ49,"-")</f>
        <v>-</v>
      </c>
      <c r="BQ49" s="84" t="str">
        <f t="shared" ref="BQ49:BQ56" si="148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: INDEX(U50:AF50,$B$2))</f>
        <v>0</v>
      </c>
      <c r="D50" s="71">
        <f>SUM(AG50                : INDEX(AG50:AR50,$B$2))</f>
        <v>0</v>
      </c>
      <c r="E50" s="71">
        <f>SUM(AS50                : INDEX(AS50:BD50,$B$2))</f>
        <v>0</v>
      </c>
      <c r="F50" s="67" t="str">
        <f t="shared" ref="F50:F57" si="149">IFERROR(E50/D50,"-")</f>
        <v>-</v>
      </c>
      <c r="G50" s="4"/>
      <c r="H50" s="4">
        <f t="shared" si="125"/>
        <v>0</v>
      </c>
      <c r="I50" s="4">
        <f t="shared" si="126"/>
        <v>0</v>
      </c>
      <c r="J50" s="4">
        <f t="shared" si="127"/>
        <v>0</v>
      </c>
      <c r="K50" s="4">
        <f t="shared" si="128"/>
        <v>0</v>
      </c>
      <c r="L50" s="4">
        <f t="shared" si="129"/>
        <v>0</v>
      </c>
      <c r="M50" s="4">
        <f t="shared" si="130"/>
        <v>0</v>
      </c>
      <c r="N50" s="4">
        <f t="shared" si="131"/>
        <v>0</v>
      </c>
      <c r="O50" s="4">
        <f t="shared" si="132"/>
        <v>0</v>
      </c>
      <c r="P50" s="4">
        <f t="shared" si="133"/>
        <v>0</v>
      </c>
      <c r="Q50" s="4">
        <f t="shared" si="134"/>
        <v>0</v>
      </c>
      <c r="R50" s="4">
        <f t="shared" si="135"/>
        <v>0</v>
      </c>
      <c r="S50" s="4">
        <f t="shared" si="136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3396.44</v>
      </c>
      <c r="AZ50" s="4"/>
      <c r="BA50" s="4"/>
      <c r="BB50" s="4"/>
      <c r="BC50" s="4"/>
      <c r="BD50" s="4"/>
      <c r="BE50" s="4"/>
      <c r="BF50" s="84" t="str">
        <f t="shared" si="137"/>
        <v>-</v>
      </c>
      <c r="BG50" s="84" t="str">
        <f t="shared" si="138"/>
        <v>-</v>
      </c>
      <c r="BH50" s="84" t="str">
        <f t="shared" si="139"/>
        <v>-</v>
      </c>
      <c r="BI50" s="84" t="str">
        <f t="shared" si="140"/>
        <v>-</v>
      </c>
      <c r="BJ50" s="84" t="str">
        <f t="shared" si="141"/>
        <v>-</v>
      </c>
      <c r="BK50" s="84" t="str">
        <f t="shared" si="142"/>
        <v>-</v>
      </c>
      <c r="BL50" s="84" t="str">
        <f t="shared" si="143"/>
        <v>-</v>
      </c>
      <c r="BM50" s="84" t="str">
        <f t="shared" si="144"/>
        <v>-</v>
      </c>
      <c r="BN50" s="84" t="str">
        <f t="shared" si="145"/>
        <v>-</v>
      </c>
      <c r="BO50" s="84" t="str">
        <f t="shared" si="146"/>
        <v>-</v>
      </c>
      <c r="BP50" s="84" t="str">
        <f t="shared" si="147"/>
        <v>-</v>
      </c>
      <c r="BQ50" s="84" t="str">
        <f t="shared" si="148"/>
        <v>-</v>
      </c>
    </row>
    <row r="51" spans="1:70" x14ac:dyDescent="0.25">
      <c r="A51" s="16" t="s">
        <v>188</v>
      </c>
      <c r="B51" s="16" t="s">
        <v>45</v>
      </c>
      <c r="C51" s="71">
        <f>SUM(U51              : INDEX(U51:AF51,$B$2))</f>
        <v>0</v>
      </c>
      <c r="D51" s="71">
        <f>SUM(AG51                : INDEX(AG51:AR51,$B$2))</f>
        <v>0</v>
      </c>
      <c r="E51" s="71">
        <f>SUM(AS51                : INDEX(AS51:BD51,$B$2))</f>
        <v>0</v>
      </c>
      <c r="F51" s="67" t="str">
        <f t="shared" si="149"/>
        <v>-</v>
      </c>
      <c r="G51" s="4"/>
      <c r="H51" s="4">
        <f t="shared" si="125"/>
        <v>0</v>
      </c>
      <c r="I51" s="4">
        <f t="shared" si="126"/>
        <v>0</v>
      </c>
      <c r="J51" s="4">
        <f t="shared" si="127"/>
        <v>0</v>
      </c>
      <c r="K51" s="4">
        <f t="shared" si="128"/>
        <v>0</v>
      </c>
      <c r="L51" s="4">
        <f t="shared" si="129"/>
        <v>0</v>
      </c>
      <c r="M51" s="4">
        <f t="shared" si="130"/>
        <v>0</v>
      </c>
      <c r="N51" s="4">
        <f t="shared" si="131"/>
        <v>0</v>
      </c>
      <c r="O51" s="4">
        <f t="shared" si="132"/>
        <v>0</v>
      </c>
      <c r="P51" s="4">
        <f t="shared" si="133"/>
        <v>0</v>
      </c>
      <c r="Q51" s="4">
        <f t="shared" si="134"/>
        <v>0</v>
      </c>
      <c r="R51" s="4">
        <f t="shared" si="135"/>
        <v>0</v>
      </c>
      <c r="S51" s="4">
        <f t="shared" si="136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</v>
      </c>
      <c r="AZ51" s="4"/>
      <c r="BA51" s="4"/>
      <c r="BB51" s="4"/>
      <c r="BC51" s="4"/>
      <c r="BD51" s="4"/>
      <c r="BE51" s="4"/>
      <c r="BF51" s="84" t="str">
        <f t="shared" si="137"/>
        <v>-</v>
      </c>
      <c r="BG51" s="84" t="str">
        <f t="shared" si="138"/>
        <v>-</v>
      </c>
      <c r="BH51" s="84" t="str">
        <f t="shared" si="139"/>
        <v>-</v>
      </c>
      <c r="BI51" s="84" t="str">
        <f t="shared" si="140"/>
        <v>-</v>
      </c>
      <c r="BJ51" s="84" t="str">
        <f t="shared" si="141"/>
        <v>-</v>
      </c>
      <c r="BK51" s="84" t="str">
        <f t="shared" si="142"/>
        <v>-</v>
      </c>
      <c r="BL51" s="84" t="str">
        <f t="shared" si="143"/>
        <v>-</v>
      </c>
      <c r="BM51" s="84" t="str">
        <f t="shared" si="144"/>
        <v>-</v>
      </c>
      <c r="BN51" s="84" t="str">
        <f t="shared" si="145"/>
        <v>-</v>
      </c>
      <c r="BO51" s="84" t="str">
        <f t="shared" si="146"/>
        <v>-</v>
      </c>
      <c r="BP51" s="84" t="str">
        <f t="shared" si="147"/>
        <v>-</v>
      </c>
      <c r="BQ51" s="84" t="str">
        <f t="shared" si="148"/>
        <v>-</v>
      </c>
    </row>
    <row r="52" spans="1:70" x14ac:dyDescent="0.25">
      <c r="A52" s="16" t="s">
        <v>189</v>
      </c>
      <c r="B52" s="16" t="s">
        <v>46</v>
      </c>
      <c r="C52" s="71">
        <f>SUM(U52              : INDEX(U52:AF52,$B$2))</f>
        <v>0</v>
      </c>
      <c r="D52" s="71">
        <f>SUM(AG52              : INDEX(AG52:AR52,$B$2))</f>
        <v>0</v>
      </c>
      <c r="E52" s="71">
        <f>SUM(AS52                : INDEX(AS52:BD52,$B$2))</f>
        <v>0</v>
      </c>
      <c r="F52" s="67" t="str">
        <f t="shared" si="149"/>
        <v>-</v>
      </c>
      <c r="G52" s="4"/>
      <c r="H52" s="4">
        <f t="shared" si="125"/>
        <v>0</v>
      </c>
      <c r="I52" s="4">
        <f t="shared" si="126"/>
        <v>0</v>
      </c>
      <c r="J52" s="4">
        <f t="shared" si="127"/>
        <v>0</v>
      </c>
      <c r="K52" s="4">
        <f t="shared" si="128"/>
        <v>0</v>
      </c>
      <c r="L52" s="4">
        <f t="shared" si="129"/>
        <v>0</v>
      </c>
      <c r="M52" s="4">
        <f t="shared" si="130"/>
        <v>0</v>
      </c>
      <c r="N52" s="4">
        <f t="shared" si="131"/>
        <v>0</v>
      </c>
      <c r="O52" s="4">
        <f t="shared" si="132"/>
        <v>0</v>
      </c>
      <c r="P52" s="4">
        <f t="shared" si="133"/>
        <v>0</v>
      </c>
      <c r="Q52" s="4">
        <f t="shared" si="134"/>
        <v>0</v>
      </c>
      <c r="R52" s="4">
        <f t="shared" si="135"/>
        <v>0</v>
      </c>
      <c r="S52" s="4">
        <f t="shared" si="136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</v>
      </c>
      <c r="AZ52" s="4"/>
      <c r="BA52" s="4"/>
      <c r="BB52" s="4"/>
      <c r="BC52" s="4"/>
      <c r="BD52" s="4"/>
      <c r="BE52" s="4"/>
      <c r="BF52" s="84" t="str">
        <f t="shared" si="137"/>
        <v>-</v>
      </c>
      <c r="BG52" s="84" t="str">
        <f t="shared" si="138"/>
        <v>-</v>
      </c>
      <c r="BH52" s="84" t="str">
        <f t="shared" si="139"/>
        <v>-</v>
      </c>
      <c r="BI52" s="84" t="str">
        <f t="shared" si="140"/>
        <v>-</v>
      </c>
      <c r="BJ52" s="84" t="str">
        <f t="shared" si="141"/>
        <v>-</v>
      </c>
      <c r="BK52" s="84" t="str">
        <f t="shared" si="142"/>
        <v>-</v>
      </c>
      <c r="BL52" s="84" t="str">
        <f t="shared" si="143"/>
        <v>-</v>
      </c>
      <c r="BM52" s="84" t="str">
        <f t="shared" si="144"/>
        <v>-</v>
      </c>
      <c r="BN52" s="84" t="str">
        <f t="shared" si="145"/>
        <v>-</v>
      </c>
      <c r="BO52" s="84" t="str">
        <f t="shared" si="146"/>
        <v>-</v>
      </c>
      <c r="BP52" s="84" t="str">
        <f t="shared" si="147"/>
        <v>-</v>
      </c>
      <c r="BQ52" s="84" t="str">
        <f t="shared" si="148"/>
        <v>-</v>
      </c>
    </row>
    <row r="53" spans="1:70" x14ac:dyDescent="0.25">
      <c r="A53" s="16" t="s">
        <v>190</v>
      </c>
      <c r="B53" s="16" t="s">
        <v>47</v>
      </c>
      <c r="C53" s="71">
        <f>SUM(U53              : INDEX(U53:AF53,$B$2))</f>
        <v>0</v>
      </c>
      <c r="D53" s="71">
        <f>SUM(AG53              : INDEX(AG53:AR53,$B$2))</f>
        <v>0</v>
      </c>
      <c r="E53" s="71">
        <f>SUM(AS53                : INDEX(AS53:BD53,$B$2))</f>
        <v>0</v>
      </c>
      <c r="F53" s="67" t="str">
        <f t="shared" si="149"/>
        <v>-</v>
      </c>
      <c r="G53" s="4"/>
      <c r="H53" s="4">
        <f t="shared" si="125"/>
        <v>0</v>
      </c>
      <c r="I53" s="4">
        <f t="shared" si="126"/>
        <v>0</v>
      </c>
      <c r="J53" s="4">
        <f t="shared" si="127"/>
        <v>0</v>
      </c>
      <c r="K53" s="4">
        <f t="shared" si="128"/>
        <v>0</v>
      </c>
      <c r="L53" s="4">
        <f t="shared" si="129"/>
        <v>0</v>
      </c>
      <c r="M53" s="4">
        <f t="shared" si="130"/>
        <v>0</v>
      </c>
      <c r="N53" s="4">
        <f t="shared" si="131"/>
        <v>0</v>
      </c>
      <c r="O53" s="4">
        <f t="shared" si="132"/>
        <v>0</v>
      </c>
      <c r="P53" s="4">
        <f t="shared" si="133"/>
        <v>0</v>
      </c>
      <c r="Q53" s="4">
        <f t="shared" si="134"/>
        <v>0</v>
      </c>
      <c r="R53" s="4">
        <f t="shared" si="135"/>
        <v>0</v>
      </c>
      <c r="S53" s="4">
        <f t="shared" si="136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1023.41</v>
      </c>
      <c r="AZ53" s="4"/>
      <c r="BA53" s="4"/>
      <c r="BB53" s="4"/>
      <c r="BC53" s="4"/>
      <c r="BD53" s="4"/>
      <c r="BE53" s="4"/>
      <c r="BF53" s="84" t="str">
        <f t="shared" si="137"/>
        <v>-</v>
      </c>
      <c r="BG53" s="84" t="str">
        <f t="shared" si="138"/>
        <v>-</v>
      </c>
      <c r="BH53" s="84" t="str">
        <f t="shared" si="139"/>
        <v>-</v>
      </c>
      <c r="BI53" s="84" t="str">
        <f t="shared" si="140"/>
        <v>-</v>
      </c>
      <c r="BJ53" s="84" t="str">
        <f t="shared" si="141"/>
        <v>-</v>
      </c>
      <c r="BK53" s="84" t="str">
        <f t="shared" si="142"/>
        <v>-</v>
      </c>
      <c r="BL53" s="84" t="str">
        <f t="shared" si="143"/>
        <v>-</v>
      </c>
      <c r="BM53" s="84" t="str">
        <f t="shared" si="144"/>
        <v>-</v>
      </c>
      <c r="BN53" s="84" t="str">
        <f t="shared" si="145"/>
        <v>-</v>
      </c>
      <c r="BO53" s="84" t="str">
        <f t="shared" si="146"/>
        <v>-</v>
      </c>
      <c r="BP53" s="84" t="str">
        <f t="shared" si="147"/>
        <v>-</v>
      </c>
      <c r="BQ53" s="84" t="str">
        <f t="shared" si="148"/>
        <v>-</v>
      </c>
    </row>
    <row r="54" spans="1:70" x14ac:dyDescent="0.25">
      <c r="A54" s="16" t="s">
        <v>191</v>
      </c>
      <c r="B54" s="16" t="s">
        <v>48</v>
      </c>
      <c r="C54" s="71">
        <f>SUM(U54              : INDEX(U54:AF54,$B$2))</f>
        <v>0</v>
      </c>
      <c r="D54" s="71">
        <f>SUM(AG54              : INDEX(AG54:AR54,$B$2))</f>
        <v>0</v>
      </c>
      <c r="E54" s="71">
        <f>SUM(AS54                : INDEX(AS54:BD54,$B$2))</f>
        <v>0</v>
      </c>
      <c r="F54" s="67" t="str">
        <f t="shared" si="149"/>
        <v>-</v>
      </c>
      <c r="G54" s="4"/>
      <c r="H54" s="4">
        <f t="shared" si="125"/>
        <v>0</v>
      </c>
      <c r="I54" s="4">
        <f t="shared" si="126"/>
        <v>0</v>
      </c>
      <c r="J54" s="4">
        <f t="shared" si="127"/>
        <v>0</v>
      </c>
      <c r="K54" s="4">
        <f t="shared" si="128"/>
        <v>0</v>
      </c>
      <c r="L54" s="4">
        <f t="shared" si="129"/>
        <v>0</v>
      </c>
      <c r="M54" s="4">
        <f t="shared" si="130"/>
        <v>0</v>
      </c>
      <c r="N54" s="4">
        <f t="shared" si="131"/>
        <v>0</v>
      </c>
      <c r="O54" s="4">
        <f t="shared" si="132"/>
        <v>0</v>
      </c>
      <c r="P54" s="4">
        <f t="shared" si="133"/>
        <v>0</v>
      </c>
      <c r="Q54" s="4">
        <f t="shared" si="134"/>
        <v>0</v>
      </c>
      <c r="R54" s="4">
        <f t="shared" si="135"/>
        <v>0</v>
      </c>
      <c r="S54" s="4">
        <f t="shared" si="136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/>
      <c r="BA54" s="4"/>
      <c r="BB54" s="4"/>
      <c r="BC54" s="4"/>
      <c r="BD54" s="4"/>
      <c r="BE54" s="4"/>
      <c r="BF54" s="84" t="str">
        <f t="shared" si="137"/>
        <v>-</v>
      </c>
      <c r="BG54" s="84" t="str">
        <f t="shared" si="138"/>
        <v>-</v>
      </c>
      <c r="BH54" s="84" t="str">
        <f t="shared" si="139"/>
        <v>-</v>
      </c>
      <c r="BI54" s="84" t="str">
        <f t="shared" si="140"/>
        <v>-</v>
      </c>
      <c r="BJ54" s="84" t="str">
        <f t="shared" si="141"/>
        <v>-</v>
      </c>
      <c r="BK54" s="84" t="str">
        <f t="shared" si="142"/>
        <v>-</v>
      </c>
      <c r="BL54" s="84" t="str">
        <f t="shared" si="143"/>
        <v>-</v>
      </c>
      <c r="BM54" s="84" t="str">
        <f t="shared" si="144"/>
        <v>-</v>
      </c>
      <c r="BN54" s="84" t="str">
        <f t="shared" si="145"/>
        <v>-</v>
      </c>
      <c r="BO54" s="84" t="str">
        <f t="shared" si="146"/>
        <v>-</v>
      </c>
      <c r="BP54" s="84" t="str">
        <f t="shared" si="147"/>
        <v>-</v>
      </c>
      <c r="BQ54" s="84" t="str">
        <f t="shared" si="148"/>
        <v>-</v>
      </c>
    </row>
    <row r="55" spans="1:70" x14ac:dyDescent="0.25">
      <c r="A55" s="16" t="s">
        <v>192</v>
      </c>
      <c r="B55" s="16" t="s">
        <v>49</v>
      </c>
      <c r="C55" s="71">
        <f>SUM(U55             : INDEX(U55:AF55,$B$2))</f>
        <v>0</v>
      </c>
      <c r="D55" s="71">
        <f>SUM(AG55              : INDEX(AG55:AR55,$B$2))</f>
        <v>0</v>
      </c>
      <c r="E55" s="71">
        <f>SUM(AS55                  : INDEX(AS55:BD55,$B$2))</f>
        <v>0</v>
      </c>
      <c r="F55" s="67" t="str">
        <f t="shared" si="149"/>
        <v>-</v>
      </c>
      <c r="G55" s="4"/>
      <c r="H55" s="4">
        <f t="shared" si="125"/>
        <v>0</v>
      </c>
      <c r="I55" s="4">
        <f t="shared" si="126"/>
        <v>0</v>
      </c>
      <c r="J55" s="4">
        <f t="shared" si="127"/>
        <v>0</v>
      </c>
      <c r="K55" s="4">
        <f t="shared" si="128"/>
        <v>0</v>
      </c>
      <c r="L55" s="4">
        <f t="shared" si="129"/>
        <v>0</v>
      </c>
      <c r="M55" s="4">
        <f t="shared" si="130"/>
        <v>0</v>
      </c>
      <c r="N55" s="4">
        <f t="shared" si="131"/>
        <v>0</v>
      </c>
      <c r="O55" s="4">
        <f t="shared" si="132"/>
        <v>0</v>
      </c>
      <c r="P55" s="4">
        <f t="shared" si="133"/>
        <v>0</v>
      </c>
      <c r="Q55" s="4">
        <f t="shared" si="134"/>
        <v>0</v>
      </c>
      <c r="R55" s="4">
        <f t="shared" si="135"/>
        <v>0</v>
      </c>
      <c r="S55" s="4">
        <f t="shared" si="136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</v>
      </c>
      <c r="AZ55" s="4"/>
      <c r="BA55" s="4"/>
      <c r="BB55" s="4"/>
      <c r="BC55" s="4"/>
      <c r="BD55" s="4"/>
      <c r="BE55" s="4"/>
      <c r="BF55" s="84" t="str">
        <f t="shared" si="137"/>
        <v>-</v>
      </c>
      <c r="BG55" s="84" t="str">
        <f t="shared" si="138"/>
        <v>-</v>
      </c>
      <c r="BH55" s="84" t="str">
        <f t="shared" si="139"/>
        <v>-</v>
      </c>
      <c r="BI55" s="84" t="str">
        <f t="shared" si="140"/>
        <v>-</v>
      </c>
      <c r="BJ55" s="84" t="str">
        <f t="shared" si="141"/>
        <v>-</v>
      </c>
      <c r="BK55" s="84" t="str">
        <f t="shared" si="142"/>
        <v>-</v>
      </c>
      <c r="BL55" s="84" t="str">
        <f t="shared" si="143"/>
        <v>-</v>
      </c>
      <c r="BM55" s="84" t="str">
        <f t="shared" si="144"/>
        <v>-</v>
      </c>
      <c r="BN55" s="84" t="str">
        <f t="shared" si="145"/>
        <v>-</v>
      </c>
      <c r="BO55" s="84" t="str">
        <f t="shared" si="146"/>
        <v>-</v>
      </c>
      <c r="BP55" s="84" t="str">
        <f t="shared" si="147"/>
        <v>-</v>
      </c>
      <c r="BQ55" s="84" t="str">
        <f t="shared" si="148"/>
        <v>-</v>
      </c>
    </row>
    <row r="56" spans="1:70" x14ac:dyDescent="0.25">
      <c r="A56" s="16" t="s">
        <v>193</v>
      </c>
      <c r="B56" s="16" t="s">
        <v>50</v>
      </c>
      <c r="C56" s="71">
        <f>SUM(U56             : INDEX(U56:AF56,$B$2))</f>
        <v>0</v>
      </c>
      <c r="D56" s="71">
        <f>SUM(AG56               : INDEX(AG56:AR56,$B$2))</f>
        <v>0</v>
      </c>
      <c r="E56" s="71">
        <f>SUM(AS56                 : INDEX(AS56:BD56,$B$2))</f>
        <v>0</v>
      </c>
      <c r="F56" s="67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0</v>
      </c>
      <c r="Q56" s="4">
        <f t="shared" si="134"/>
        <v>0</v>
      </c>
      <c r="R56" s="4">
        <f t="shared" si="135"/>
        <v>0</v>
      </c>
      <c r="S56" s="4">
        <f t="shared" si="136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387.69</v>
      </c>
      <c r="AZ56" s="4"/>
      <c r="BA56" s="4"/>
      <c r="BB56" s="4"/>
      <c r="BC56" s="4"/>
      <c r="BD56" s="4"/>
      <c r="BE56" s="4"/>
      <c r="BF56" s="84" t="str">
        <f t="shared" si="137"/>
        <v>-</v>
      </c>
      <c r="BG56" s="84" t="str">
        <f t="shared" si="138"/>
        <v>-</v>
      </c>
      <c r="BH56" s="84" t="str">
        <f t="shared" si="139"/>
        <v>-</v>
      </c>
      <c r="BI56" s="84" t="str">
        <f t="shared" si="140"/>
        <v>-</v>
      </c>
      <c r="BJ56" s="84" t="str">
        <f t="shared" si="141"/>
        <v>-</v>
      </c>
      <c r="BK56" s="84" t="str">
        <f t="shared" si="142"/>
        <v>-</v>
      </c>
      <c r="BL56" s="84" t="str">
        <f t="shared" si="143"/>
        <v>-</v>
      </c>
      <c r="BM56" s="84" t="str">
        <f t="shared" si="144"/>
        <v>-</v>
      </c>
      <c r="BN56" s="84" t="str">
        <f t="shared" si="145"/>
        <v>-</v>
      </c>
      <c r="BO56" s="84" t="str">
        <f t="shared" si="146"/>
        <v>-</v>
      </c>
      <c r="BP56" s="84" t="str">
        <f t="shared" si="147"/>
        <v>-</v>
      </c>
      <c r="BQ56" s="84" t="str">
        <f t="shared" si="148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150">SUM(D49:D55)</f>
        <v>0</v>
      </c>
      <c r="E57" s="72">
        <f t="shared" si="150"/>
        <v>0</v>
      </c>
      <c r="F57" s="68" t="str">
        <f t="shared" si="149"/>
        <v>-</v>
      </c>
      <c r="G57" s="4"/>
      <c r="H57" s="4">
        <f>SUM(U57:W57)</f>
        <v>0</v>
      </c>
      <c r="I57" s="4">
        <f>SUM(X57:Z57)</f>
        <v>0</v>
      </c>
      <c r="J57" s="4">
        <f t="shared" si="127"/>
        <v>0</v>
      </c>
      <c r="K57" s="4">
        <f t="shared" si="128"/>
        <v>0</v>
      </c>
      <c r="L57" s="4">
        <f t="shared" si="129"/>
        <v>0</v>
      </c>
      <c r="M57" s="4">
        <f t="shared" si="130"/>
        <v>0</v>
      </c>
      <c r="N57" s="4">
        <f t="shared" si="131"/>
        <v>0</v>
      </c>
      <c r="O57" s="4">
        <f t="shared" si="132"/>
        <v>0</v>
      </c>
      <c r="P57" s="4">
        <f t="shared" si="133"/>
        <v>0</v>
      </c>
      <c r="Q57" s="4">
        <f t="shared" si="134"/>
        <v>0</v>
      </c>
      <c r="R57" s="4">
        <f>SUM(AY57:BA57)</f>
        <v>0</v>
      </c>
      <c r="S57" s="4">
        <f t="shared" si="136"/>
        <v>0</v>
      </c>
      <c r="T57" s="62"/>
      <c r="U57" s="61">
        <f>SUM(U49:U55)</f>
        <v>0</v>
      </c>
      <c r="V57" s="61">
        <f t="shared" ref="V57:BC57" si="151">SUM(V49:V55)</f>
        <v>0</v>
      </c>
      <c r="W57" s="61">
        <f t="shared" si="151"/>
        <v>0</v>
      </c>
      <c r="X57" s="61">
        <f t="shared" si="151"/>
        <v>0</v>
      </c>
      <c r="Y57" s="61">
        <f t="shared" si="151"/>
        <v>0</v>
      </c>
      <c r="Z57" s="61">
        <f t="shared" si="151"/>
        <v>0</v>
      </c>
      <c r="AA57" s="61">
        <f t="shared" si="151"/>
        <v>0</v>
      </c>
      <c r="AB57" s="61">
        <f t="shared" si="151"/>
        <v>0</v>
      </c>
      <c r="AC57" s="61">
        <f t="shared" si="151"/>
        <v>0</v>
      </c>
      <c r="AD57" s="61">
        <f t="shared" si="151"/>
        <v>0</v>
      </c>
      <c r="AE57" s="61">
        <f t="shared" si="151"/>
        <v>0</v>
      </c>
      <c r="AF57" s="61">
        <f t="shared" si="151"/>
        <v>0</v>
      </c>
      <c r="AG57" s="61">
        <f t="shared" si="151"/>
        <v>0</v>
      </c>
      <c r="AH57" s="61">
        <f>SUM(AH49:AH55)</f>
        <v>0</v>
      </c>
      <c r="AI57" s="61">
        <f t="shared" si="151"/>
        <v>0</v>
      </c>
      <c r="AJ57" s="61">
        <f t="shared" si="151"/>
        <v>0</v>
      </c>
      <c r="AK57" s="61">
        <f t="shared" si="151"/>
        <v>0</v>
      </c>
      <c r="AL57" s="61">
        <f t="shared" si="151"/>
        <v>0</v>
      </c>
      <c r="AM57" s="61">
        <f t="shared" si="151"/>
        <v>0</v>
      </c>
      <c r="AN57" s="61">
        <f t="shared" si="151"/>
        <v>0</v>
      </c>
      <c r="AO57" s="61">
        <f t="shared" si="151"/>
        <v>0</v>
      </c>
      <c r="AP57" s="61">
        <f t="shared" si="151"/>
        <v>0</v>
      </c>
      <c r="AQ57" s="61">
        <f t="shared" si="151"/>
        <v>0</v>
      </c>
      <c r="AR57" s="61">
        <f t="shared" si="151"/>
        <v>0</v>
      </c>
      <c r="AS57" s="61">
        <f t="shared" si="151"/>
        <v>0</v>
      </c>
      <c r="AT57" s="61">
        <f t="shared" si="151"/>
        <v>0</v>
      </c>
      <c r="AU57" s="61">
        <f>SUM(AU49:AU55)</f>
        <v>0</v>
      </c>
      <c r="AV57" s="61">
        <f t="shared" si="151"/>
        <v>0</v>
      </c>
      <c r="AW57" s="61">
        <f t="shared" si="151"/>
        <v>0</v>
      </c>
      <c r="AX57" s="61">
        <f t="shared" si="151"/>
        <v>0</v>
      </c>
      <c r="AY57" s="61">
        <f t="shared" si="151"/>
        <v>0</v>
      </c>
      <c r="AZ57" s="61">
        <f t="shared" si="151"/>
        <v>0</v>
      </c>
      <c r="BA57" s="61">
        <f t="shared" si="151"/>
        <v>0</v>
      </c>
      <c r="BB57" s="61">
        <f t="shared" si="151"/>
        <v>0</v>
      </c>
      <c r="BC57" s="61">
        <f t="shared" si="151"/>
        <v>0</v>
      </c>
      <c r="BD57" s="61">
        <f>SUM(BD49:BD55)</f>
        <v>0</v>
      </c>
      <c r="BE57" s="4"/>
      <c r="BF57" s="84" t="str">
        <f t="shared" ref="BF57:BF58" si="152">IFERROR(AS57/AG57,"-")</f>
        <v>-</v>
      </c>
      <c r="BG57" s="84" t="str">
        <f t="shared" ref="BG57:BG58" si="153">IFERROR(AT57/AH57,"-")</f>
        <v>-</v>
      </c>
      <c r="BH57" s="84" t="str">
        <f t="shared" ref="BH57:BH58" si="154">IFERROR(AU57/AI57,"-")</f>
        <v>-</v>
      </c>
      <c r="BI57" s="84" t="str">
        <f t="shared" ref="BI57:BI58" si="155">IFERROR(AV57/AJ57,"-")</f>
        <v>-</v>
      </c>
      <c r="BJ57" s="84" t="str">
        <f t="shared" ref="BJ57:BJ58" si="156">IFERROR(AW57/AK57,"-")</f>
        <v>-</v>
      </c>
      <c r="BK57" s="84" t="str">
        <f t="shared" ref="BK57:BK58" si="157">IFERROR(AX57/AL57,"-")</f>
        <v>-</v>
      </c>
      <c r="BL57" s="84" t="str">
        <f t="shared" ref="BL57:BL58" si="158">IFERROR(AY57/AM57,"-")</f>
        <v>-</v>
      </c>
      <c r="BM57" s="84" t="str">
        <f t="shared" ref="BM57:BM58" si="159">IFERROR(AZ57/AN57,"-")</f>
        <v>-</v>
      </c>
      <c r="BN57" s="84" t="str">
        <f t="shared" ref="BN57:BN58" si="160">IFERROR(BA57/AO57,"-")</f>
        <v>-</v>
      </c>
      <c r="BO57" s="84" t="str">
        <f t="shared" ref="BO57:BO58" si="161">IFERROR(BB57/AP57,"-")</f>
        <v>-</v>
      </c>
      <c r="BP57" s="84" t="str">
        <f t="shared" ref="BP57:BP58" si="162">IFERROR(BC57/AQ57,"-")</f>
        <v>-</v>
      </c>
      <c r="BQ57" s="84" t="str">
        <f t="shared" ref="BQ57:BQ58" si="163">IFERROR(BD57/AR57,"-")</f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126"/>
        <v>0</v>
      </c>
      <c r="J58" s="4">
        <f t="shared" si="127"/>
        <v>0</v>
      </c>
      <c r="K58" s="4">
        <f t="shared" si="128"/>
        <v>0</v>
      </c>
      <c r="L58" s="4">
        <f t="shared" si="129"/>
        <v>0</v>
      </c>
      <c r="M58" s="4">
        <f t="shared" si="130"/>
        <v>0</v>
      </c>
      <c r="N58" s="4">
        <f t="shared" si="131"/>
        <v>0</v>
      </c>
      <c r="O58" s="4">
        <f t="shared" si="132"/>
        <v>0</v>
      </c>
      <c r="P58" s="4">
        <f t="shared" si="133"/>
        <v>0</v>
      </c>
      <c r="Q58" s="4">
        <f t="shared" si="134"/>
        <v>0</v>
      </c>
      <c r="R58" s="4">
        <f t="shared" si="135"/>
        <v>0</v>
      </c>
      <c r="S58" s="4">
        <f t="shared" si="136"/>
        <v>0</v>
      </c>
      <c r="T58" s="18"/>
      <c r="U58" s="64" t="n">
        <v>5229.46</v>
      </c>
      <c r="V58" s="64" t="n">
        <v>4953.428</v>
      </c>
      <c r="W58" s="64" t="n">
        <v>10867.875</v>
      </c>
      <c r="X58" s="64" t="n">
        <v>14017.172</v>
      </c>
      <c r="Y58" s="64" t="n">
        <v>11357.576</v>
      </c>
      <c r="Z58" s="64" t="n">
        <v>18852.466</v>
      </c>
      <c r="AA58" s="64" t="n">
        <v>16582.023</v>
      </c>
      <c r="AB58" s="64" t="n">
        <v>10057.415</v>
      </c>
      <c r="AC58" s="64" t="n">
        <v>21958.39</v>
      </c>
      <c r="AD58" s="64" t="n">
        <v>13825.282</v>
      </c>
      <c r="AE58" s="64" t="n">
        <v>21610.269</v>
      </c>
      <c r="AF58" s="64" t="n">
        <v>34303.054</v>
      </c>
      <c r="AG58" s="64" t="n">
        <v>6062.523</v>
      </c>
      <c r="AH58" s="64" t="n">
        <v>6799.43499999997</v>
      </c>
      <c r="AI58" s="64" t="n">
        <v>17827.883</v>
      </c>
      <c r="AJ58" s="64" t="n">
        <v>18291.497</v>
      </c>
      <c r="AK58" s="64" t="n">
        <v>13673.798</v>
      </c>
      <c r="AL58" s="64" t="n">
        <v>17473.26</v>
      </c>
      <c r="AM58" s="64" t="n">
        <v>14170.758</v>
      </c>
      <c r="AN58" s="64" t="n">
        <v>14052.285</v>
      </c>
      <c r="AO58" s="64" t="n">
        <v>20224.289</v>
      </c>
      <c r="AP58" s="64" t="n">
        <v>18360.919</v>
      </c>
      <c r="AQ58" s="64" t="n">
        <v>27633.948</v>
      </c>
      <c r="AR58" s="64" t="n">
        <v>44997.8420000001</v>
      </c>
      <c r="AS58" s="63" t="n">
        <v>12769.655</v>
      </c>
      <c r="AT58" s="63" t="n">
        <v>20969.71</v>
      </c>
      <c r="AU58" s="63" t="n">
        <v>27560.08</v>
      </c>
      <c r="AV58" s="63" t="n">
        <v>24462.64</v>
      </c>
      <c r="AW58" s="63" t="n">
        <v>31187.96</v>
      </c>
      <c r="AX58" s="63" t="n">
        <v>30762.35</v>
      </c>
      <c r="AY58" s="63" t="n">
        <v>23223.96</v>
      </c>
      <c r="AZ58" s="63"/>
      <c r="BA58" s="63"/>
      <c r="BB58" s="63"/>
      <c r="BC58" s="63"/>
      <c r="BD58" s="63"/>
      <c r="BE58" s="63"/>
      <c r="BF58" s="84" t="str">
        <f t="shared" si="152"/>
        <v>-</v>
      </c>
      <c r="BG58" s="84" t="str">
        <f t="shared" si="153"/>
        <v>-</v>
      </c>
      <c r="BH58" s="84" t="str">
        <f t="shared" si="154"/>
        <v>-</v>
      </c>
      <c r="BI58" s="84" t="str">
        <f t="shared" si="155"/>
        <v>-</v>
      </c>
      <c r="BJ58" s="84" t="str">
        <f t="shared" si="156"/>
        <v>-</v>
      </c>
      <c r="BK58" s="84" t="str">
        <f t="shared" si="157"/>
        <v>-</v>
      </c>
      <c r="BL58" s="84" t="str">
        <f t="shared" si="158"/>
        <v>-</v>
      </c>
      <c r="BM58" s="84" t="str">
        <f t="shared" si="159"/>
        <v>-</v>
      </c>
      <c r="BN58" s="84" t="str">
        <f t="shared" si="160"/>
        <v>-</v>
      </c>
      <c r="BO58" s="84" t="str">
        <f t="shared" si="161"/>
        <v>-</v>
      </c>
      <c r="BP58" s="84" t="str">
        <f t="shared" si="162"/>
        <v>-</v>
      </c>
      <c r="BQ58" s="84" t="str">
        <f t="shared" si="16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C68" si="164">IFERROR(C49/C$58,"")</f>
        <v/>
      </c>
      <c r="D61" s="65" t="str">
        <f t="shared" ref="D61:E61" si="165">IFERROR(D49/D$58,"")</f>
        <v/>
      </c>
      <c r="E61" s="65" t="str">
        <f t="shared" si="165"/>
        <v/>
      </c>
      <c r="F61" s="65" t="str">
        <f>IFERROR(E61/D61,"")</f>
        <v/>
      </c>
      <c r="H61" s="2" t="str">
        <f t="shared" ref="H61:H70" si="166">IFERROR(H49/H$58,"")</f>
        <v/>
      </c>
      <c r="I61" s="2" t="str">
        <f t="shared" ref="I61:S61" si="167">IFERROR(I49/I$58,"")</f>
        <v/>
      </c>
      <c r="J61" s="2" t="str">
        <f t="shared" si="167"/>
        <v/>
      </c>
      <c r="K61" s="2" t="str">
        <f t="shared" si="167"/>
        <v/>
      </c>
      <c r="L61" s="2" t="str">
        <f t="shared" si="167"/>
        <v/>
      </c>
      <c r="M61" s="2" t="str">
        <f t="shared" si="167"/>
        <v/>
      </c>
      <c r="N61" s="2" t="str">
        <f t="shared" si="167"/>
        <v/>
      </c>
      <c r="O61" s="2" t="str">
        <f t="shared" si="167"/>
        <v/>
      </c>
      <c r="P61" s="2" t="str">
        <f t="shared" si="167"/>
        <v/>
      </c>
      <c r="Q61" s="2" t="str">
        <f t="shared" si="167"/>
        <v/>
      </c>
      <c r="R61" s="75" t="str">
        <f t="shared" si="167"/>
        <v/>
      </c>
      <c r="S61" s="75" t="str">
        <f t="shared" si="167"/>
        <v/>
      </c>
      <c r="T61" s="1"/>
      <c r="U61" s="2" t="str">
        <f t="shared" ref="U61:U68" si="168">IFERROR(U49/U$58,"")</f>
        <v/>
      </c>
      <c r="V61" s="2" t="str">
        <f t="shared" ref="V61:BD61" si="169">IFERROR(V49/V$58,"")</f>
        <v/>
      </c>
      <c r="W61" s="2" t="str">
        <f t="shared" si="169"/>
        <v/>
      </c>
      <c r="X61" s="2" t="str">
        <f t="shared" si="169"/>
        <v/>
      </c>
      <c r="Y61" s="2" t="str">
        <f t="shared" si="169"/>
        <v/>
      </c>
      <c r="Z61" s="2" t="str">
        <f t="shared" si="169"/>
        <v/>
      </c>
      <c r="AA61" s="2" t="str">
        <f t="shared" si="169"/>
        <v/>
      </c>
      <c r="AB61" s="2" t="str">
        <f t="shared" si="169"/>
        <v/>
      </c>
      <c r="AC61" s="2" t="str">
        <f t="shared" si="169"/>
        <v/>
      </c>
      <c r="AD61" s="2" t="str">
        <f t="shared" si="169"/>
        <v/>
      </c>
      <c r="AE61" s="2" t="str">
        <f t="shared" si="169"/>
        <v/>
      </c>
      <c r="AF61" s="2" t="str">
        <f t="shared" si="169"/>
        <v/>
      </c>
      <c r="AG61" s="2" t="str">
        <f t="shared" si="169"/>
        <v/>
      </c>
      <c r="AH61" s="2" t="str">
        <f t="shared" si="169"/>
        <v/>
      </c>
      <c r="AI61" s="2" t="str">
        <f t="shared" si="169"/>
        <v/>
      </c>
      <c r="AJ61" s="2" t="str">
        <f t="shared" si="169"/>
        <v/>
      </c>
      <c r="AK61" s="2" t="str">
        <f t="shared" si="169"/>
        <v/>
      </c>
      <c r="AL61" s="2" t="str">
        <f t="shared" si="169"/>
        <v/>
      </c>
      <c r="AM61" s="2" t="str">
        <f t="shared" si="169"/>
        <v/>
      </c>
      <c r="AN61" s="2" t="str">
        <f t="shared" si="169"/>
        <v/>
      </c>
      <c r="AO61" s="2" t="str">
        <f t="shared" si="169"/>
        <v/>
      </c>
      <c r="AP61" s="2" t="str">
        <f t="shared" si="169"/>
        <v/>
      </c>
      <c r="AQ61" s="2" t="str">
        <f t="shared" si="169"/>
        <v/>
      </c>
      <c r="AR61" s="2" t="str">
        <f t="shared" si="169"/>
        <v/>
      </c>
      <c r="AS61" s="2" t="str">
        <f t="shared" si="169"/>
        <v/>
      </c>
      <c r="AT61" s="2" t="str">
        <f t="shared" si="169"/>
        <v/>
      </c>
      <c r="AU61" s="2" t="str">
        <f t="shared" si="169"/>
        <v/>
      </c>
      <c r="AV61" s="2" t="str">
        <f t="shared" si="169"/>
        <v/>
      </c>
      <c r="AW61" s="2" t="str">
        <f t="shared" si="169"/>
        <v/>
      </c>
      <c r="AX61" s="2" t="str">
        <f t="shared" si="169"/>
        <v/>
      </c>
      <c r="AY61" s="2" t="str">
        <f t="shared" si="169"/>
        <v/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84" t="str">
        <f t="shared" ref="BF61:BF68" si="170">IFERROR(AS61/AG61,"-")</f>
        <v>-</v>
      </c>
      <c r="BG61" s="84" t="str">
        <f t="shared" ref="BG61:BG68" si="171">IFERROR(AT61/AH61,"-")</f>
        <v>-</v>
      </c>
      <c r="BH61" s="84" t="str">
        <f t="shared" ref="BH61:BH68" si="172">IFERROR(AU61/AI61,"-")</f>
        <v>-</v>
      </c>
      <c r="BI61" s="84" t="str">
        <f t="shared" ref="BI61:BI68" si="173">IFERROR(AV61/AJ61,"-")</f>
        <v>-</v>
      </c>
      <c r="BJ61" s="84" t="str">
        <f t="shared" ref="BJ61:BJ68" si="174">IFERROR(AW61/AK61,"-")</f>
        <v>-</v>
      </c>
      <c r="BK61" s="84" t="str">
        <f t="shared" ref="BK61:BK68" si="175">IFERROR(AX61/AL61,"-")</f>
        <v>-</v>
      </c>
      <c r="BL61" s="84" t="str">
        <f t="shared" ref="BL61:BL68" si="176">IFERROR(AY61/AM61,"-")</f>
        <v>-</v>
      </c>
      <c r="BM61" s="84" t="str">
        <f t="shared" ref="BM61:BM68" si="177">IFERROR(AZ61/AN61,"-")</f>
        <v>-</v>
      </c>
      <c r="BN61" s="84" t="str">
        <f t="shared" ref="BN61:BN68" si="178">IFERROR(BA61/AO61,"-")</f>
        <v>-</v>
      </c>
      <c r="BO61" s="84" t="str">
        <f t="shared" ref="BO61:BO68" si="179">IFERROR(BB61/AP61,"-")</f>
        <v>-</v>
      </c>
      <c r="BP61" s="84" t="str">
        <f t="shared" ref="BP61:BP68" si="180">IFERROR(BC61/AQ61,"-")</f>
        <v>-</v>
      </c>
      <c r="BQ61" s="84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65" t="str">
        <f t="shared" si="164"/>
        <v/>
      </c>
      <c r="D62" s="65" t="str">
        <f t="shared" ref="D62:E70" si="182">IFERROR(D50/D$58,"")</f>
        <v/>
      </c>
      <c r="E62" s="65" t="str">
        <f t="shared" si="182"/>
        <v/>
      </c>
      <c r="F62" s="65" t="str">
        <f t="shared" ref="F62:F70" si="183">IFERROR(E62/D62,"")</f>
        <v/>
      </c>
      <c r="H62" s="2" t="str">
        <f t="shared" si="166"/>
        <v/>
      </c>
      <c r="I62" s="2" t="str">
        <f t="shared" ref="I62:S62" si="184">IFERROR(I50/I$58,"")</f>
        <v/>
      </c>
      <c r="J62" s="2" t="str">
        <f t="shared" si="184"/>
        <v/>
      </c>
      <c r="K62" s="2" t="str">
        <f t="shared" si="184"/>
        <v/>
      </c>
      <c r="L62" s="2" t="str">
        <f t="shared" si="184"/>
        <v/>
      </c>
      <c r="M62" s="2" t="str">
        <f t="shared" si="184"/>
        <v/>
      </c>
      <c r="N62" s="2" t="str">
        <f t="shared" si="184"/>
        <v/>
      </c>
      <c r="O62" s="2" t="str">
        <f t="shared" si="184"/>
        <v/>
      </c>
      <c r="P62" s="2" t="str">
        <f t="shared" si="184"/>
        <v/>
      </c>
      <c r="Q62" s="2" t="str">
        <f t="shared" si="184"/>
        <v/>
      </c>
      <c r="R62" s="75" t="str">
        <f t="shared" si="184"/>
        <v/>
      </c>
      <c r="S62" s="75" t="str">
        <f t="shared" si="184"/>
        <v/>
      </c>
      <c r="T62" s="1"/>
      <c r="U62" s="2" t="str">
        <f t="shared" si="168"/>
        <v/>
      </c>
      <c r="V62" s="2" t="str">
        <f t="shared" ref="V62:BD62" si="185">IFERROR(V50/V$58,"")</f>
        <v/>
      </c>
      <c r="W62" s="2" t="str">
        <f t="shared" si="185"/>
        <v/>
      </c>
      <c r="X62" s="2" t="str">
        <f t="shared" si="185"/>
        <v/>
      </c>
      <c r="Y62" s="2" t="str">
        <f t="shared" si="185"/>
        <v/>
      </c>
      <c r="Z62" s="2" t="str">
        <f t="shared" si="185"/>
        <v/>
      </c>
      <c r="AA62" s="2" t="str">
        <f t="shared" si="185"/>
        <v/>
      </c>
      <c r="AB62" s="2" t="str">
        <f t="shared" si="185"/>
        <v/>
      </c>
      <c r="AC62" s="2" t="str">
        <f t="shared" si="185"/>
        <v/>
      </c>
      <c r="AD62" s="2" t="str">
        <f t="shared" si="185"/>
        <v/>
      </c>
      <c r="AE62" s="2" t="str">
        <f t="shared" si="185"/>
        <v/>
      </c>
      <c r="AF62" s="2" t="str">
        <f t="shared" si="185"/>
        <v/>
      </c>
      <c r="AG62" s="2" t="str">
        <f t="shared" si="185"/>
        <v/>
      </c>
      <c r="AH62" s="2" t="str">
        <f t="shared" si="185"/>
        <v/>
      </c>
      <c r="AI62" s="2" t="str">
        <f t="shared" si="185"/>
        <v/>
      </c>
      <c r="AJ62" s="2" t="str">
        <f t="shared" si="185"/>
        <v/>
      </c>
      <c r="AK62" s="2" t="str">
        <f t="shared" si="185"/>
        <v/>
      </c>
      <c r="AL62" s="2" t="str">
        <f t="shared" si="185"/>
        <v/>
      </c>
      <c r="AM62" s="2" t="str">
        <f t="shared" si="185"/>
        <v/>
      </c>
      <c r="AN62" s="2" t="str">
        <f t="shared" si="185"/>
        <v/>
      </c>
      <c r="AO62" s="2" t="str">
        <f t="shared" si="185"/>
        <v/>
      </c>
      <c r="AP62" s="2" t="str">
        <f t="shared" si="185"/>
        <v/>
      </c>
      <c r="AQ62" s="2" t="str">
        <f t="shared" si="185"/>
        <v/>
      </c>
      <c r="AR62" s="2" t="str">
        <f t="shared" si="185"/>
        <v/>
      </c>
      <c r="AS62" s="2" t="str">
        <f t="shared" si="185"/>
        <v/>
      </c>
      <c r="AT62" s="2" t="str">
        <f t="shared" si="185"/>
        <v/>
      </c>
      <c r="AU62" s="2" t="str">
        <f t="shared" si="185"/>
        <v/>
      </c>
      <c r="AV62" s="2" t="str">
        <f t="shared" si="185"/>
        <v/>
      </c>
      <c r="AW62" s="2" t="str">
        <f t="shared" si="185"/>
        <v/>
      </c>
      <c r="AX62" s="2" t="str">
        <f t="shared" si="185"/>
        <v/>
      </c>
      <c r="AY62" s="2" t="str">
        <f t="shared" si="185"/>
        <v/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84" t="str">
        <f t="shared" si="170"/>
        <v>-</v>
      </c>
      <c r="BG62" s="84" t="str">
        <f t="shared" si="171"/>
        <v>-</v>
      </c>
      <c r="BH62" s="84" t="str">
        <f t="shared" si="172"/>
        <v>-</v>
      </c>
      <c r="BI62" s="84" t="str">
        <f t="shared" si="173"/>
        <v>-</v>
      </c>
      <c r="BJ62" s="84" t="str">
        <f t="shared" si="174"/>
        <v>-</v>
      </c>
      <c r="BK62" s="84" t="str">
        <f t="shared" si="175"/>
        <v>-</v>
      </c>
      <c r="BL62" s="84" t="str">
        <f t="shared" si="176"/>
        <v>-</v>
      </c>
      <c r="BM62" s="84" t="str">
        <f t="shared" si="177"/>
        <v>-</v>
      </c>
      <c r="BN62" s="84" t="str">
        <f t="shared" si="178"/>
        <v>-</v>
      </c>
      <c r="BO62" s="84" t="str">
        <f t="shared" si="179"/>
        <v>-</v>
      </c>
      <c r="BP62" s="84" t="str">
        <f t="shared" si="180"/>
        <v>-</v>
      </c>
      <c r="BQ62" s="84" t="str">
        <f t="shared" si="181"/>
        <v>-</v>
      </c>
    </row>
    <row r="63" spans="1:70" x14ac:dyDescent="0.25">
      <c r="A63" s="16" t="s">
        <v>195</v>
      </c>
      <c r="B63" s="16" t="s">
        <v>45</v>
      </c>
      <c r="C63" s="65" t="str">
        <f t="shared" si="164"/>
        <v/>
      </c>
      <c r="D63" s="65" t="str">
        <f t="shared" si="182"/>
        <v/>
      </c>
      <c r="E63" s="65" t="str">
        <f t="shared" si="182"/>
        <v/>
      </c>
      <c r="F63" s="65" t="str">
        <f t="shared" si="183"/>
        <v/>
      </c>
      <c r="H63" s="2" t="str">
        <f t="shared" si="166"/>
        <v/>
      </c>
      <c r="I63" s="2" t="str">
        <f t="shared" ref="I63:S63" si="186">IFERROR(I51/I$58,"")</f>
        <v/>
      </c>
      <c r="J63" s="2" t="str">
        <f t="shared" si="186"/>
        <v/>
      </c>
      <c r="K63" s="2" t="str">
        <f t="shared" si="186"/>
        <v/>
      </c>
      <c r="L63" s="2" t="str">
        <f t="shared" si="186"/>
        <v/>
      </c>
      <c r="M63" s="2" t="str">
        <f t="shared" si="186"/>
        <v/>
      </c>
      <c r="N63" s="2" t="str">
        <f t="shared" si="186"/>
        <v/>
      </c>
      <c r="O63" s="2" t="str">
        <f t="shared" si="186"/>
        <v/>
      </c>
      <c r="P63" s="2" t="str">
        <f t="shared" si="186"/>
        <v/>
      </c>
      <c r="Q63" s="2" t="str">
        <f t="shared" si="186"/>
        <v/>
      </c>
      <c r="R63" s="75" t="str">
        <f t="shared" si="186"/>
        <v/>
      </c>
      <c r="S63" s="75" t="str">
        <f t="shared" si="186"/>
        <v/>
      </c>
      <c r="T63" s="1"/>
      <c r="U63" s="2" t="str">
        <f t="shared" si="168"/>
        <v/>
      </c>
      <c r="V63" s="2" t="str">
        <f t="shared" ref="V63:BD63" si="187">IFERROR(V51/V$58,"")</f>
        <v/>
      </c>
      <c r="W63" s="2" t="str">
        <f t="shared" si="187"/>
        <v/>
      </c>
      <c r="X63" s="2" t="str">
        <f t="shared" si="187"/>
        <v/>
      </c>
      <c r="Y63" s="2" t="str">
        <f t="shared" si="187"/>
        <v/>
      </c>
      <c r="Z63" s="2" t="str">
        <f t="shared" si="187"/>
        <v/>
      </c>
      <c r="AA63" s="2" t="str">
        <f t="shared" si="187"/>
        <v/>
      </c>
      <c r="AB63" s="2" t="str">
        <f t="shared" si="187"/>
        <v/>
      </c>
      <c r="AC63" s="2" t="str">
        <f t="shared" si="187"/>
        <v/>
      </c>
      <c r="AD63" s="2" t="str">
        <f t="shared" si="187"/>
        <v/>
      </c>
      <c r="AE63" s="2" t="str">
        <f t="shared" si="187"/>
        <v/>
      </c>
      <c r="AF63" s="2" t="str">
        <f t="shared" si="187"/>
        <v/>
      </c>
      <c r="AG63" s="2" t="str">
        <f t="shared" si="187"/>
        <v/>
      </c>
      <c r="AH63" s="2" t="str">
        <f t="shared" si="187"/>
        <v/>
      </c>
      <c r="AI63" s="2" t="str">
        <f t="shared" si="187"/>
        <v/>
      </c>
      <c r="AJ63" s="2" t="str">
        <f t="shared" si="187"/>
        <v/>
      </c>
      <c r="AK63" s="2" t="str">
        <f t="shared" si="187"/>
        <v/>
      </c>
      <c r="AL63" s="2" t="str">
        <f t="shared" si="187"/>
        <v/>
      </c>
      <c r="AM63" s="2" t="str">
        <f t="shared" si="187"/>
        <v/>
      </c>
      <c r="AN63" s="2" t="str">
        <f t="shared" si="187"/>
        <v/>
      </c>
      <c r="AO63" s="2" t="str">
        <f t="shared" si="187"/>
        <v/>
      </c>
      <c r="AP63" s="2" t="str">
        <f t="shared" si="187"/>
        <v/>
      </c>
      <c r="AQ63" s="2" t="str">
        <f t="shared" si="187"/>
        <v/>
      </c>
      <c r="AR63" s="2" t="str">
        <f t="shared" si="187"/>
        <v/>
      </c>
      <c r="AS63" s="2" t="str">
        <f t="shared" si="187"/>
        <v/>
      </c>
      <c r="AT63" s="2" t="str">
        <f t="shared" si="187"/>
        <v/>
      </c>
      <c r="AU63" s="2" t="str">
        <f t="shared" si="187"/>
        <v/>
      </c>
      <c r="AV63" s="2" t="str">
        <f t="shared" si="187"/>
        <v/>
      </c>
      <c r="AW63" s="2" t="str">
        <f t="shared" si="187"/>
        <v/>
      </c>
      <c r="AX63" s="2" t="str">
        <f t="shared" si="187"/>
        <v/>
      </c>
      <c r="AY63" s="2" t="str">
        <f t="shared" si="187"/>
        <v/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84" t="str">
        <f t="shared" si="170"/>
        <v>-</v>
      </c>
      <c r="BG63" s="84" t="str">
        <f t="shared" si="171"/>
        <v>-</v>
      </c>
      <c r="BH63" s="84" t="str">
        <f t="shared" si="172"/>
        <v>-</v>
      </c>
      <c r="BI63" s="84" t="str">
        <f t="shared" si="173"/>
        <v>-</v>
      </c>
      <c r="BJ63" s="84" t="str">
        <f t="shared" si="174"/>
        <v>-</v>
      </c>
      <c r="BK63" s="84" t="str">
        <f t="shared" si="175"/>
        <v>-</v>
      </c>
      <c r="BL63" s="84" t="str">
        <f t="shared" si="176"/>
        <v>-</v>
      </c>
      <c r="BM63" s="84" t="str">
        <f t="shared" si="177"/>
        <v>-</v>
      </c>
      <c r="BN63" s="84" t="str">
        <f t="shared" si="178"/>
        <v>-</v>
      </c>
      <c r="BO63" s="84" t="str">
        <f t="shared" si="179"/>
        <v>-</v>
      </c>
      <c r="BP63" s="84" t="str">
        <f t="shared" si="180"/>
        <v>-</v>
      </c>
      <c r="BQ63" s="84" t="str">
        <f t="shared" si="181"/>
        <v>-</v>
      </c>
    </row>
    <row r="64" spans="1:70" x14ac:dyDescent="0.25">
      <c r="A64" s="16" t="s">
        <v>196</v>
      </c>
      <c r="B64" s="16" t="s">
        <v>46</v>
      </c>
      <c r="C64" s="65" t="str">
        <f t="shared" si="164"/>
        <v/>
      </c>
      <c r="D64" s="65" t="str">
        <f t="shared" si="182"/>
        <v/>
      </c>
      <c r="E64" s="65" t="str">
        <f t="shared" si="182"/>
        <v/>
      </c>
      <c r="F64" s="65" t="str">
        <f t="shared" si="183"/>
        <v/>
      </c>
      <c r="H64" s="2" t="str">
        <f t="shared" si="166"/>
        <v/>
      </c>
      <c r="I64" s="2" t="str">
        <f t="shared" ref="I64:S64" si="188">IFERROR(I52/I$58,"")</f>
        <v/>
      </c>
      <c r="J64" s="2" t="str">
        <f t="shared" si="188"/>
        <v/>
      </c>
      <c r="K64" s="2" t="str">
        <f t="shared" si="188"/>
        <v/>
      </c>
      <c r="L64" s="2" t="str">
        <f t="shared" si="188"/>
        <v/>
      </c>
      <c r="M64" s="2" t="str">
        <f t="shared" si="188"/>
        <v/>
      </c>
      <c r="N64" s="2" t="str">
        <f t="shared" si="188"/>
        <v/>
      </c>
      <c r="O64" s="2" t="str">
        <f t="shared" si="188"/>
        <v/>
      </c>
      <c r="P64" s="2" t="str">
        <f t="shared" si="188"/>
        <v/>
      </c>
      <c r="Q64" s="2" t="str">
        <f t="shared" si="188"/>
        <v/>
      </c>
      <c r="R64" s="75" t="str">
        <f t="shared" si="188"/>
        <v/>
      </c>
      <c r="S64" s="75" t="str">
        <f t="shared" si="188"/>
        <v/>
      </c>
      <c r="T64" s="1"/>
      <c r="U64" s="2" t="str">
        <f t="shared" si="168"/>
        <v/>
      </c>
      <c r="V64" s="2" t="str">
        <f t="shared" ref="V64:BD64" si="189">IFERROR(V52/V$58,"")</f>
        <v/>
      </c>
      <c r="W64" s="2" t="str">
        <f t="shared" si="189"/>
        <v/>
      </c>
      <c r="X64" s="2" t="str">
        <f t="shared" si="189"/>
        <v/>
      </c>
      <c r="Y64" s="2" t="str">
        <f t="shared" si="189"/>
        <v/>
      </c>
      <c r="Z64" s="2" t="str">
        <f t="shared" si="189"/>
        <v/>
      </c>
      <c r="AA64" s="2" t="str">
        <f t="shared" si="189"/>
        <v/>
      </c>
      <c r="AB64" s="2" t="str">
        <f t="shared" si="189"/>
        <v/>
      </c>
      <c r="AC64" s="2" t="str">
        <f t="shared" si="189"/>
        <v/>
      </c>
      <c r="AD64" s="2" t="str">
        <f t="shared" si="189"/>
        <v/>
      </c>
      <c r="AE64" s="2" t="str">
        <f t="shared" si="189"/>
        <v/>
      </c>
      <c r="AF64" s="2" t="str">
        <f t="shared" si="189"/>
        <v/>
      </c>
      <c r="AG64" s="2" t="str">
        <f t="shared" si="189"/>
        <v/>
      </c>
      <c r="AH64" s="2" t="str">
        <f t="shared" si="189"/>
        <v/>
      </c>
      <c r="AI64" s="2" t="str">
        <f t="shared" si="189"/>
        <v/>
      </c>
      <c r="AJ64" s="2" t="str">
        <f t="shared" si="189"/>
        <v/>
      </c>
      <c r="AK64" s="2" t="str">
        <f t="shared" si="189"/>
        <v/>
      </c>
      <c r="AL64" s="2" t="str">
        <f t="shared" si="189"/>
        <v/>
      </c>
      <c r="AM64" s="2" t="str">
        <f t="shared" si="189"/>
        <v/>
      </c>
      <c r="AN64" s="2" t="str">
        <f t="shared" si="189"/>
        <v/>
      </c>
      <c r="AO64" s="2" t="str">
        <f t="shared" si="189"/>
        <v/>
      </c>
      <c r="AP64" s="2" t="str">
        <f t="shared" si="189"/>
        <v/>
      </c>
      <c r="AQ64" s="2" t="str">
        <f t="shared" si="189"/>
        <v/>
      </c>
      <c r="AR64" s="2" t="str">
        <f t="shared" si="189"/>
        <v/>
      </c>
      <c r="AS64" s="2" t="str">
        <f t="shared" si="189"/>
        <v/>
      </c>
      <c r="AT64" s="2" t="str">
        <f t="shared" si="189"/>
        <v/>
      </c>
      <c r="AU64" s="2" t="str">
        <f t="shared" si="189"/>
        <v/>
      </c>
      <c r="AV64" s="2" t="str">
        <f t="shared" si="189"/>
        <v/>
      </c>
      <c r="AW64" s="2" t="str">
        <f t="shared" si="189"/>
        <v/>
      </c>
      <c r="AX64" s="2" t="str">
        <f t="shared" si="189"/>
        <v/>
      </c>
      <c r="AY64" s="2" t="str">
        <f t="shared" si="189"/>
        <v/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84" t="str">
        <f t="shared" si="170"/>
        <v>-</v>
      </c>
      <c r="BG64" s="84" t="str">
        <f t="shared" si="171"/>
        <v>-</v>
      </c>
      <c r="BH64" s="84" t="str">
        <f t="shared" si="172"/>
        <v>-</v>
      </c>
      <c r="BI64" s="84" t="str">
        <f t="shared" si="173"/>
        <v>-</v>
      </c>
      <c r="BJ64" s="84" t="str">
        <f t="shared" si="174"/>
        <v>-</v>
      </c>
      <c r="BK64" s="84" t="str">
        <f t="shared" si="175"/>
        <v>-</v>
      </c>
      <c r="BL64" s="84" t="str">
        <f t="shared" si="176"/>
        <v>-</v>
      </c>
      <c r="BM64" s="84" t="str">
        <f t="shared" si="177"/>
        <v>-</v>
      </c>
      <c r="BN64" s="84" t="str">
        <f t="shared" si="178"/>
        <v>-</v>
      </c>
      <c r="BO64" s="84" t="str">
        <f t="shared" si="179"/>
        <v>-</v>
      </c>
      <c r="BP64" s="84" t="str">
        <f t="shared" si="180"/>
        <v>-</v>
      </c>
      <c r="BQ64" s="84" t="str">
        <f t="shared" si="181"/>
        <v>-</v>
      </c>
    </row>
    <row r="65" spans="1:69" x14ac:dyDescent="0.25">
      <c r="A65" s="16" t="s">
        <v>197</v>
      </c>
      <c r="B65" s="16" t="s">
        <v>47</v>
      </c>
      <c r="C65" s="65" t="str">
        <f t="shared" si="164"/>
        <v/>
      </c>
      <c r="D65" s="65" t="str">
        <f t="shared" si="182"/>
        <v/>
      </c>
      <c r="E65" s="65" t="str">
        <f t="shared" si="182"/>
        <v/>
      </c>
      <c r="F65" s="65" t="str">
        <f t="shared" si="183"/>
        <v/>
      </c>
      <c r="H65" s="2" t="str">
        <f t="shared" si="166"/>
        <v/>
      </c>
      <c r="I65" s="2" t="str">
        <f t="shared" ref="I65:S65" si="190">IFERROR(I53/I$58,"")</f>
        <v/>
      </c>
      <c r="J65" s="2" t="str">
        <f t="shared" si="190"/>
        <v/>
      </c>
      <c r="K65" s="2" t="str">
        <f t="shared" si="190"/>
        <v/>
      </c>
      <c r="L65" s="2" t="str">
        <f t="shared" si="190"/>
        <v/>
      </c>
      <c r="M65" s="2" t="str">
        <f t="shared" si="190"/>
        <v/>
      </c>
      <c r="N65" s="2" t="str">
        <f t="shared" si="190"/>
        <v/>
      </c>
      <c r="O65" s="2" t="str">
        <f t="shared" si="190"/>
        <v/>
      </c>
      <c r="P65" s="2" t="str">
        <f t="shared" si="190"/>
        <v/>
      </c>
      <c r="Q65" s="2" t="str">
        <f t="shared" si="190"/>
        <v/>
      </c>
      <c r="R65" s="75" t="str">
        <f t="shared" si="190"/>
        <v/>
      </c>
      <c r="S65" s="75" t="str">
        <f t="shared" si="190"/>
        <v/>
      </c>
      <c r="T65" s="1"/>
      <c r="U65" s="2" t="str">
        <f t="shared" si="168"/>
        <v/>
      </c>
      <c r="V65" s="2" t="str">
        <f t="shared" ref="V65:BD65" si="191">IFERROR(V53/V$58,"")</f>
        <v/>
      </c>
      <c r="W65" s="2" t="str">
        <f t="shared" si="191"/>
        <v/>
      </c>
      <c r="X65" s="2" t="str">
        <f t="shared" si="191"/>
        <v/>
      </c>
      <c r="Y65" s="2" t="str">
        <f t="shared" si="191"/>
        <v/>
      </c>
      <c r="Z65" s="2" t="str">
        <f t="shared" si="191"/>
        <v/>
      </c>
      <c r="AA65" s="2" t="str">
        <f t="shared" si="191"/>
        <v/>
      </c>
      <c r="AB65" s="2" t="str">
        <f t="shared" si="191"/>
        <v/>
      </c>
      <c r="AC65" s="2" t="str">
        <f t="shared" si="191"/>
        <v/>
      </c>
      <c r="AD65" s="2" t="str">
        <f t="shared" si="191"/>
        <v/>
      </c>
      <c r="AE65" s="2" t="str">
        <f t="shared" si="191"/>
        <v/>
      </c>
      <c r="AF65" s="2" t="str">
        <f t="shared" si="191"/>
        <v/>
      </c>
      <c r="AG65" s="2" t="str">
        <f t="shared" si="191"/>
        <v/>
      </c>
      <c r="AH65" s="2" t="str">
        <f t="shared" si="191"/>
        <v/>
      </c>
      <c r="AI65" s="2" t="str">
        <f t="shared" si="191"/>
        <v/>
      </c>
      <c r="AJ65" s="2" t="str">
        <f t="shared" si="191"/>
        <v/>
      </c>
      <c r="AK65" s="2" t="str">
        <f t="shared" si="191"/>
        <v/>
      </c>
      <c r="AL65" s="2" t="str">
        <f t="shared" si="191"/>
        <v/>
      </c>
      <c r="AM65" s="2" t="str">
        <f t="shared" si="191"/>
        <v/>
      </c>
      <c r="AN65" s="2" t="str">
        <f t="shared" si="191"/>
        <v/>
      </c>
      <c r="AO65" s="2" t="str">
        <f t="shared" si="191"/>
        <v/>
      </c>
      <c r="AP65" s="2" t="str">
        <f t="shared" si="191"/>
        <v/>
      </c>
      <c r="AQ65" s="2" t="str">
        <f t="shared" si="191"/>
        <v/>
      </c>
      <c r="AR65" s="2" t="str">
        <f t="shared" si="191"/>
        <v/>
      </c>
      <c r="AS65" s="2" t="str">
        <f t="shared" si="191"/>
        <v/>
      </c>
      <c r="AT65" s="2" t="str">
        <f t="shared" si="191"/>
        <v/>
      </c>
      <c r="AU65" s="2" t="str">
        <f t="shared" si="191"/>
        <v/>
      </c>
      <c r="AV65" s="2" t="str">
        <f t="shared" si="191"/>
        <v/>
      </c>
      <c r="AW65" s="2" t="str">
        <f t="shared" si="191"/>
        <v/>
      </c>
      <c r="AX65" s="2" t="str">
        <f t="shared" si="191"/>
        <v/>
      </c>
      <c r="AY65" s="2" t="str">
        <f t="shared" si="191"/>
        <v/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84" t="str">
        <f t="shared" si="170"/>
        <v>-</v>
      </c>
      <c r="BG65" s="84" t="str">
        <f t="shared" si="171"/>
        <v>-</v>
      </c>
      <c r="BH65" s="84" t="str">
        <f t="shared" si="172"/>
        <v>-</v>
      </c>
      <c r="BI65" s="84" t="str">
        <f t="shared" si="173"/>
        <v>-</v>
      </c>
      <c r="BJ65" s="84" t="str">
        <f t="shared" si="174"/>
        <v>-</v>
      </c>
      <c r="BK65" s="84" t="str">
        <f t="shared" si="175"/>
        <v>-</v>
      </c>
      <c r="BL65" s="84" t="str">
        <f t="shared" si="176"/>
        <v>-</v>
      </c>
      <c r="BM65" s="84" t="str">
        <f t="shared" si="177"/>
        <v>-</v>
      </c>
      <c r="BN65" s="84" t="str">
        <f t="shared" si="178"/>
        <v>-</v>
      </c>
      <c r="BO65" s="84" t="str">
        <f t="shared" si="179"/>
        <v>-</v>
      </c>
      <c r="BP65" s="84" t="str">
        <f t="shared" si="180"/>
        <v>-</v>
      </c>
      <c r="BQ65" s="84" t="str">
        <f t="shared" si="181"/>
        <v>-</v>
      </c>
    </row>
    <row r="66" spans="1:69" x14ac:dyDescent="0.25">
      <c r="A66" s="16" t="s">
        <v>198</v>
      </c>
      <c r="B66" s="16" t="s">
        <v>48</v>
      </c>
      <c r="C66" s="65" t="str">
        <f t="shared" si="164"/>
        <v/>
      </c>
      <c r="D66" s="65" t="str">
        <f t="shared" si="182"/>
        <v/>
      </c>
      <c r="E66" s="65" t="str">
        <f t="shared" si="182"/>
        <v/>
      </c>
      <c r="F66" s="65" t="str">
        <f t="shared" si="183"/>
        <v/>
      </c>
      <c r="H66" s="2" t="str">
        <f t="shared" si="166"/>
        <v/>
      </c>
      <c r="I66" s="2" t="str">
        <f t="shared" ref="I66:S66" si="192">IFERROR(I54/I$58,"")</f>
        <v/>
      </c>
      <c r="J66" s="2" t="str">
        <f t="shared" si="192"/>
        <v/>
      </c>
      <c r="K66" s="2" t="str">
        <f t="shared" si="192"/>
        <v/>
      </c>
      <c r="L66" s="2" t="str">
        <f t="shared" si="192"/>
        <v/>
      </c>
      <c r="M66" s="2" t="str">
        <f t="shared" si="192"/>
        <v/>
      </c>
      <c r="N66" s="2" t="str">
        <f t="shared" si="192"/>
        <v/>
      </c>
      <c r="O66" s="2" t="str">
        <f t="shared" si="192"/>
        <v/>
      </c>
      <c r="P66" s="2" t="str">
        <f t="shared" si="192"/>
        <v/>
      </c>
      <c r="Q66" s="2" t="str">
        <f t="shared" si="192"/>
        <v/>
      </c>
      <c r="R66" s="75" t="str">
        <f t="shared" si="192"/>
        <v/>
      </c>
      <c r="S66" s="75" t="str">
        <f t="shared" si="192"/>
        <v/>
      </c>
      <c r="T66" s="1"/>
      <c r="U66" s="2" t="str">
        <f t="shared" si="168"/>
        <v/>
      </c>
      <c r="V66" s="2" t="str">
        <f t="shared" ref="V66:BD66" si="193">IFERROR(V54/V$58,"")</f>
        <v/>
      </c>
      <c r="W66" s="2" t="str">
        <f t="shared" si="193"/>
        <v/>
      </c>
      <c r="X66" s="2" t="str">
        <f t="shared" si="193"/>
        <v/>
      </c>
      <c r="Y66" s="2" t="str">
        <f t="shared" si="193"/>
        <v/>
      </c>
      <c r="Z66" s="2" t="str">
        <f t="shared" si="193"/>
        <v/>
      </c>
      <c r="AA66" s="2" t="str">
        <f t="shared" si="193"/>
        <v/>
      </c>
      <c r="AB66" s="2" t="str">
        <f t="shared" si="193"/>
        <v/>
      </c>
      <c r="AC66" s="2" t="str">
        <f t="shared" si="193"/>
        <v/>
      </c>
      <c r="AD66" s="2" t="str">
        <f t="shared" si="193"/>
        <v/>
      </c>
      <c r="AE66" s="2" t="str">
        <f t="shared" si="193"/>
        <v/>
      </c>
      <c r="AF66" s="2" t="str">
        <f t="shared" si="193"/>
        <v/>
      </c>
      <c r="AG66" s="2" t="str">
        <f t="shared" si="193"/>
        <v/>
      </c>
      <c r="AH66" s="2" t="str">
        <f t="shared" si="193"/>
        <v/>
      </c>
      <c r="AI66" s="2" t="str">
        <f t="shared" si="193"/>
        <v/>
      </c>
      <c r="AJ66" s="2" t="str">
        <f t="shared" si="193"/>
        <v/>
      </c>
      <c r="AK66" s="2" t="str">
        <f t="shared" si="193"/>
        <v/>
      </c>
      <c r="AL66" s="2" t="str">
        <f t="shared" si="193"/>
        <v/>
      </c>
      <c r="AM66" s="2" t="str">
        <f t="shared" si="193"/>
        <v/>
      </c>
      <c r="AN66" s="2" t="str">
        <f t="shared" si="193"/>
        <v/>
      </c>
      <c r="AO66" s="2" t="str">
        <f t="shared" si="193"/>
        <v/>
      </c>
      <c r="AP66" s="2" t="str">
        <f t="shared" si="193"/>
        <v/>
      </c>
      <c r="AQ66" s="2" t="str">
        <f t="shared" si="193"/>
        <v/>
      </c>
      <c r="AR66" s="2" t="str">
        <f t="shared" si="193"/>
        <v/>
      </c>
      <c r="AS66" s="2" t="str">
        <f t="shared" si="193"/>
        <v/>
      </c>
      <c r="AT66" s="2" t="str">
        <f t="shared" si="193"/>
        <v/>
      </c>
      <c r="AU66" s="2" t="str">
        <f t="shared" si="193"/>
        <v/>
      </c>
      <c r="AV66" s="2" t="str">
        <f t="shared" si="193"/>
        <v/>
      </c>
      <c r="AW66" s="2" t="str">
        <f t="shared" si="193"/>
        <v/>
      </c>
      <c r="AX66" s="2" t="str">
        <f t="shared" si="193"/>
        <v/>
      </c>
      <c r="AY66" s="2" t="str">
        <f t="shared" si="193"/>
        <v/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84" t="str">
        <f t="shared" si="170"/>
        <v>-</v>
      </c>
      <c r="BG66" s="84" t="str">
        <f t="shared" si="171"/>
        <v>-</v>
      </c>
      <c r="BH66" s="84" t="str">
        <f t="shared" si="172"/>
        <v>-</v>
      </c>
      <c r="BI66" s="84" t="str">
        <f t="shared" si="173"/>
        <v>-</v>
      </c>
      <c r="BJ66" s="84" t="str">
        <f t="shared" si="174"/>
        <v>-</v>
      </c>
      <c r="BK66" s="84" t="str">
        <f t="shared" si="175"/>
        <v>-</v>
      </c>
      <c r="BL66" s="84" t="str">
        <f t="shared" si="176"/>
        <v>-</v>
      </c>
      <c r="BM66" s="84" t="str">
        <f t="shared" si="177"/>
        <v>-</v>
      </c>
      <c r="BN66" s="84" t="str">
        <f t="shared" si="178"/>
        <v>-</v>
      </c>
      <c r="BO66" s="84" t="str">
        <f t="shared" si="179"/>
        <v>-</v>
      </c>
      <c r="BP66" s="84" t="str">
        <f t="shared" si="180"/>
        <v>-</v>
      </c>
      <c r="BQ66" s="84" t="str">
        <f t="shared" si="181"/>
        <v>-</v>
      </c>
    </row>
    <row r="67" spans="1:69" x14ac:dyDescent="0.25">
      <c r="A67" s="16" t="s">
        <v>199</v>
      </c>
      <c r="B67" s="16" t="s">
        <v>49</v>
      </c>
      <c r="C67" s="65" t="str">
        <f t="shared" si="164"/>
        <v/>
      </c>
      <c r="D67" s="65" t="str">
        <f t="shared" si="182"/>
        <v/>
      </c>
      <c r="E67" s="65" t="str">
        <f t="shared" si="182"/>
        <v/>
      </c>
      <c r="F67" s="65" t="str">
        <f t="shared" si="183"/>
        <v/>
      </c>
      <c r="H67" s="2" t="str">
        <f t="shared" si="166"/>
        <v/>
      </c>
      <c r="I67" s="2" t="str">
        <f t="shared" ref="I67:S67" si="194">IFERROR(I55/I$58,"")</f>
        <v/>
      </c>
      <c r="J67" s="2" t="str">
        <f t="shared" si="194"/>
        <v/>
      </c>
      <c r="K67" s="2" t="str">
        <f t="shared" si="194"/>
        <v/>
      </c>
      <c r="L67" s="2" t="str">
        <f t="shared" si="194"/>
        <v/>
      </c>
      <c r="M67" s="2" t="str">
        <f t="shared" si="194"/>
        <v/>
      </c>
      <c r="N67" s="2" t="str">
        <f t="shared" si="194"/>
        <v/>
      </c>
      <c r="O67" s="2" t="str">
        <f t="shared" si="194"/>
        <v/>
      </c>
      <c r="P67" s="2" t="str">
        <f t="shared" si="194"/>
        <v/>
      </c>
      <c r="Q67" s="2" t="str">
        <f t="shared" si="194"/>
        <v/>
      </c>
      <c r="R67" s="75" t="str">
        <f t="shared" si="194"/>
        <v/>
      </c>
      <c r="S67" s="75" t="str">
        <f t="shared" si="194"/>
        <v/>
      </c>
      <c r="T67" s="1"/>
      <c r="U67" s="2" t="str">
        <f t="shared" si="168"/>
        <v/>
      </c>
      <c r="V67" s="2" t="str">
        <f t="shared" ref="V67:BD67" si="195">IFERROR(V55/V$58,"")</f>
        <v/>
      </c>
      <c r="W67" s="2" t="str">
        <f t="shared" si="195"/>
        <v/>
      </c>
      <c r="X67" s="2" t="str">
        <f t="shared" si="195"/>
        <v/>
      </c>
      <c r="Y67" s="2" t="str">
        <f t="shared" si="195"/>
        <v/>
      </c>
      <c r="Z67" s="2" t="str">
        <f t="shared" si="195"/>
        <v/>
      </c>
      <c r="AA67" s="2" t="str">
        <f t="shared" si="195"/>
        <v/>
      </c>
      <c r="AB67" s="2" t="str">
        <f t="shared" si="195"/>
        <v/>
      </c>
      <c r="AC67" s="2" t="str">
        <f t="shared" si="195"/>
        <v/>
      </c>
      <c r="AD67" s="2" t="str">
        <f t="shared" si="195"/>
        <v/>
      </c>
      <c r="AE67" s="2" t="str">
        <f t="shared" si="195"/>
        <v/>
      </c>
      <c r="AF67" s="2" t="str">
        <f t="shared" si="195"/>
        <v/>
      </c>
      <c r="AG67" s="2" t="str">
        <f t="shared" si="195"/>
        <v/>
      </c>
      <c r="AH67" s="2" t="str">
        <f t="shared" si="195"/>
        <v/>
      </c>
      <c r="AI67" s="2" t="str">
        <f t="shared" si="195"/>
        <v/>
      </c>
      <c r="AJ67" s="2" t="str">
        <f t="shared" si="195"/>
        <v/>
      </c>
      <c r="AK67" s="2" t="str">
        <f t="shared" si="195"/>
        <v/>
      </c>
      <c r="AL67" s="2" t="str">
        <f t="shared" si="195"/>
        <v/>
      </c>
      <c r="AM67" s="2" t="str">
        <f t="shared" si="195"/>
        <v/>
      </c>
      <c r="AN67" s="2" t="str">
        <f t="shared" si="195"/>
        <v/>
      </c>
      <c r="AO67" s="2" t="str">
        <f t="shared" si="195"/>
        <v/>
      </c>
      <c r="AP67" s="2" t="str">
        <f t="shared" si="195"/>
        <v/>
      </c>
      <c r="AQ67" s="2" t="str">
        <f t="shared" si="195"/>
        <v/>
      </c>
      <c r="AR67" s="2" t="str">
        <f t="shared" si="195"/>
        <v/>
      </c>
      <c r="AS67" s="2" t="str">
        <f t="shared" si="195"/>
        <v/>
      </c>
      <c r="AT67" s="2" t="str">
        <f t="shared" si="195"/>
        <v/>
      </c>
      <c r="AU67" s="2" t="str">
        <f t="shared" si="195"/>
        <v/>
      </c>
      <c r="AV67" s="2" t="str">
        <f t="shared" si="195"/>
        <v/>
      </c>
      <c r="AW67" s="2" t="str">
        <f t="shared" si="195"/>
        <v/>
      </c>
      <c r="AX67" s="2" t="str">
        <f t="shared" si="195"/>
        <v/>
      </c>
      <c r="AY67" s="2" t="str">
        <f t="shared" si="195"/>
        <v/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84" t="str">
        <f t="shared" si="170"/>
        <v>-</v>
      </c>
      <c r="BG67" s="84" t="str">
        <f t="shared" si="171"/>
        <v>-</v>
      </c>
      <c r="BH67" s="84" t="str">
        <f t="shared" si="172"/>
        <v>-</v>
      </c>
      <c r="BI67" s="84" t="str">
        <f t="shared" si="173"/>
        <v>-</v>
      </c>
      <c r="BJ67" s="84" t="str">
        <f t="shared" si="174"/>
        <v>-</v>
      </c>
      <c r="BK67" s="84" t="str">
        <f t="shared" si="175"/>
        <v>-</v>
      </c>
      <c r="BL67" s="84" t="str">
        <f t="shared" si="176"/>
        <v>-</v>
      </c>
      <c r="BM67" s="84" t="str">
        <f t="shared" si="177"/>
        <v>-</v>
      </c>
      <c r="BN67" s="84" t="str">
        <f t="shared" si="178"/>
        <v>-</v>
      </c>
      <c r="BO67" s="84" t="str">
        <f t="shared" si="179"/>
        <v>-</v>
      </c>
      <c r="BP67" s="84" t="str">
        <f t="shared" si="180"/>
        <v>-</v>
      </c>
      <c r="BQ67" s="84" t="str">
        <f t="shared" si="181"/>
        <v>-</v>
      </c>
    </row>
    <row r="68" spans="1:69" x14ac:dyDescent="0.25">
      <c r="A68" s="16" t="s">
        <v>200</v>
      </c>
      <c r="B68" s="16" t="s">
        <v>50</v>
      </c>
      <c r="C68" s="70" t="str">
        <f t="shared" si="164"/>
        <v/>
      </c>
      <c r="D68" s="65" t="str">
        <f t="shared" si="182"/>
        <v/>
      </c>
      <c r="E68" s="65" t="str">
        <f t="shared" si="182"/>
        <v/>
      </c>
      <c r="F68" s="65" t="str">
        <f>IFERROR(E68/D68,"")</f>
        <v/>
      </c>
      <c r="H68" s="2" t="str">
        <f t="shared" si="166"/>
        <v/>
      </c>
      <c r="I68" s="2" t="str">
        <f t="shared" ref="I68:S68" si="196">IFERROR(I56/I$58,"")</f>
        <v/>
      </c>
      <c r="J68" s="2" t="str">
        <f t="shared" si="196"/>
        <v/>
      </c>
      <c r="K68" s="2" t="str">
        <f t="shared" si="196"/>
        <v/>
      </c>
      <c r="L68" s="2" t="str">
        <f t="shared" si="196"/>
        <v/>
      </c>
      <c r="M68" s="2" t="str">
        <f t="shared" si="196"/>
        <v/>
      </c>
      <c r="N68" s="2" t="str">
        <f t="shared" si="196"/>
        <v/>
      </c>
      <c r="O68" s="2" t="str">
        <f t="shared" si="196"/>
        <v/>
      </c>
      <c r="P68" s="2" t="str">
        <f t="shared" si="196"/>
        <v/>
      </c>
      <c r="Q68" s="2" t="str">
        <f t="shared" si="196"/>
        <v/>
      </c>
      <c r="R68" s="75" t="str">
        <f t="shared" si="196"/>
        <v/>
      </c>
      <c r="S68" s="75" t="str">
        <f t="shared" si="196"/>
        <v/>
      </c>
      <c r="T68" s="1"/>
      <c r="U68" s="2" t="str">
        <f t="shared" si="168"/>
        <v/>
      </c>
      <c r="V68" s="2" t="str">
        <f t="shared" ref="V68:BD69" si="197">IFERROR(V56/V$58,"")</f>
        <v/>
      </c>
      <c r="W68" s="2" t="str">
        <f t="shared" si="197"/>
        <v/>
      </c>
      <c r="X68" s="2" t="str">
        <f t="shared" si="197"/>
        <v/>
      </c>
      <c r="Y68" s="2" t="str">
        <f t="shared" si="197"/>
        <v/>
      </c>
      <c r="Z68" s="2" t="str">
        <f t="shared" si="197"/>
        <v/>
      </c>
      <c r="AA68" s="2" t="str">
        <f t="shared" si="197"/>
        <v/>
      </c>
      <c r="AB68" s="2" t="str">
        <f t="shared" si="197"/>
        <v/>
      </c>
      <c r="AC68" s="2" t="str">
        <f t="shared" si="197"/>
        <v/>
      </c>
      <c r="AD68" s="2" t="str">
        <f t="shared" si="197"/>
        <v/>
      </c>
      <c r="AE68" s="2" t="str">
        <f t="shared" si="197"/>
        <v/>
      </c>
      <c r="AF68" s="2" t="str">
        <f t="shared" si="197"/>
        <v/>
      </c>
      <c r="AG68" s="2" t="str">
        <f t="shared" si="197"/>
        <v/>
      </c>
      <c r="AH68" s="2" t="str">
        <f t="shared" si="197"/>
        <v/>
      </c>
      <c r="AI68" s="2" t="str">
        <f t="shared" si="197"/>
        <v/>
      </c>
      <c r="AJ68" s="2" t="str">
        <f t="shared" si="197"/>
        <v/>
      </c>
      <c r="AK68" s="2" t="str">
        <f t="shared" si="197"/>
        <v/>
      </c>
      <c r="AL68" s="2" t="str">
        <f t="shared" si="197"/>
        <v/>
      </c>
      <c r="AM68" s="2" t="str">
        <f t="shared" si="197"/>
        <v/>
      </c>
      <c r="AN68" s="2" t="str">
        <f t="shared" si="197"/>
        <v/>
      </c>
      <c r="AO68" s="2" t="str">
        <f t="shared" si="197"/>
        <v/>
      </c>
      <c r="AP68" s="2" t="str">
        <f t="shared" si="197"/>
        <v/>
      </c>
      <c r="AQ68" s="2" t="str">
        <f t="shared" si="197"/>
        <v/>
      </c>
      <c r="AR68" s="2" t="str">
        <f t="shared" si="197"/>
        <v/>
      </c>
      <c r="AS68" s="2" t="str">
        <f t="shared" si="197"/>
        <v/>
      </c>
      <c r="AT68" s="2" t="str">
        <f t="shared" si="197"/>
        <v/>
      </c>
      <c r="AU68" s="2" t="str">
        <f t="shared" si="197"/>
        <v/>
      </c>
      <c r="AV68" s="2" t="str">
        <f t="shared" si="197"/>
        <v/>
      </c>
      <c r="AW68" s="2" t="str">
        <f t="shared" si="197"/>
        <v/>
      </c>
      <c r="AX68" s="2" t="str">
        <f t="shared" si="197"/>
        <v/>
      </c>
      <c r="AY68" s="2" t="str">
        <f t="shared" si="197"/>
        <v/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84" t="str">
        <f t="shared" si="170"/>
        <v>-</v>
      </c>
      <c r="BG68" s="84" t="str">
        <f t="shared" si="171"/>
        <v>-</v>
      </c>
      <c r="BH68" s="84" t="str">
        <f t="shared" si="172"/>
        <v>-</v>
      </c>
      <c r="BI68" s="84" t="str">
        <f t="shared" si="173"/>
        <v>-</v>
      </c>
      <c r="BJ68" s="84" t="str">
        <f t="shared" si="174"/>
        <v>-</v>
      </c>
      <c r="BK68" s="84" t="str">
        <f t="shared" si="175"/>
        <v>-</v>
      </c>
      <c r="BL68" s="84" t="str">
        <f t="shared" si="176"/>
        <v>-</v>
      </c>
      <c r="BM68" s="84" t="str">
        <f t="shared" si="177"/>
        <v>-</v>
      </c>
      <c r="BN68" s="84" t="str">
        <f t="shared" si="178"/>
        <v>-</v>
      </c>
      <c r="BO68" s="84" t="str">
        <f t="shared" si="179"/>
        <v>-</v>
      </c>
      <c r="BP68" s="84" t="str">
        <f t="shared" si="180"/>
        <v>-</v>
      </c>
      <c r="BQ68" s="84" t="str">
        <f t="shared" si="181"/>
        <v>-</v>
      </c>
    </row>
    <row r="69" spans="1:69" x14ac:dyDescent="0.25">
      <c r="A69" s="16"/>
      <c r="B69" s="3" t="s">
        <v>153</v>
      </c>
      <c r="C69" s="65" t="str">
        <f t="shared" ref="C69" si="198">IFERROR(C57/C$58,"")</f>
        <v/>
      </c>
      <c r="D69" s="65" t="str">
        <f t="shared" si="182"/>
        <v/>
      </c>
      <c r="E69" s="65" t="str">
        <f t="shared" si="182"/>
        <v/>
      </c>
      <c r="F69" s="65" t="str">
        <f>IFERROR(E69/D69,"")</f>
        <v/>
      </c>
      <c r="H69" s="2" t="str">
        <f t="shared" si="166"/>
        <v/>
      </c>
      <c r="I69" s="2" t="str">
        <f t="shared" ref="I69:S69" si="199">IFERROR(I57/I$58,"")</f>
        <v/>
      </c>
      <c r="J69" s="2" t="str">
        <f t="shared" si="199"/>
        <v/>
      </c>
      <c r="K69" s="2" t="str">
        <f t="shared" si="199"/>
        <v/>
      </c>
      <c r="L69" s="2" t="str">
        <f t="shared" si="199"/>
        <v/>
      </c>
      <c r="M69" s="2" t="str">
        <f t="shared" si="199"/>
        <v/>
      </c>
      <c r="N69" s="2" t="str">
        <f t="shared" si="199"/>
        <v/>
      </c>
      <c r="O69" s="2" t="str">
        <f t="shared" si="199"/>
        <v/>
      </c>
      <c r="P69" s="2" t="str">
        <f t="shared" si="199"/>
        <v/>
      </c>
      <c r="Q69" s="2" t="str">
        <f t="shared" si="199"/>
        <v/>
      </c>
      <c r="R69" s="75" t="str">
        <f t="shared" si="199"/>
        <v/>
      </c>
      <c r="S69" s="75" t="str">
        <f t="shared" si="199"/>
        <v/>
      </c>
      <c r="T69" s="1"/>
      <c r="U69" s="2" t="str">
        <f>IFERROR(U57/U$58,"")</f>
        <v/>
      </c>
      <c r="V69" s="2" t="str">
        <f t="shared" si="197"/>
        <v/>
      </c>
      <c r="W69" s="2" t="str">
        <f t="shared" si="197"/>
        <v/>
      </c>
      <c r="X69" s="2" t="str">
        <f t="shared" si="197"/>
        <v/>
      </c>
      <c r="Y69" s="2" t="str">
        <f t="shared" si="197"/>
        <v/>
      </c>
      <c r="Z69" s="2" t="str">
        <f t="shared" si="197"/>
        <v/>
      </c>
      <c r="AA69" s="2" t="str">
        <f t="shared" si="197"/>
        <v/>
      </c>
      <c r="AB69" s="2" t="str">
        <f t="shared" si="197"/>
        <v/>
      </c>
      <c r="AC69" s="2" t="str">
        <f t="shared" si="197"/>
        <v/>
      </c>
      <c r="AD69" s="2" t="str">
        <f t="shared" si="197"/>
        <v/>
      </c>
      <c r="AE69" s="2" t="str">
        <f t="shared" si="197"/>
        <v/>
      </c>
      <c r="AF69" s="2" t="str">
        <f t="shared" si="197"/>
        <v/>
      </c>
      <c r="AG69" s="2" t="str">
        <f t="shared" si="197"/>
        <v/>
      </c>
      <c r="AH69" s="2" t="str">
        <f t="shared" si="197"/>
        <v/>
      </c>
      <c r="AI69" s="2" t="str">
        <f t="shared" si="197"/>
        <v/>
      </c>
      <c r="AJ69" s="2" t="str">
        <f t="shared" si="197"/>
        <v/>
      </c>
      <c r="AK69" s="2" t="str">
        <f t="shared" si="197"/>
        <v/>
      </c>
      <c r="AL69" s="2" t="str">
        <f t="shared" si="197"/>
        <v/>
      </c>
      <c r="AM69" s="2" t="str">
        <f t="shared" si="197"/>
        <v/>
      </c>
      <c r="AN69" s="2" t="str">
        <f t="shared" si="197"/>
        <v/>
      </c>
      <c r="AO69" s="2" t="str">
        <f t="shared" si="197"/>
        <v/>
      </c>
      <c r="AP69" s="2" t="str">
        <f t="shared" si="197"/>
        <v/>
      </c>
      <c r="AQ69" s="2" t="str">
        <f t="shared" si="197"/>
        <v/>
      </c>
      <c r="AR69" s="2" t="str">
        <f t="shared" si="197"/>
        <v/>
      </c>
      <c r="AS69" s="2" t="str">
        <f t="shared" si="197"/>
        <v/>
      </c>
      <c r="AT69" s="2" t="str">
        <f t="shared" si="197"/>
        <v/>
      </c>
      <c r="AU69" s="2" t="str">
        <f t="shared" si="197"/>
        <v/>
      </c>
      <c r="AV69" s="2" t="str">
        <f t="shared" si="197"/>
        <v/>
      </c>
      <c r="AW69" s="2" t="str">
        <f t="shared" si="197"/>
        <v/>
      </c>
      <c r="AX69" s="2" t="str">
        <f t="shared" si="197"/>
        <v/>
      </c>
      <c r="AY69" s="2" t="str">
        <f t="shared" si="197"/>
        <v/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84" t="str">
        <f t="shared" ref="BF69:BF70" si="200">IFERROR(AS69/AG69,"-")</f>
        <v>-</v>
      </c>
      <c r="BG69" s="84" t="str">
        <f t="shared" ref="BG69:BG70" si="201">IFERROR(AT69/AH69,"-")</f>
        <v>-</v>
      </c>
      <c r="BH69" s="84" t="str">
        <f t="shared" ref="BH69:BH70" si="202">IFERROR(AU69/AI69,"-")</f>
        <v>-</v>
      </c>
      <c r="BI69" s="84" t="str">
        <f t="shared" ref="BI69:BI70" si="203">IFERROR(AV69/AJ69,"-")</f>
        <v>-</v>
      </c>
      <c r="BJ69" s="84" t="str">
        <f t="shared" ref="BJ69:BJ70" si="204">IFERROR(AW69/AK69,"-")</f>
        <v>-</v>
      </c>
      <c r="BK69" s="84" t="str">
        <f t="shared" ref="BK69:BK70" si="205">IFERROR(AX69/AL69,"-")</f>
        <v>-</v>
      </c>
      <c r="BL69" s="84" t="str">
        <f t="shared" ref="BL69:BL70" si="206">IFERROR(AY69/AM69,"-")</f>
        <v>-</v>
      </c>
      <c r="BM69" s="84" t="str">
        <f t="shared" ref="BM69:BM70" si="207">IFERROR(AZ69/AN69,"-")</f>
        <v>-</v>
      </c>
      <c r="BN69" s="84" t="str">
        <f t="shared" ref="BN69:BN70" si="208">IFERROR(BA69/AO69,"-")</f>
        <v>-</v>
      </c>
      <c r="BO69" s="84" t="str">
        <f t="shared" ref="BO69:BO70" si="209">IFERROR(BB69/AP69,"-")</f>
        <v>-</v>
      </c>
      <c r="BP69" s="84" t="str">
        <f t="shared" ref="BP69:BP70" si="210">IFERROR(BC69/AQ69,"-")</f>
        <v>-</v>
      </c>
      <c r="BQ69" s="84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182"/>
        <v/>
      </c>
      <c r="E70" s="65" t="str">
        <f t="shared" si="182"/>
        <v/>
      </c>
      <c r="F70" s="65" t="str">
        <f t="shared" si="183"/>
        <v/>
      </c>
      <c r="G70" s="33"/>
      <c r="H70" s="2" t="str">
        <f t="shared" si="166"/>
        <v/>
      </c>
      <c r="I70" s="2" t="str">
        <f t="shared" ref="I70:S70" si="212">IFERROR(I58/I$58,"")</f>
        <v/>
      </c>
      <c r="J70" s="2" t="str">
        <f t="shared" si="212"/>
        <v/>
      </c>
      <c r="K70" s="2" t="str">
        <f t="shared" si="212"/>
        <v/>
      </c>
      <c r="L70" s="2" t="str">
        <f t="shared" si="212"/>
        <v/>
      </c>
      <c r="M70" s="2" t="str">
        <f t="shared" si="212"/>
        <v/>
      </c>
      <c r="N70" s="2" t="str">
        <f t="shared" si="212"/>
        <v/>
      </c>
      <c r="O70" s="2" t="str">
        <f t="shared" si="212"/>
        <v/>
      </c>
      <c r="P70" s="2" t="str">
        <f t="shared" si="212"/>
        <v/>
      </c>
      <c r="Q70" s="2" t="str">
        <f t="shared" si="212"/>
        <v/>
      </c>
      <c r="R70" s="75" t="str">
        <f t="shared" si="212"/>
        <v/>
      </c>
      <c r="S70" s="75" t="str">
        <f t="shared" si="212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C70" si="213">IFERROR(X58/X$58,"")</f>
        <v/>
      </c>
      <c r="Y70" s="2" t="str">
        <f t="shared" si="213"/>
        <v/>
      </c>
      <c r="Z70" s="2" t="str">
        <f t="shared" si="213"/>
        <v/>
      </c>
      <c r="AA70" s="2" t="str">
        <f t="shared" si="213"/>
        <v/>
      </c>
      <c r="AB70" s="2" t="str">
        <f t="shared" si="213"/>
        <v/>
      </c>
      <c r="AC70" s="2" t="str">
        <f t="shared" si="213"/>
        <v/>
      </c>
      <c r="AD70" s="2" t="str">
        <f t="shared" si="213"/>
        <v/>
      </c>
      <c r="AE70" s="2" t="str">
        <f t="shared" si="213"/>
        <v/>
      </c>
      <c r="AF70" s="2" t="str">
        <f t="shared" si="213"/>
        <v/>
      </c>
      <c r="AG70" s="2" t="str">
        <f t="shared" si="213"/>
        <v/>
      </c>
      <c r="AH70" s="2" t="str">
        <f t="shared" si="213"/>
        <v/>
      </c>
      <c r="AI70" s="2" t="str">
        <f t="shared" si="213"/>
        <v/>
      </c>
      <c r="AJ70" s="2" t="str">
        <f t="shared" si="213"/>
        <v/>
      </c>
      <c r="AK70" s="2" t="str">
        <f t="shared" si="213"/>
        <v/>
      </c>
      <c r="AL70" s="2" t="str">
        <f t="shared" si="213"/>
        <v/>
      </c>
      <c r="AM70" s="2" t="str">
        <f t="shared" si="213"/>
        <v/>
      </c>
      <c r="AN70" s="2" t="str">
        <f t="shared" si="213"/>
        <v/>
      </c>
      <c r="AO70" s="2" t="str">
        <f t="shared" si="213"/>
        <v/>
      </c>
      <c r="AP70" s="2" t="str">
        <f t="shared" si="213"/>
        <v/>
      </c>
      <c r="AQ70" s="2" t="str">
        <f t="shared" si="213"/>
        <v/>
      </c>
      <c r="AR70" s="2" t="str">
        <f t="shared" si="213"/>
        <v/>
      </c>
      <c r="AS70" s="2" t="str">
        <f t="shared" si="213"/>
        <v/>
      </c>
      <c r="AT70" s="2" t="str">
        <f t="shared" si="213"/>
        <v/>
      </c>
      <c r="AU70" s="2" t="str">
        <f t="shared" si="213"/>
        <v/>
      </c>
      <c r="AV70" s="2" t="str">
        <f t="shared" si="213"/>
        <v/>
      </c>
      <c r="AW70" s="2" t="str">
        <f t="shared" si="213"/>
        <v/>
      </c>
      <c r="AX70" s="2" t="str">
        <f t="shared" si="213"/>
        <v/>
      </c>
      <c r="AY70" s="2" t="str">
        <f t="shared" si="213"/>
        <v/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84" t="str">
        <f t="shared" si="200"/>
        <v>-</v>
      </c>
      <c r="BG70" s="84" t="str">
        <f t="shared" si="201"/>
        <v>-</v>
      </c>
      <c r="BH70" s="84" t="str">
        <f t="shared" si="202"/>
        <v>-</v>
      </c>
      <c r="BI70" s="84" t="str">
        <f t="shared" si="203"/>
        <v>-</v>
      </c>
      <c r="BJ70" s="84" t="str">
        <f t="shared" si="204"/>
        <v>-</v>
      </c>
      <c r="BK70" s="84" t="str">
        <f t="shared" si="205"/>
        <v>-</v>
      </c>
      <c r="BL70" s="84" t="str">
        <f t="shared" si="206"/>
        <v>-</v>
      </c>
      <c r="BM70" s="84" t="str">
        <f t="shared" si="207"/>
        <v>-</v>
      </c>
      <c r="BN70" s="84" t="str">
        <f t="shared" si="208"/>
        <v>-</v>
      </c>
      <c r="BO70" s="84" t="str">
        <f t="shared" si="209"/>
        <v>-</v>
      </c>
      <c r="BP70" s="84" t="str">
        <f t="shared" si="210"/>
        <v>-</v>
      </c>
      <c r="BQ70" s="84" t="str">
        <f t="shared" si="211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 t="n">
        <v>34.0</v>
      </c>
      <c r="V74" t="n">
        <v>39.0</v>
      </c>
      <c r="W74" t="n">
        <v>43.0</v>
      </c>
      <c r="X74" t="n">
        <v>50.0</v>
      </c>
      <c r="Y74" t="n">
        <v>52.0</v>
      </c>
      <c r="Z74" t="n">
        <v>53.0</v>
      </c>
      <c r="AA74" t="n">
        <v>53.0</v>
      </c>
      <c r="AB74" t="n">
        <v>53.0</v>
      </c>
      <c r="AC74" t="n">
        <v>53.0</v>
      </c>
      <c r="AD74" t="n">
        <v>53.0</v>
      </c>
      <c r="AE74" t="n">
        <v>50.0</v>
      </c>
      <c r="AF74" t="n">
        <v>51.0</v>
      </c>
      <c r="AG74" t="n">
        <v>80.0</v>
      </c>
      <c r="AH74" t="n">
        <v>80.0</v>
      </c>
      <c r="AI74" t="n">
        <v>81.0</v>
      </c>
      <c r="AJ74" t="n">
        <v>81.0</v>
      </c>
      <c r="AK74" t="n">
        <v>80.0</v>
      </c>
      <c r="AL74" t="n">
        <v>77.0</v>
      </c>
      <c r="AM74" t="n">
        <v>70.0</v>
      </c>
      <c r="AN74" t="n">
        <v>70.0</v>
      </c>
      <c r="AO74" t="n">
        <v>68.0</v>
      </c>
      <c r="AP74" t="n">
        <v>67.0</v>
      </c>
      <c r="AQ74" t="n">
        <v>65.0</v>
      </c>
      <c r="AR74" t="n">
        <v>61.0</v>
      </c>
      <c r="AS74" s="15" t="n">
        <v>97.0</v>
      </c>
      <c r="AT74" s="15" t="n">
        <v>95.0</v>
      </c>
      <c r="AU74" s="15" t="n">
        <v>95.0</v>
      </c>
      <c r="AV74" s="15" t="n">
        <v>249.0</v>
      </c>
      <c r="AW74" s="15" t="n">
        <v>241.0</v>
      </c>
      <c r="AX74" s="15" t="n">
        <v>234.0</v>
      </c>
      <c r="AY74" s="15" t="n">
        <v>216.0</v>
      </c>
      <c r="AZ74" s="15"/>
      <c r="BA74" s="15"/>
      <c r="BB74" s="15"/>
      <c r="BC74" s="15"/>
      <c r="BD74" s="15"/>
      <c r="BF74" s="84" t="str">
        <f t="shared" ref="BF74:BF83" si="214">IFERROR(AS74/AG74,"-")</f>
        <v>-</v>
      </c>
      <c r="BG74" s="84" t="str">
        <f t="shared" ref="BG74:BG83" si="215">IFERROR(AT74/AH74,"-")</f>
        <v>-</v>
      </c>
      <c r="BH74" s="84" t="str">
        <f t="shared" ref="BH74:BH83" si="216">IFERROR(AU74/AI74,"-")</f>
        <v>-</v>
      </c>
      <c r="BI74" s="84" t="str">
        <f t="shared" ref="BI74:BI83" si="217">IFERROR(AV74/AJ74,"-")</f>
        <v>-</v>
      </c>
      <c r="BJ74" s="84" t="str">
        <f t="shared" ref="BJ74:BJ83" si="218">IFERROR(AW74/AK74,"-")</f>
        <v>-</v>
      </c>
      <c r="BK74" s="84" t="str">
        <f t="shared" ref="BK74:BK83" si="219">IFERROR(AX74/AL74,"-")</f>
        <v>-</v>
      </c>
      <c r="BL74" s="84" t="str">
        <f t="shared" ref="BL74:BL83" si="220">IFERROR(AY74/AM74,"-")</f>
        <v>-</v>
      </c>
      <c r="BM74" s="84" t="str">
        <f t="shared" ref="BM74:BM83" si="221">IFERROR(AZ74/AN74,"-")</f>
        <v>-</v>
      </c>
      <c r="BN74" s="84" t="str">
        <f t="shared" ref="BN74:BN83" si="222">IFERROR(BA74/AO74,"-")</f>
        <v>-</v>
      </c>
      <c r="BO74" s="84" t="str">
        <f t="shared" ref="BO74:BO83" si="223">IFERROR(BB74/AP74,"-")</f>
        <v>-</v>
      </c>
      <c r="BP74" s="84" t="str">
        <f t="shared" ref="BP74:BP83" si="224">IFERROR(BC74/AQ74,"-")</f>
        <v>-</v>
      </c>
      <c r="BQ74" s="84" t="str">
        <f t="shared" ref="BQ74:BQ83" si="225">IFERROR(BD74/AR74,"-")</f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226">INDEX(U75:AF75,$B$2)</f>
        <v>0</v>
      </c>
      <c r="D75" s="81">
        <f t="shared" ref="D75:D81" si="227">INDEX(AG75:AR75,$B$2)</f>
        <v>0</v>
      </c>
      <c r="E75" s="81">
        <f t="shared" ref="E75:E81" si="228">INDEX(AS75:BD75,$B$2)</f>
        <v>0</v>
      </c>
      <c r="F75" s="65" t="str">
        <f t="shared" ref="F75:F81" si="229">IFERROR(E75/D75,"")</f>
        <v/>
      </c>
      <c r="H75" s="4">
        <f t="shared" ref="H75:H83" si="230">W75</f>
        <v>0</v>
      </c>
      <c r="I75" s="4">
        <f t="shared" ref="I75:I83" si="231">Z75</f>
        <v>0</v>
      </c>
      <c r="J75" s="4">
        <f t="shared" ref="J75:J83" si="232">AC75</f>
        <v>0</v>
      </c>
      <c r="K75" s="69">
        <f t="shared" ref="K75:K83" si="233">AF75</f>
        <v>0</v>
      </c>
      <c r="L75" s="4">
        <f t="shared" ref="L75:L83" si="234">AI75</f>
        <v>0</v>
      </c>
      <c r="M75" s="4">
        <f t="shared" ref="M75:M83" si="235">AL75</f>
        <v>0</v>
      </c>
      <c r="N75" s="4">
        <f t="shared" ref="N75:N83" si="236">AO75</f>
        <v>0</v>
      </c>
      <c r="O75" s="4">
        <f t="shared" ref="O75:O83" si="237">AR75</f>
        <v>0</v>
      </c>
      <c r="P75" s="4">
        <f t="shared" ref="P75:P83" si="238">INDEX(AS75:AU75,IF($B$2&gt;3,3,$B$2))</f>
        <v>0</v>
      </c>
      <c r="Q75" s="4">
        <f t="shared" ref="Q75:Q83" si="239">INDEX(AV75:AX75,IF($B$2&gt;6,3,$B$2-3))</f>
        <v>0</v>
      </c>
      <c r="R75" s="4">
        <f t="shared" ref="R75:R82" si="240">IFERROR(INDEX(AY75:BA75,IF($B$2&gt;9,3,$B$2-6)),"-")</f>
        <v>0</v>
      </c>
      <c r="S75" s="69" t="str">
        <f t="shared" ref="S75:S83" si="241">IFERROR(INDEX(BB75:BD75,IF($B$2&gt;12,3,$B$2-9)),"-")</f>
        <v>-</v>
      </c>
      <c r="U75" s="4" t="n">
        <v>215.0</v>
      </c>
      <c r="V75" t="n">
        <v>68.0</v>
      </c>
      <c r="W75" t="n">
        <v>224.0</v>
      </c>
      <c r="X75" t="n">
        <v>301.0</v>
      </c>
      <c r="Y75" t="n">
        <v>221.0</v>
      </c>
      <c r="Z75" t="n">
        <v>256.0</v>
      </c>
      <c r="AA75" t="n">
        <v>229.0</v>
      </c>
      <c r="AB75" t="n">
        <v>227.0</v>
      </c>
      <c r="AC75" t="n">
        <v>224.0</v>
      </c>
      <c r="AD75" t="n">
        <v>185.0</v>
      </c>
      <c r="AE75" t="n">
        <v>311.0</v>
      </c>
      <c r="AF75" t="n">
        <v>248.0</v>
      </c>
      <c r="AG75" t="n">
        <v>71.0</v>
      </c>
      <c r="AH75" t="n">
        <v>74.0</v>
      </c>
      <c r="AI75" t="n">
        <v>320.0</v>
      </c>
      <c r="AJ75" t="n">
        <v>206.0</v>
      </c>
      <c r="AK75" t="n">
        <v>213.0</v>
      </c>
      <c r="AL75" t="n">
        <v>315.0</v>
      </c>
      <c r="AM75" t="n">
        <v>246.0</v>
      </c>
      <c r="AN75" t="n">
        <v>238.0</v>
      </c>
      <c r="AO75" t="n">
        <v>330.0</v>
      </c>
      <c r="AP75" t="n">
        <v>305.0</v>
      </c>
      <c r="AQ75" t="n">
        <v>377.0</v>
      </c>
      <c r="AR75" t="n">
        <v>381.0</v>
      </c>
      <c r="AS75" s="15" t="n">
        <v>189.0</v>
      </c>
      <c r="AT75" s="15" t="n">
        <v>379.0</v>
      </c>
      <c r="AU75" s="15" t="n">
        <v>346.0</v>
      </c>
      <c r="AV75" s="15" t="n">
        <v>289.0</v>
      </c>
      <c r="AW75" s="15" t="n">
        <v>347.0</v>
      </c>
      <c r="AX75" s="15" t="n">
        <v>405.0</v>
      </c>
      <c r="AY75" s="15" t="n">
        <v>338.0</v>
      </c>
      <c r="AZ75" s="15"/>
      <c r="BA75" s="15"/>
      <c r="BB75" s="15"/>
      <c r="BC75" s="15"/>
      <c r="BD75" s="15"/>
      <c r="BF75" s="84" t="str">
        <f t="shared" si="214"/>
        <v>-</v>
      </c>
      <c r="BG75" s="84" t="str">
        <f t="shared" si="215"/>
        <v>-</v>
      </c>
      <c r="BH75" s="84" t="str">
        <f t="shared" si="216"/>
        <v>-</v>
      </c>
      <c r="BI75" s="84" t="str">
        <f t="shared" si="217"/>
        <v>-</v>
      </c>
      <c r="BJ75" s="84" t="str">
        <f t="shared" si="218"/>
        <v>-</v>
      </c>
      <c r="BK75" s="84" t="str">
        <f t="shared" si="219"/>
        <v>-</v>
      </c>
      <c r="BL75" s="84" t="str">
        <f t="shared" si="220"/>
        <v>-</v>
      </c>
      <c r="BM75" s="84" t="str">
        <f t="shared" si="221"/>
        <v>-</v>
      </c>
      <c r="BN75" s="84" t="str">
        <f t="shared" si="222"/>
        <v>-</v>
      </c>
      <c r="BO75" s="84" t="str">
        <f t="shared" si="223"/>
        <v>-</v>
      </c>
      <c r="BP75" s="84" t="str">
        <f t="shared" si="224"/>
        <v>-</v>
      </c>
      <c r="BQ75" s="84" t="str">
        <f t="shared" si="225"/>
        <v>-</v>
      </c>
    </row>
    <row r="76" spans="1:69" x14ac:dyDescent="0.25">
      <c r="A76" s="16" t="s">
        <v>137</v>
      </c>
      <c r="B76" s="16" t="s">
        <v>45</v>
      </c>
      <c r="C76" s="81">
        <f t="shared" si="226"/>
        <v>0</v>
      </c>
      <c r="D76" s="81">
        <f t="shared" si="227"/>
        <v>0</v>
      </c>
      <c r="E76" s="81">
        <f t="shared" si="228"/>
        <v>0</v>
      </c>
      <c r="F76" s="65" t="str">
        <f t="shared" si="229"/>
        <v/>
      </c>
      <c r="H76" s="4">
        <f t="shared" si="230"/>
        <v>0</v>
      </c>
      <c r="I76" s="4">
        <f t="shared" si="231"/>
        <v>0</v>
      </c>
      <c r="J76" s="4">
        <f t="shared" si="232"/>
        <v>0</v>
      </c>
      <c r="K76" s="69">
        <f t="shared" si="233"/>
        <v>0</v>
      </c>
      <c r="L76" s="4">
        <f t="shared" si="234"/>
        <v>0</v>
      </c>
      <c r="M76" s="4">
        <f t="shared" si="235"/>
        <v>0</v>
      </c>
      <c r="N76" s="4">
        <f t="shared" si="236"/>
        <v>0</v>
      </c>
      <c r="O76" s="4">
        <f t="shared" si="237"/>
        <v>0</v>
      </c>
      <c r="P76" s="4">
        <f t="shared" si="238"/>
        <v>0</v>
      </c>
      <c r="Q76" s="4">
        <f t="shared" si="239"/>
        <v>0</v>
      </c>
      <c r="R76" s="4">
        <f t="shared" si="240"/>
        <v>0</v>
      </c>
      <c r="S76" s="69" t="str">
        <f t="shared" si="241"/>
        <v>-</v>
      </c>
      <c r="U76" s="4" t="n">
        <v>237.0</v>
      </c>
      <c r="V76" t="n">
        <v>214.0</v>
      </c>
      <c r="W76" t="n">
        <v>68.0</v>
      </c>
      <c r="X76" t="n">
        <v>223.0</v>
      </c>
      <c r="Y76" t="n">
        <v>297.0</v>
      </c>
      <c r="Z76" t="n">
        <v>215.0</v>
      </c>
      <c r="AA76" t="n">
        <v>249.0</v>
      </c>
      <c r="AB76" t="n">
        <v>228.0</v>
      </c>
      <c r="AC76" t="n">
        <v>215.0</v>
      </c>
      <c r="AD76" t="n">
        <v>222.0</v>
      </c>
      <c r="AE76" t="n">
        <v>181.0</v>
      </c>
      <c r="AF76" t="n">
        <v>305.0</v>
      </c>
      <c r="AG76" t="n">
        <v>246.0</v>
      </c>
      <c r="AH76" t="n">
        <v>71.0</v>
      </c>
      <c r="AI76" t="n">
        <v>72.0</v>
      </c>
      <c r="AJ76" t="n">
        <v>319.0</v>
      </c>
      <c r="AK76" t="n">
        <v>206.0</v>
      </c>
      <c r="AL76" t="n">
        <v>213.0</v>
      </c>
      <c r="AM76" t="n">
        <v>314.0</v>
      </c>
      <c r="AN76" t="n">
        <v>245.0</v>
      </c>
      <c r="AO76" t="n">
        <v>234.0</v>
      </c>
      <c r="AP76" t="n">
        <v>329.0</v>
      </c>
      <c r="AQ76" t="n">
        <v>304.0</v>
      </c>
      <c r="AR76" t="n">
        <v>377.0</v>
      </c>
      <c r="AS76" s="15" t="n">
        <v>379.0</v>
      </c>
      <c r="AT76" s="15" t="n">
        <v>189.0</v>
      </c>
      <c r="AU76" s="15" t="n">
        <v>379.0</v>
      </c>
      <c r="AV76" s="15" t="n">
        <v>321.0</v>
      </c>
      <c r="AW76" s="15" t="n">
        <v>286.0</v>
      </c>
      <c r="AX76" s="15" t="n">
        <v>324.0</v>
      </c>
      <c r="AY76" s="15" t="n">
        <v>399.0</v>
      </c>
      <c r="AZ76" s="15"/>
      <c r="BA76" s="15"/>
      <c r="BB76" s="15"/>
      <c r="BC76" s="15"/>
      <c r="BD76" s="15"/>
      <c r="BF76" s="84" t="str">
        <f t="shared" si="214"/>
        <v>-</v>
      </c>
      <c r="BG76" s="84" t="str">
        <f t="shared" si="215"/>
        <v>-</v>
      </c>
      <c r="BH76" s="84" t="str">
        <f t="shared" si="216"/>
        <v>-</v>
      </c>
      <c r="BI76" s="84" t="str">
        <f t="shared" si="217"/>
        <v>-</v>
      </c>
      <c r="BJ76" s="84" t="str">
        <f t="shared" si="218"/>
        <v>-</v>
      </c>
      <c r="BK76" s="84" t="str">
        <f t="shared" si="219"/>
        <v>-</v>
      </c>
      <c r="BL76" s="84" t="str">
        <f t="shared" si="220"/>
        <v>-</v>
      </c>
      <c r="BM76" s="84" t="str">
        <f t="shared" si="221"/>
        <v>-</v>
      </c>
      <c r="BN76" s="84" t="str">
        <f t="shared" si="222"/>
        <v>-</v>
      </c>
      <c r="BO76" s="84" t="str">
        <f t="shared" si="223"/>
        <v>-</v>
      </c>
      <c r="BP76" s="84" t="str">
        <f t="shared" si="224"/>
        <v>-</v>
      </c>
      <c r="BQ76" s="84" t="str">
        <f t="shared" si="225"/>
        <v>-</v>
      </c>
    </row>
    <row r="77" spans="1:69" x14ac:dyDescent="0.25">
      <c r="A77" s="16" t="s">
        <v>138</v>
      </c>
      <c r="B77" s="16" t="s">
        <v>46</v>
      </c>
      <c r="C77" s="81">
        <f t="shared" si="226"/>
        <v>0</v>
      </c>
      <c r="D77" s="81">
        <f t="shared" si="227"/>
        <v>0</v>
      </c>
      <c r="E77" s="81">
        <f t="shared" si="228"/>
        <v>0</v>
      </c>
      <c r="F77" s="65" t="str">
        <f t="shared" si="229"/>
        <v/>
      </c>
      <c r="H77" s="4">
        <f t="shared" si="230"/>
        <v>0</v>
      </c>
      <c r="I77" s="4">
        <f t="shared" si="231"/>
        <v>0</v>
      </c>
      <c r="J77" s="4">
        <f t="shared" si="232"/>
        <v>0</v>
      </c>
      <c r="K77" s="69">
        <f t="shared" si="233"/>
        <v>0</v>
      </c>
      <c r="L77" s="4">
        <f t="shared" si="234"/>
        <v>0</v>
      </c>
      <c r="M77" s="4">
        <f t="shared" si="235"/>
        <v>0</v>
      </c>
      <c r="N77" s="4">
        <f t="shared" si="236"/>
        <v>0</v>
      </c>
      <c r="O77" s="4">
        <f t="shared" si="237"/>
        <v>0</v>
      </c>
      <c r="P77" s="4">
        <f t="shared" si="238"/>
        <v>0</v>
      </c>
      <c r="Q77" s="4">
        <f t="shared" si="239"/>
        <v>0</v>
      </c>
      <c r="R77" s="4">
        <f t="shared" si="240"/>
        <v>0</v>
      </c>
      <c r="S77" s="69" t="str">
        <f t="shared" si="241"/>
        <v>-</v>
      </c>
      <c r="U77" s="4" t="n">
        <v>296.0</v>
      </c>
      <c r="V77" t="n">
        <v>430.0</v>
      </c>
      <c r="W77" t="n">
        <v>439.0</v>
      </c>
      <c r="X77" t="n">
        <v>270.0</v>
      </c>
      <c r="Y77" t="n">
        <v>256.0</v>
      </c>
      <c r="Z77" t="n">
        <v>435.0</v>
      </c>
      <c r="AA77" t="n">
        <v>430.0</v>
      </c>
      <c r="AB77" t="n">
        <v>430.0</v>
      </c>
      <c r="AC77" t="n">
        <v>414.0</v>
      </c>
      <c r="AD77" t="n">
        <v>397.0</v>
      </c>
      <c r="AE77" t="n">
        <v>398.0</v>
      </c>
      <c r="AF77" t="n">
        <v>350.0</v>
      </c>
      <c r="AG77" t="n">
        <v>464.0</v>
      </c>
      <c r="AH77" t="n">
        <v>530.0</v>
      </c>
      <c r="AI77" t="n">
        <v>292.0</v>
      </c>
      <c r="AJ77" t="n">
        <v>140.0</v>
      </c>
      <c r="AK77" t="n">
        <v>384.0</v>
      </c>
      <c r="AL77" t="n">
        <v>492.0</v>
      </c>
      <c r="AM77" t="n">
        <v>400.0</v>
      </c>
      <c r="AN77" t="n">
        <v>499.0</v>
      </c>
      <c r="AO77" t="n">
        <v>525.0</v>
      </c>
      <c r="AP77" t="n">
        <v>462.0</v>
      </c>
      <c r="AQ77" t="n">
        <v>538.0</v>
      </c>
      <c r="AR77" t="n">
        <v>603.0</v>
      </c>
      <c r="AS77" s="15" t="n">
        <v>658.0</v>
      </c>
      <c r="AT77" s="15" t="n">
        <v>750.0</v>
      </c>
      <c r="AU77" s="15" t="n">
        <v>561.0</v>
      </c>
      <c r="AV77" s="15" t="n">
        <v>516.0</v>
      </c>
      <c r="AW77" s="15" t="n">
        <v>670.0</v>
      </c>
      <c r="AX77" s="15" t="n">
        <v>579.0</v>
      </c>
      <c r="AY77" s="15" t="n">
        <v>565.0</v>
      </c>
      <c r="AZ77" s="15"/>
      <c r="BA77" s="15"/>
      <c r="BB77" s="15"/>
      <c r="BC77" s="15"/>
      <c r="BD77" s="15"/>
      <c r="BF77" s="84" t="str">
        <f t="shared" si="214"/>
        <v>-</v>
      </c>
      <c r="BG77" s="84" t="str">
        <f t="shared" si="215"/>
        <v>-</v>
      </c>
      <c r="BH77" s="84" t="str">
        <f t="shared" si="216"/>
        <v>-</v>
      </c>
      <c r="BI77" s="84" t="str">
        <f t="shared" si="217"/>
        <v>-</v>
      </c>
      <c r="BJ77" s="84" t="str">
        <f t="shared" si="218"/>
        <v>-</v>
      </c>
      <c r="BK77" s="84" t="str">
        <f t="shared" si="219"/>
        <v>-</v>
      </c>
      <c r="BL77" s="84" t="str">
        <f t="shared" si="220"/>
        <v>-</v>
      </c>
      <c r="BM77" s="84" t="str">
        <f t="shared" si="221"/>
        <v>-</v>
      </c>
      <c r="BN77" s="84" t="str">
        <f t="shared" si="222"/>
        <v>-</v>
      </c>
      <c r="BO77" s="84" t="str">
        <f t="shared" si="223"/>
        <v>-</v>
      </c>
      <c r="BP77" s="84" t="str">
        <f t="shared" si="224"/>
        <v>-</v>
      </c>
      <c r="BQ77" s="84" t="str">
        <f t="shared" si="225"/>
        <v>-</v>
      </c>
    </row>
    <row r="78" spans="1:69" x14ac:dyDescent="0.25">
      <c r="A78" s="16" t="s">
        <v>139</v>
      </c>
      <c r="B78" s="16" t="s">
        <v>47</v>
      </c>
      <c r="C78" s="81">
        <f t="shared" si="226"/>
        <v>0</v>
      </c>
      <c r="D78" s="81">
        <f t="shared" si="227"/>
        <v>0</v>
      </c>
      <c r="E78" s="81">
        <f t="shared" si="228"/>
        <v>0</v>
      </c>
      <c r="F78" s="65" t="str">
        <f t="shared" si="229"/>
        <v/>
      </c>
      <c r="H78" s="4">
        <f t="shared" si="230"/>
        <v>0</v>
      </c>
      <c r="I78" s="4">
        <f t="shared" si="231"/>
        <v>0</v>
      </c>
      <c r="J78" s="4">
        <f t="shared" si="232"/>
        <v>0</v>
      </c>
      <c r="K78" s="69">
        <f t="shared" si="233"/>
        <v>0</v>
      </c>
      <c r="L78" s="4">
        <f t="shared" si="234"/>
        <v>0</v>
      </c>
      <c r="M78" s="4">
        <f t="shared" si="235"/>
        <v>0</v>
      </c>
      <c r="N78" s="4">
        <f t="shared" si="236"/>
        <v>0</v>
      </c>
      <c r="O78" s="4">
        <f t="shared" si="237"/>
        <v>0</v>
      </c>
      <c r="P78" s="4">
        <f t="shared" si="238"/>
        <v>0</v>
      </c>
      <c r="Q78" s="4">
        <f t="shared" si="239"/>
        <v>0</v>
      </c>
      <c r="R78" s="4">
        <f t="shared" si="240"/>
        <v>0</v>
      </c>
      <c r="S78" s="69" t="str">
        <f t="shared" si="241"/>
        <v>-</v>
      </c>
      <c r="U78" s="4" t="n">
        <v>288.0</v>
      </c>
      <c r="V78" t="n">
        <v>289.0</v>
      </c>
      <c r="W78" t="n">
        <v>313.0</v>
      </c>
      <c r="X78" t="n">
        <v>357.0</v>
      </c>
      <c r="Y78" t="n">
        <v>348.0</v>
      </c>
      <c r="Z78" t="n">
        <v>247.0</v>
      </c>
      <c r="AA78" t="n">
        <v>247.0</v>
      </c>
      <c r="AB78" t="n">
        <v>351.0</v>
      </c>
      <c r="AC78" t="n">
        <v>390.0</v>
      </c>
      <c r="AD78" t="n">
        <v>419.0</v>
      </c>
      <c r="AE78" t="n">
        <v>347.0</v>
      </c>
      <c r="AF78" t="n">
        <v>341.0</v>
      </c>
      <c r="AG78" t="n">
        <v>371.0</v>
      </c>
      <c r="AH78" t="n">
        <v>387.0</v>
      </c>
      <c r="AI78" t="n">
        <v>479.0</v>
      </c>
      <c r="AJ78" t="n">
        <v>490.0</v>
      </c>
      <c r="AK78" t="n">
        <v>409.0</v>
      </c>
      <c r="AL78" t="n">
        <v>238.0</v>
      </c>
      <c r="AM78" t="n">
        <v>354.0</v>
      </c>
      <c r="AN78" t="n">
        <v>461.0</v>
      </c>
      <c r="AO78" t="n">
        <v>509.0</v>
      </c>
      <c r="AP78" t="n">
        <v>571.0</v>
      </c>
      <c r="AQ78" t="n">
        <v>599.0</v>
      </c>
      <c r="AR78" t="n">
        <v>540.0</v>
      </c>
      <c r="AS78" s="15" t="n">
        <v>563.0</v>
      </c>
      <c r="AT78" s="15" t="n">
        <v>444.0</v>
      </c>
      <c r="AU78" s="15" t="n">
        <v>481.0</v>
      </c>
      <c r="AV78" s="15" t="n">
        <v>387.0</v>
      </c>
      <c r="AW78" s="15" t="n">
        <v>293.0</v>
      </c>
      <c r="AX78" s="15" t="n">
        <v>291.0</v>
      </c>
      <c r="AY78" s="15" t="n">
        <v>261.0</v>
      </c>
      <c r="AZ78" s="15"/>
      <c r="BA78" s="15"/>
      <c r="BB78" s="15"/>
      <c r="BC78" s="15"/>
      <c r="BD78" s="15"/>
      <c r="BF78" s="84" t="str">
        <f t="shared" si="214"/>
        <v>-</v>
      </c>
      <c r="BG78" s="84" t="str">
        <f t="shared" si="215"/>
        <v>-</v>
      </c>
      <c r="BH78" s="84" t="str">
        <f t="shared" si="216"/>
        <v>-</v>
      </c>
      <c r="BI78" s="84" t="str">
        <f t="shared" si="217"/>
        <v>-</v>
      </c>
      <c r="BJ78" s="84" t="str">
        <f t="shared" si="218"/>
        <v>-</v>
      </c>
      <c r="BK78" s="84" t="str">
        <f t="shared" si="219"/>
        <v>-</v>
      </c>
      <c r="BL78" s="84" t="str">
        <f t="shared" si="220"/>
        <v>-</v>
      </c>
      <c r="BM78" s="84" t="str">
        <f t="shared" si="221"/>
        <v>-</v>
      </c>
      <c r="BN78" s="84" t="str">
        <f t="shared" si="222"/>
        <v>-</v>
      </c>
      <c r="BO78" s="84" t="str">
        <f t="shared" si="223"/>
        <v>-</v>
      </c>
      <c r="BP78" s="84" t="str">
        <f t="shared" si="224"/>
        <v>-</v>
      </c>
      <c r="BQ78" s="84" t="str">
        <f t="shared" si="225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227"/>
        <v>0</v>
      </c>
      <c r="E79" s="81">
        <f t="shared" si="228"/>
        <v>0</v>
      </c>
      <c r="F79" s="65" t="str">
        <f t="shared" si="229"/>
        <v/>
      </c>
      <c r="H79" s="4">
        <f t="shared" si="230"/>
        <v>0</v>
      </c>
      <c r="I79" s="4">
        <f t="shared" si="231"/>
        <v>0</v>
      </c>
      <c r="J79" s="4">
        <f t="shared" si="232"/>
        <v>0</v>
      </c>
      <c r="K79" s="69">
        <f t="shared" si="233"/>
        <v>0</v>
      </c>
      <c r="L79" s="4">
        <f t="shared" si="234"/>
        <v>0</v>
      </c>
      <c r="M79" s="4">
        <f t="shared" si="235"/>
        <v>0</v>
      </c>
      <c r="N79" s="4">
        <f t="shared" si="236"/>
        <v>0</v>
      </c>
      <c r="O79" s="4">
        <f t="shared" si="237"/>
        <v>0</v>
      </c>
      <c r="P79" s="4">
        <f t="shared" si="238"/>
        <v>0</v>
      </c>
      <c r="Q79" s="4">
        <f t="shared" si="239"/>
        <v>0</v>
      </c>
      <c r="R79" s="4">
        <f t="shared" si="240"/>
        <v>0</v>
      </c>
      <c r="S79" s="69" t="str">
        <f t="shared" si="241"/>
        <v>-</v>
      </c>
      <c r="U79" s="4" t="n">
        <v>198.0</v>
      </c>
      <c r="V79" t="n">
        <v>253.0</v>
      </c>
      <c r="W79" t="n">
        <v>299.0</v>
      </c>
      <c r="X79" t="n">
        <v>341.0</v>
      </c>
      <c r="Y79" t="n">
        <v>320.0</v>
      </c>
      <c r="Z79" t="n">
        <v>295.0</v>
      </c>
      <c r="AA79" t="n">
        <v>306.0</v>
      </c>
      <c r="AB79" t="n">
        <v>308.0</v>
      </c>
      <c r="AC79" t="n">
        <v>269.0</v>
      </c>
      <c r="AD79" t="n">
        <v>339.0</v>
      </c>
      <c r="AE79" t="n">
        <v>411.0</v>
      </c>
      <c r="AF79" t="n">
        <v>413.0</v>
      </c>
      <c r="AG79" t="n">
        <v>432.0</v>
      </c>
      <c r="AH79" t="n">
        <v>480.0</v>
      </c>
      <c r="AI79" t="n">
        <v>504.0</v>
      </c>
      <c r="AJ79" t="n">
        <v>517.0</v>
      </c>
      <c r="AK79" t="n">
        <v>466.0</v>
      </c>
      <c r="AL79" t="n">
        <v>509.0</v>
      </c>
      <c r="AM79" t="n">
        <v>512.0</v>
      </c>
      <c r="AN79" t="n">
        <v>471.0</v>
      </c>
      <c r="AO79" t="n">
        <v>417.0</v>
      </c>
      <c r="AP79" t="n">
        <v>496.0</v>
      </c>
      <c r="AQ79" t="n">
        <v>551.0</v>
      </c>
      <c r="AR79" t="n">
        <v>533.0</v>
      </c>
      <c r="AS79" s="15" t="n">
        <v>609.0</v>
      </c>
      <c r="AT79" s="15" t="n">
        <v>327.0</v>
      </c>
      <c r="AU79" s="15" t="n">
        <v>310.0</v>
      </c>
      <c r="AV79" s="15" t="n">
        <v>243.0</v>
      </c>
      <c r="AW79" s="15" t="n">
        <v>281.0</v>
      </c>
      <c r="AX79" s="15" t="n">
        <v>339.0</v>
      </c>
      <c r="AY79" s="15" t="n">
        <v>308.0</v>
      </c>
      <c r="AZ79" s="15"/>
      <c r="BA79" s="15"/>
      <c r="BB79" s="15"/>
      <c r="BC79" s="15"/>
      <c r="BD79" s="15"/>
      <c r="BF79" s="84" t="str">
        <f t="shared" si="214"/>
        <v>-</v>
      </c>
      <c r="BG79" s="84" t="str">
        <f t="shared" si="215"/>
        <v>-</v>
      </c>
      <c r="BH79" s="84" t="str">
        <f t="shared" si="216"/>
        <v>-</v>
      </c>
      <c r="BI79" s="84" t="str">
        <f t="shared" si="217"/>
        <v>-</v>
      </c>
      <c r="BJ79" s="84" t="str">
        <f t="shared" si="218"/>
        <v>-</v>
      </c>
      <c r="BK79" s="84" t="str">
        <f t="shared" si="219"/>
        <v>-</v>
      </c>
      <c r="BL79" s="84" t="str">
        <f t="shared" si="220"/>
        <v>-</v>
      </c>
      <c r="BM79" s="84" t="str">
        <f t="shared" si="221"/>
        <v>-</v>
      </c>
      <c r="BN79" s="84" t="str">
        <f t="shared" si="222"/>
        <v>-</v>
      </c>
      <c r="BO79" s="84" t="str">
        <f t="shared" si="223"/>
        <v>-</v>
      </c>
      <c r="BP79" s="84" t="str">
        <f t="shared" si="224"/>
        <v>-</v>
      </c>
      <c r="BQ79" s="84" t="str">
        <f t="shared" si="225"/>
        <v>-</v>
      </c>
    </row>
    <row r="80" spans="1:69" x14ac:dyDescent="0.25">
      <c r="A80" s="16" t="s">
        <v>141</v>
      </c>
      <c r="B80" s="16" t="s">
        <v>49</v>
      </c>
      <c r="C80" s="81">
        <f t="shared" si="226"/>
        <v>0</v>
      </c>
      <c r="D80" s="81">
        <f t="shared" si="227"/>
        <v>0</v>
      </c>
      <c r="E80" s="81">
        <f t="shared" si="228"/>
        <v>0</v>
      </c>
      <c r="F80" s="65" t="str">
        <f t="shared" si="229"/>
        <v/>
      </c>
      <c r="H80" s="4">
        <f t="shared" si="230"/>
        <v>0</v>
      </c>
      <c r="I80" s="4">
        <f t="shared" si="231"/>
        <v>0</v>
      </c>
      <c r="J80" s="4">
        <f t="shared" si="232"/>
        <v>0</v>
      </c>
      <c r="K80" s="69">
        <f t="shared" si="233"/>
        <v>0</v>
      </c>
      <c r="L80" s="4">
        <f t="shared" si="234"/>
        <v>0</v>
      </c>
      <c r="M80" s="4">
        <f t="shared" si="235"/>
        <v>0</v>
      </c>
      <c r="N80" s="4">
        <f t="shared" si="236"/>
        <v>0</v>
      </c>
      <c r="O80" s="4">
        <f t="shared" si="237"/>
        <v>0</v>
      </c>
      <c r="P80" s="4">
        <f t="shared" si="238"/>
        <v>0</v>
      </c>
      <c r="Q80" s="4">
        <f t="shared" si="239"/>
        <v>0</v>
      </c>
      <c r="R80" s="4">
        <f t="shared" si="240"/>
        <v>0</v>
      </c>
      <c r="S80" s="69" t="str">
        <f t="shared" si="241"/>
        <v>-</v>
      </c>
      <c r="U80" s="4" t="n">
        <v>86.0</v>
      </c>
      <c r="V80" t="n">
        <v>90.0</v>
      </c>
      <c r="W80" t="n">
        <v>88.0</v>
      </c>
      <c r="X80" t="n">
        <v>88.0</v>
      </c>
      <c r="Y80" t="n">
        <v>93.0</v>
      </c>
      <c r="Z80" t="n">
        <v>115.0</v>
      </c>
      <c r="AA80" t="n">
        <v>128.0</v>
      </c>
      <c r="AB80" t="n">
        <v>146.0</v>
      </c>
      <c r="AC80" t="n">
        <v>164.0</v>
      </c>
      <c r="AD80" t="n">
        <v>183.0</v>
      </c>
      <c r="AE80" t="n">
        <v>194.0</v>
      </c>
      <c r="AF80" t="n">
        <v>217.0</v>
      </c>
      <c r="AG80" t="n">
        <v>273.0</v>
      </c>
      <c r="AH80" t="n">
        <v>315.0</v>
      </c>
      <c r="AI80" t="n">
        <v>319.0</v>
      </c>
      <c r="AJ80" t="n">
        <v>367.0</v>
      </c>
      <c r="AK80" t="n">
        <v>439.0</v>
      </c>
      <c r="AL80" t="n">
        <v>449.0</v>
      </c>
      <c r="AM80" t="n">
        <v>482.0</v>
      </c>
      <c r="AN80" t="n">
        <v>516.0</v>
      </c>
      <c r="AO80" t="n">
        <v>541.0</v>
      </c>
      <c r="AP80" t="n">
        <v>582.0</v>
      </c>
      <c r="AQ80" t="n">
        <v>597.0</v>
      </c>
      <c r="AR80" t="n">
        <v>649.0</v>
      </c>
      <c r="AS80" s="15" t="n">
        <v>725.0</v>
      </c>
      <c r="AT80" s="15" t="n">
        <v>380.0</v>
      </c>
      <c r="AU80" s="15" t="n">
        <v>362.0</v>
      </c>
      <c r="AV80" s="15" t="n">
        <v>322.0</v>
      </c>
      <c r="AW80" s="15" t="n">
        <v>318.0</v>
      </c>
      <c r="AX80" s="15" t="n">
        <v>319.0</v>
      </c>
      <c r="AY80" s="15" t="n">
        <v>323.0</v>
      </c>
      <c r="AZ80" s="15"/>
      <c r="BA80" s="15"/>
      <c r="BB80" s="15"/>
      <c r="BC80" s="15"/>
      <c r="BD80" s="15"/>
      <c r="BF80" s="84" t="str">
        <f t="shared" si="214"/>
        <v>-</v>
      </c>
      <c r="BG80" s="84" t="str">
        <f t="shared" si="215"/>
        <v>-</v>
      </c>
      <c r="BH80" s="84" t="str">
        <f t="shared" si="216"/>
        <v>-</v>
      </c>
      <c r="BI80" s="84" t="str">
        <f t="shared" si="217"/>
        <v>-</v>
      </c>
      <c r="BJ80" s="84" t="str">
        <f t="shared" si="218"/>
        <v>-</v>
      </c>
      <c r="BK80" s="84" t="str">
        <f t="shared" si="219"/>
        <v>-</v>
      </c>
      <c r="BL80" s="84" t="str">
        <f t="shared" si="220"/>
        <v>-</v>
      </c>
      <c r="BM80" s="84" t="str">
        <f t="shared" si="221"/>
        <v>-</v>
      </c>
      <c r="BN80" s="84" t="str">
        <f t="shared" si="222"/>
        <v>-</v>
      </c>
      <c r="BO80" s="84" t="str">
        <f t="shared" si="223"/>
        <v>-</v>
      </c>
      <c r="BP80" s="84" t="str">
        <f t="shared" si="224"/>
        <v>-</v>
      </c>
      <c r="BQ80" s="84" t="str">
        <f t="shared" si="225"/>
        <v>-</v>
      </c>
    </row>
    <row r="81" spans="1:69" x14ac:dyDescent="0.25">
      <c r="A81" s="16" t="s">
        <v>142</v>
      </c>
      <c r="B81" s="16" t="s">
        <v>50</v>
      </c>
      <c r="C81" s="81">
        <f t="shared" si="226"/>
        <v>0</v>
      </c>
      <c r="D81" s="81">
        <f t="shared" si="227"/>
        <v>0</v>
      </c>
      <c r="E81" s="81">
        <f t="shared" si="228"/>
        <v>0</v>
      </c>
      <c r="F81" s="65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69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0</v>
      </c>
      <c r="Q81" s="4">
        <f t="shared" si="239"/>
        <v>0</v>
      </c>
      <c r="R81" s="4">
        <f t="shared" si="240"/>
        <v>0</v>
      </c>
      <c r="S81" s="69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 t="n">
        <v>799.0</v>
      </c>
      <c r="AU81" s="11" t="n">
        <v>902.0</v>
      </c>
      <c r="AV81" s="11" t="n">
        <v>1130.0</v>
      </c>
      <c r="AW81" s="11" t="n">
        <v>1301.0</v>
      </c>
      <c r="AX81" s="11" t="n">
        <v>1550.0</v>
      </c>
      <c r="AY81" s="11" t="n">
        <v>1761.0</v>
      </c>
      <c r="AZ81" s="11"/>
      <c r="BA81" s="11"/>
      <c r="BB81" s="11"/>
      <c r="BC81" s="11"/>
      <c r="BD81" s="11"/>
      <c r="BE81" s="11"/>
      <c r="BF81" s="84" t="str">
        <f t="shared" si="214"/>
        <v>-</v>
      </c>
      <c r="BG81" s="84" t="str">
        <f t="shared" si="215"/>
        <v>-</v>
      </c>
      <c r="BH81" s="84" t="str">
        <f t="shared" si="216"/>
        <v>-</v>
      </c>
      <c r="BI81" s="84" t="str">
        <f t="shared" si="217"/>
        <v>-</v>
      </c>
      <c r="BJ81" s="84" t="str">
        <f t="shared" si="218"/>
        <v>-</v>
      </c>
      <c r="BK81" s="84" t="str">
        <f t="shared" si="219"/>
        <v>-</v>
      </c>
      <c r="BL81" s="84" t="str">
        <f t="shared" si="220"/>
        <v>-</v>
      </c>
      <c r="BM81" s="84" t="str">
        <f t="shared" si="221"/>
        <v>-</v>
      </c>
      <c r="BN81" s="84" t="str">
        <f t="shared" si="222"/>
        <v>-</v>
      </c>
      <c r="BO81" s="84" t="str">
        <f t="shared" si="223"/>
        <v>-</v>
      </c>
      <c r="BP81" s="84" t="str">
        <f t="shared" si="224"/>
        <v>-</v>
      </c>
      <c r="BQ81" s="84" t="str">
        <f t="shared" si="225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242">SUM(D74:D80)</f>
        <v>0</v>
      </c>
      <c r="E82" s="81">
        <f t="shared" si="242"/>
        <v>0</v>
      </c>
      <c r="F82" s="65" t="str">
        <f>IFERROR(E82/D82,"")</f>
        <v/>
      </c>
      <c r="G82" s="11"/>
      <c r="H82" s="4">
        <f t="shared" si="230"/>
        <v>0</v>
      </c>
      <c r="I82" s="4">
        <f t="shared" si="231"/>
        <v>0</v>
      </c>
      <c r="J82" s="4">
        <f t="shared" si="232"/>
        <v>0</v>
      </c>
      <c r="K82" s="69">
        <f t="shared" si="233"/>
        <v>0</v>
      </c>
      <c r="L82" s="4">
        <f t="shared" si="234"/>
        <v>0</v>
      </c>
      <c r="M82" s="4">
        <f t="shared" si="235"/>
        <v>0</v>
      </c>
      <c r="N82" s="4">
        <f t="shared" si="236"/>
        <v>0</v>
      </c>
      <c r="O82" s="4">
        <f t="shared" si="237"/>
        <v>0</v>
      </c>
      <c r="P82" s="4">
        <f t="shared" si="238"/>
        <v>0</v>
      </c>
      <c r="Q82" s="4">
        <f t="shared" si="239"/>
        <v>0</v>
      </c>
      <c r="R82" s="4">
        <f t="shared" si="240"/>
        <v>0</v>
      </c>
      <c r="S82" s="69" t="str">
        <f t="shared" si="241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243">SUM(W74:W80)</f>
        <v>0</v>
      </c>
      <c r="X82" s="61">
        <f t="shared" si="243"/>
        <v>0</v>
      </c>
      <c r="Y82" s="61">
        <f t="shared" si="243"/>
        <v>0</v>
      </c>
      <c r="Z82" s="61">
        <f t="shared" si="243"/>
        <v>0</v>
      </c>
      <c r="AA82" s="61">
        <f t="shared" si="243"/>
        <v>0</v>
      </c>
      <c r="AB82" s="61">
        <f t="shared" si="243"/>
        <v>0</v>
      </c>
      <c r="AC82" s="61">
        <f t="shared" si="243"/>
        <v>0</v>
      </c>
      <c r="AD82" s="61">
        <f t="shared" si="243"/>
        <v>0</v>
      </c>
      <c r="AE82" s="61">
        <f t="shared" si="243"/>
        <v>0</v>
      </c>
      <c r="AF82" s="61">
        <f t="shared" si="243"/>
        <v>0</v>
      </c>
      <c r="AG82" s="61">
        <f t="shared" si="243"/>
        <v>0</v>
      </c>
      <c r="AH82" s="61">
        <f t="shared" si="243"/>
        <v>0</v>
      </c>
      <c r="AI82" s="61">
        <f t="shared" si="243"/>
        <v>0</v>
      </c>
      <c r="AJ82" s="61">
        <f>SUM(AJ74:AJ80)</f>
        <v>0</v>
      </c>
      <c r="AK82" s="61">
        <f t="shared" si="243"/>
        <v>0</v>
      </c>
      <c r="AL82" s="61">
        <f t="shared" si="243"/>
        <v>0</v>
      </c>
      <c r="AM82" s="61">
        <f t="shared" si="243"/>
        <v>0</v>
      </c>
      <c r="AN82" s="61">
        <f t="shared" si="243"/>
        <v>0</v>
      </c>
      <c r="AO82" s="61">
        <f t="shared" si="243"/>
        <v>0</v>
      </c>
      <c r="AP82" s="61">
        <f t="shared" si="243"/>
        <v>0</v>
      </c>
      <c r="AQ82" s="61">
        <f t="shared" si="243"/>
        <v>0</v>
      </c>
      <c r="AR82" s="61">
        <f t="shared" si="243"/>
        <v>0</v>
      </c>
      <c r="AS82" s="61">
        <f t="shared" si="243"/>
        <v>0</v>
      </c>
      <c r="AT82" s="61">
        <f t="shared" si="243"/>
        <v>0</v>
      </c>
      <c r="AU82" s="61">
        <f t="shared" si="243"/>
        <v>0</v>
      </c>
      <c r="AV82" s="61">
        <f t="shared" si="243"/>
        <v>0</v>
      </c>
      <c r="AW82" s="61">
        <f t="shared" si="243"/>
        <v>0</v>
      </c>
      <c r="AX82" s="61">
        <f t="shared" si="243"/>
        <v>0</v>
      </c>
      <c r="AY82" s="61">
        <f t="shared" si="243"/>
        <v>0</v>
      </c>
      <c r="AZ82" s="61">
        <f t="shared" si="243"/>
        <v>0</v>
      </c>
      <c r="BA82" s="61">
        <f t="shared" si="243"/>
        <v>0</v>
      </c>
      <c r="BB82" s="61">
        <f t="shared" si="243"/>
        <v>0</v>
      </c>
      <c r="BC82" s="61">
        <f t="shared" si="243"/>
        <v>0</v>
      </c>
      <c r="BD82" s="61">
        <f t="shared" si="243"/>
        <v>0</v>
      </c>
      <c r="BE82" s="11"/>
      <c r="BF82" s="84" t="str">
        <f t="shared" si="214"/>
        <v>-</v>
      </c>
      <c r="BG82" s="84" t="str">
        <f t="shared" si="215"/>
        <v>-</v>
      </c>
      <c r="BH82" s="84" t="str">
        <f t="shared" si="216"/>
        <v>-</v>
      </c>
      <c r="BI82" s="84" t="str">
        <f t="shared" si="217"/>
        <v>-</v>
      </c>
      <c r="BJ82" s="84" t="str">
        <f t="shared" si="218"/>
        <v>-</v>
      </c>
      <c r="BK82" s="84" t="str">
        <f t="shared" si="219"/>
        <v>-</v>
      </c>
      <c r="BL82" s="84" t="str">
        <f t="shared" si="220"/>
        <v>-</v>
      </c>
      <c r="BM82" s="84" t="str">
        <f t="shared" si="221"/>
        <v>-</v>
      </c>
      <c r="BN82" s="84" t="str">
        <f t="shared" si="222"/>
        <v>-</v>
      </c>
      <c r="BO82" s="84" t="str">
        <f t="shared" si="223"/>
        <v>-</v>
      </c>
      <c r="BP82" s="84" t="str">
        <f t="shared" si="224"/>
        <v>-</v>
      </c>
      <c r="BQ82" s="84" t="str">
        <f t="shared" si="225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230"/>
        <v>0</v>
      </c>
      <c r="I83" s="4">
        <f t="shared" si="231"/>
        <v>0</v>
      </c>
      <c r="J83" s="4">
        <f t="shared" si="232"/>
        <v>0</v>
      </c>
      <c r="K83" s="69">
        <f t="shared" si="233"/>
        <v>0</v>
      </c>
      <c r="L83" s="4">
        <f t="shared" si="234"/>
        <v>0</v>
      </c>
      <c r="M83" s="4">
        <f t="shared" si="235"/>
        <v>0</v>
      </c>
      <c r="N83" s="4">
        <f t="shared" si="236"/>
        <v>0</v>
      </c>
      <c r="O83" s="4">
        <f t="shared" si="237"/>
        <v>0</v>
      </c>
      <c r="P83" s="4">
        <f t="shared" si="238"/>
        <v>0</v>
      </c>
      <c r="Q83" s="4">
        <f t="shared" si="239"/>
        <v>0</v>
      </c>
      <c r="R83" s="4">
        <f>IFERROR(INDEX(AY83:BA83,IF($B$2&gt;9,3,$B$2-6)),"-")</f>
        <v>0</v>
      </c>
      <c r="S83" s="69" t="str">
        <f t="shared" si="241"/>
        <v>-</v>
      </c>
      <c r="T83" s="35"/>
      <c r="U83" s="36" t="n">
        <v>1354.0</v>
      </c>
      <c r="V83" s="36" t="n">
        <v>1383.0</v>
      </c>
      <c r="W83" s="36" t="n">
        <v>1476.0</v>
      </c>
      <c r="X83" s="36" t="n">
        <v>1632.0</v>
      </c>
      <c r="Y83" s="36" t="n">
        <v>1590.0</v>
      </c>
      <c r="Z83" s="36" t="n">
        <v>1621.0</v>
      </c>
      <c r="AA83" s="36" t="n">
        <v>1650.0</v>
      </c>
      <c r="AB83" s="36" t="n">
        <v>1751.0</v>
      </c>
      <c r="AC83" s="36" t="n">
        <v>1734.0</v>
      </c>
      <c r="AD83" s="36" t="n">
        <v>1802.0</v>
      </c>
      <c r="AE83" s="36" t="n">
        <v>1897.0</v>
      </c>
      <c r="AF83" s="36" t="n">
        <v>1928.0</v>
      </c>
      <c r="AG83" s="36" t="n">
        <v>1939.0</v>
      </c>
      <c r="AH83" s="36" t="n">
        <v>1938.0</v>
      </c>
      <c r="AI83" s="36" t="n">
        <v>2068.0</v>
      </c>
      <c r="AJ83" s="36" t="n">
        <v>2121.0</v>
      </c>
      <c r="AK83" s="36" t="n">
        <v>2197.0</v>
      </c>
      <c r="AL83" s="36" t="n">
        <v>2295.0</v>
      </c>
      <c r="AM83" s="36" t="n">
        <v>2378.0</v>
      </c>
      <c r="AN83" s="36" t="n">
        <v>2500.0</v>
      </c>
      <c r="AO83" s="36" t="n">
        <v>2624.0</v>
      </c>
      <c r="AP83" s="36" t="n">
        <v>2812.0</v>
      </c>
      <c r="AQ83" s="36" t="n">
        <v>3031.0</v>
      </c>
      <c r="AR83" s="36" t="n">
        <v>3144.0</v>
      </c>
      <c r="AS83" s="14" t="n">
        <v>3220.0</v>
      </c>
      <c r="AT83" s="14" t="n">
        <v>3363.0</v>
      </c>
      <c r="AU83" s="14" t="n">
        <v>3436.0</v>
      </c>
      <c r="AV83" s="14" t="n">
        <v>3457.0</v>
      </c>
      <c r="AW83" s="14" t="n">
        <v>3737.0</v>
      </c>
      <c r="AX83" s="14" t="n">
        <v>4041.0</v>
      </c>
      <c r="AY83" s="14" t="n">
        <v>4171.0</v>
      </c>
      <c r="AZ83" s="14"/>
      <c r="BA83" s="14"/>
      <c r="BB83" s="14"/>
      <c r="BC83" s="14"/>
      <c r="BD83" s="14"/>
      <c r="BE83" s="33"/>
      <c r="BF83" s="84" t="str">
        <f t="shared" si="214"/>
        <v>-</v>
      </c>
      <c r="BG83" s="84" t="str">
        <f t="shared" si="215"/>
        <v>-</v>
      </c>
      <c r="BH83" s="84" t="str">
        <f t="shared" si="216"/>
        <v>-</v>
      </c>
      <c r="BI83" s="84" t="str">
        <f t="shared" si="217"/>
        <v>-</v>
      </c>
      <c r="BJ83" s="84" t="str">
        <f t="shared" si="218"/>
        <v>-</v>
      </c>
      <c r="BK83" s="84" t="str">
        <f t="shared" si="219"/>
        <v>-</v>
      </c>
      <c r="BL83" s="84" t="str">
        <f t="shared" si="220"/>
        <v>-</v>
      </c>
      <c r="BM83" s="84" t="str">
        <f t="shared" si="221"/>
        <v>-</v>
      </c>
      <c r="BN83" s="84" t="str">
        <f t="shared" si="222"/>
        <v>-</v>
      </c>
      <c r="BO83" s="84" t="str">
        <f t="shared" si="223"/>
        <v>-</v>
      </c>
      <c r="BP83" s="84" t="str">
        <f t="shared" si="224"/>
        <v>-</v>
      </c>
      <c r="BQ83" s="84" t="str">
        <f t="shared" si="225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    : INDEX(U86:AF86,$B$2))</f>
        <v>0</v>
      </c>
      <c r="D86" s="71">
        <f>SUM(AG86                : INDEX(AG86:AR86,$B$2))</f>
        <v>0</v>
      </c>
      <c r="E86" s="71">
        <f>SUM(AS86                 : INDEX(AS86:BD86,$B$2))</f>
        <v>0</v>
      </c>
      <c r="F86" s="65" t="str">
        <f t="shared" ref="F86:F93" si="244">IFERROR(E86/D86,"")</f>
        <v/>
      </c>
      <c r="G86" s="33"/>
      <c r="H86" s="4">
        <f>SUM(U86:W86)</f>
        <v>0</v>
      </c>
      <c r="I86" s="4">
        <f t="shared" ref="I86:I95" si="245">SUM(X86:Z86)</f>
        <v>0</v>
      </c>
      <c r="J86" s="4">
        <f>SUM(AA86:AC86)</f>
        <v>0</v>
      </c>
      <c r="K86" s="4">
        <f t="shared" ref="K86:K95" si="246">SUM(AD86:AF86)</f>
        <v>0</v>
      </c>
      <c r="L86" s="4">
        <f t="shared" ref="L86:L95" si="247">SUM(AG86:AI86)</f>
        <v>0</v>
      </c>
      <c r="M86" s="4">
        <f t="shared" ref="M86:M95" si="248">SUM(AJ86:AL86)</f>
        <v>0</v>
      </c>
      <c r="N86" s="4">
        <f t="shared" ref="N86:N95" si="249">SUM(AM86:AO86)</f>
        <v>0</v>
      </c>
      <c r="O86" s="4">
        <f t="shared" ref="O86:O95" si="250">SUM(AP86:AR86)</f>
        <v>0</v>
      </c>
      <c r="P86" s="4">
        <f t="shared" ref="P86:P95" si="251">SUM(AS86:AU86)</f>
        <v>0</v>
      </c>
      <c r="Q86" s="4">
        <f t="shared" ref="Q86:Q95" si="252">SUM(AV86:AX86)</f>
        <v>0</v>
      </c>
      <c r="R86" s="4">
        <f t="shared" ref="R86:R95" si="253">SUM(AY86:BA86)</f>
        <v>0</v>
      </c>
      <c r="S86" s="4">
        <f t="shared" ref="S86:S95" si="254">SUM(BB86:BD86)</f>
        <v>0</v>
      </c>
      <c r="U86" t="n">
        <v>27.0</v>
      </c>
      <c r="V86" t="n">
        <v>25.0</v>
      </c>
      <c r="W86" t="n">
        <v>30.0</v>
      </c>
      <c r="X86" t="n">
        <v>42.0</v>
      </c>
      <c r="Y86" t="n">
        <v>43.0</v>
      </c>
      <c r="Z86" t="n">
        <v>41.0</v>
      </c>
      <c r="AA86" t="n">
        <v>38.0</v>
      </c>
      <c r="AB86" t="n">
        <v>34.0</v>
      </c>
      <c r="AC86" t="n">
        <v>48.0</v>
      </c>
      <c r="AD86" t="n">
        <v>42.0</v>
      </c>
      <c r="AE86" t="n">
        <v>42.0</v>
      </c>
      <c r="AF86" t="n">
        <v>42.0</v>
      </c>
      <c r="AG86" t="n">
        <v>33.0</v>
      </c>
      <c r="AH86" t="n">
        <v>33.0</v>
      </c>
      <c r="AI86" t="n">
        <v>47.0</v>
      </c>
      <c r="AJ86" t="n">
        <v>38.0</v>
      </c>
      <c r="AK86" t="n">
        <v>37.0</v>
      </c>
      <c r="AL86" t="n">
        <v>49.0</v>
      </c>
      <c r="AM86" t="n">
        <v>31.0</v>
      </c>
      <c r="AN86" t="n">
        <v>35.0</v>
      </c>
      <c r="AO86" t="n">
        <v>38.0</v>
      </c>
      <c r="AP86" t="n">
        <v>31.0</v>
      </c>
      <c r="AQ86" t="n">
        <v>31.0</v>
      </c>
      <c r="AR86" s="4" t="n">
        <v>38.0</v>
      </c>
      <c r="AS86" s="4" t="n">
        <v>55.0</v>
      </c>
      <c r="AT86" s="4" t="n">
        <v>65.0</v>
      </c>
      <c r="AU86" s="4" t="n">
        <v>73.0</v>
      </c>
      <c r="AV86" s="4" t="n">
        <v>148.0</v>
      </c>
      <c r="AW86" s="4" t="n">
        <v>149.0</v>
      </c>
      <c r="AX86" s="4" t="n">
        <v>141.0</v>
      </c>
      <c r="AY86" s="4" t="n">
        <v>114.0</v>
      </c>
      <c r="AZ86" s="4"/>
      <c r="BA86" s="4"/>
      <c r="BB86" s="4"/>
      <c r="BC86" s="4"/>
      <c r="BD86" s="4"/>
      <c r="BF86" s="84" t="str">
        <f t="shared" ref="BF86:BF95" si="255">IFERROR(AS86/AG86,"-")</f>
        <v>-</v>
      </c>
      <c r="BG86" s="84" t="str">
        <f t="shared" ref="BG86:BG95" si="256">IFERROR(AT86/AH86,"-")</f>
        <v>-</v>
      </c>
      <c r="BH86" s="84" t="str">
        <f t="shared" ref="BH86:BH95" si="257">IFERROR(AU86/AI86,"-")</f>
        <v>-</v>
      </c>
      <c r="BI86" s="84" t="str">
        <f t="shared" ref="BI86:BI95" si="258">IFERROR(AV86/AJ86,"-")</f>
        <v>-</v>
      </c>
      <c r="BJ86" s="84" t="str">
        <f t="shared" ref="BJ86:BJ95" si="259">IFERROR(AW86/AK86,"-")</f>
        <v>-</v>
      </c>
      <c r="BK86" s="84" t="str">
        <f t="shared" ref="BK86:BK95" si="260">IFERROR(AX86/AL86,"-")</f>
        <v>-</v>
      </c>
      <c r="BL86" s="84" t="str">
        <f t="shared" ref="BL86:BL95" si="261">IFERROR(AY86/AM86,"-")</f>
        <v>-</v>
      </c>
      <c r="BM86" s="84" t="str">
        <f t="shared" ref="BM86:BM95" si="262">IFERROR(AZ86/AN86,"-")</f>
        <v>-</v>
      </c>
      <c r="BN86" s="84" t="str">
        <f t="shared" ref="BN86:BN95" si="263">IFERROR(BA86/AO86,"-")</f>
        <v>-</v>
      </c>
      <c r="BO86" s="84" t="str">
        <f t="shared" ref="BO86:BO95" si="264">IFERROR(BB86/AP86,"-")</f>
        <v>-</v>
      </c>
      <c r="BP86" s="84" t="str">
        <f t="shared" ref="BP86:BP95" si="265">IFERROR(BC86/AQ86,"-")</f>
        <v>-</v>
      </c>
      <c r="BQ86" s="84" t="str">
        <f t="shared" ref="BQ86:BQ95" si="266">IFERROR(BD86/AR86,"-")</f>
        <v>-</v>
      </c>
    </row>
    <row r="87" spans="1:69" x14ac:dyDescent="0.25">
      <c r="A87" s="16" t="s">
        <v>144</v>
      </c>
      <c r="B87" s="16" t="s">
        <v>44</v>
      </c>
      <c r="C87" s="71">
        <f>SUM(U87               : INDEX(U87:AF87,$B$2))</f>
        <v>0</v>
      </c>
      <c r="D87" s="71">
        <f>SUM(AG87                : INDEX(AG87:AR87,$B$2))</f>
        <v>0</v>
      </c>
      <c r="E87" s="71">
        <f>SUM(AS87                 : INDEX(AS87:BD87,$B$2))</f>
        <v>0</v>
      </c>
      <c r="F87" s="65" t="str">
        <f t="shared" si="244"/>
        <v/>
      </c>
      <c r="G87" s="33"/>
      <c r="H87" s="4">
        <f t="shared" ref="H87:H95" si="267">SUM(U87:W87)</f>
        <v>0</v>
      </c>
      <c r="I87" s="4">
        <f t="shared" si="245"/>
        <v>0</v>
      </c>
      <c r="J87" s="4">
        <f t="shared" ref="J87:J95" si="268">SUM(AA87:AC87)</f>
        <v>0</v>
      </c>
      <c r="K87" s="4">
        <f t="shared" si="246"/>
        <v>0</v>
      </c>
      <c r="L87" s="4">
        <f t="shared" si="247"/>
        <v>0</v>
      </c>
      <c r="M87" s="4">
        <f t="shared" si="248"/>
        <v>0</v>
      </c>
      <c r="N87" s="4">
        <f t="shared" si="249"/>
        <v>0</v>
      </c>
      <c r="O87" s="4">
        <f t="shared" si="250"/>
        <v>0</v>
      </c>
      <c r="P87" s="4">
        <f t="shared" si="251"/>
        <v>0</v>
      </c>
      <c r="Q87" s="4">
        <f t="shared" si="252"/>
        <v>0</v>
      </c>
      <c r="R87" s="4">
        <f t="shared" si="253"/>
        <v>0</v>
      </c>
      <c r="S87" s="4">
        <f t="shared" si="254"/>
        <v>0</v>
      </c>
      <c r="U87" t="n">
        <v>45.0</v>
      </c>
      <c r="V87" t="n">
        <v>20.0</v>
      </c>
      <c r="W87" t="n">
        <v>61.0</v>
      </c>
      <c r="X87" t="n">
        <v>76.0</v>
      </c>
      <c r="Y87" t="n">
        <v>73.0</v>
      </c>
      <c r="Z87" t="n">
        <v>107.0</v>
      </c>
      <c r="AA87" t="n">
        <v>95.0</v>
      </c>
      <c r="AB87" t="n">
        <v>76.0</v>
      </c>
      <c r="AC87" t="n">
        <v>79.0</v>
      </c>
      <c r="AD87" t="n">
        <v>71.0</v>
      </c>
      <c r="AE87" t="n">
        <v>120.0</v>
      </c>
      <c r="AF87" t="n">
        <v>115.0</v>
      </c>
      <c r="AG87" t="n">
        <v>13.0</v>
      </c>
      <c r="AH87" t="n">
        <v>23.0</v>
      </c>
      <c r="AI87" t="n">
        <v>114.0</v>
      </c>
      <c r="AJ87" t="n">
        <v>69.0</v>
      </c>
      <c r="AK87" t="n">
        <v>74.0</v>
      </c>
      <c r="AL87" t="n">
        <v>116.0</v>
      </c>
      <c r="AM87" t="n">
        <v>79.0</v>
      </c>
      <c r="AN87" t="n">
        <v>75.0</v>
      </c>
      <c r="AO87" t="n">
        <v>127.0</v>
      </c>
      <c r="AP87" t="n">
        <v>89.0</v>
      </c>
      <c r="AQ87" t="n">
        <v>127.0</v>
      </c>
      <c r="AR87" s="4" t="n">
        <v>174.0</v>
      </c>
      <c r="AS87" s="4" t="n">
        <v>47.0</v>
      </c>
      <c r="AT87" s="4" t="n">
        <v>122.0</v>
      </c>
      <c r="AU87" s="4" t="n">
        <v>143.0</v>
      </c>
      <c r="AV87" s="4" t="n">
        <v>143.0</v>
      </c>
      <c r="AW87" s="4" t="n">
        <v>154.0</v>
      </c>
      <c r="AX87" s="4" t="n">
        <v>208.0</v>
      </c>
      <c r="AY87" s="4" t="n">
        <v>155.0</v>
      </c>
      <c r="AZ87" s="4"/>
      <c r="BA87" s="4"/>
      <c r="BB87" s="4"/>
      <c r="BC87" s="4"/>
      <c r="BD87" s="4"/>
      <c r="BF87" s="84" t="str">
        <f t="shared" si="255"/>
        <v>-</v>
      </c>
      <c r="BG87" s="84" t="str">
        <f t="shared" si="256"/>
        <v>-</v>
      </c>
      <c r="BH87" s="84" t="str">
        <f t="shared" si="257"/>
        <v>-</v>
      </c>
      <c r="BI87" s="84" t="str">
        <f t="shared" si="258"/>
        <v>-</v>
      </c>
      <c r="BJ87" s="84" t="str">
        <f t="shared" si="259"/>
        <v>-</v>
      </c>
      <c r="BK87" s="84" t="str">
        <f t="shared" si="260"/>
        <v>-</v>
      </c>
      <c r="BL87" s="84" t="str">
        <f t="shared" si="261"/>
        <v>-</v>
      </c>
      <c r="BM87" s="84" t="str">
        <f t="shared" si="262"/>
        <v>-</v>
      </c>
      <c r="BN87" s="84" t="str">
        <f t="shared" si="263"/>
        <v>-</v>
      </c>
      <c r="BO87" s="84" t="str">
        <f t="shared" si="264"/>
        <v>-</v>
      </c>
      <c r="BP87" s="84" t="str">
        <f t="shared" si="265"/>
        <v>-</v>
      </c>
      <c r="BQ87" s="84" t="str">
        <f t="shared" si="266"/>
        <v>-</v>
      </c>
    </row>
    <row r="88" spans="1:69" x14ac:dyDescent="0.25">
      <c r="A88" s="16" t="s">
        <v>145</v>
      </c>
      <c r="B88" s="16" t="s">
        <v>45</v>
      </c>
      <c r="C88" s="71">
        <f>SUM(U88               : INDEX(U88:AF88,$B$2))</f>
        <v>0</v>
      </c>
      <c r="D88" s="71">
        <f>SUM(AG88                : INDEX(AG88:AR88,$B$2))</f>
        <v>0</v>
      </c>
      <c r="E88" s="71">
        <f>SUM(AS88                 : INDEX(AS88:BD88,$B$2))</f>
        <v>0</v>
      </c>
      <c r="F88" s="65" t="str">
        <f t="shared" si="244"/>
        <v/>
      </c>
      <c r="G88" s="33"/>
      <c r="H88" s="4">
        <f t="shared" si="267"/>
        <v>0</v>
      </c>
      <c r="I88" s="4">
        <f t="shared" si="245"/>
        <v>0</v>
      </c>
      <c r="J88" s="4">
        <f t="shared" si="268"/>
        <v>0</v>
      </c>
      <c r="K88" s="4">
        <f t="shared" si="246"/>
        <v>0</v>
      </c>
      <c r="L88" s="4">
        <f t="shared" si="247"/>
        <v>0</v>
      </c>
      <c r="M88" s="4">
        <f t="shared" si="248"/>
        <v>0</v>
      </c>
      <c r="N88" s="4">
        <f t="shared" si="249"/>
        <v>0</v>
      </c>
      <c r="O88" s="4">
        <f t="shared" si="250"/>
        <v>0</v>
      </c>
      <c r="P88" s="4">
        <f t="shared" si="251"/>
        <v>0</v>
      </c>
      <c r="Q88" s="4">
        <f t="shared" si="252"/>
        <v>0</v>
      </c>
      <c r="R88" s="4">
        <f t="shared" si="253"/>
        <v>0</v>
      </c>
      <c r="S88" s="4">
        <f t="shared" si="254"/>
        <v>0</v>
      </c>
      <c r="U88" t="n">
        <v>60.0</v>
      </c>
      <c r="V88" t="n">
        <v>42.0</v>
      </c>
      <c r="W88" t="n">
        <v>21.0</v>
      </c>
      <c r="X88" t="n">
        <v>72.0</v>
      </c>
      <c r="Y88" t="n">
        <v>80.0</v>
      </c>
      <c r="Z88" t="n">
        <v>71.0</v>
      </c>
      <c r="AA88" t="n">
        <v>79.0</v>
      </c>
      <c r="AB88" t="n">
        <v>49.0</v>
      </c>
      <c r="AC88" t="n">
        <v>63.0</v>
      </c>
      <c r="AD88" t="n">
        <v>63.0</v>
      </c>
      <c r="AE88" t="n">
        <v>48.0</v>
      </c>
      <c r="AF88" t="n">
        <v>125.0</v>
      </c>
      <c r="AG88" t="n">
        <v>37.0</v>
      </c>
      <c r="AH88" t="n">
        <v>14.0</v>
      </c>
      <c r="AI88" t="n">
        <v>24.0</v>
      </c>
      <c r="AJ88" t="n">
        <v>87.0</v>
      </c>
      <c r="AK88" t="n">
        <v>59.0</v>
      </c>
      <c r="AL88" t="n">
        <v>68.0</v>
      </c>
      <c r="AM88" t="n">
        <v>85.0</v>
      </c>
      <c r="AN88" t="n">
        <v>70.0</v>
      </c>
      <c r="AO88" t="n">
        <v>71.0</v>
      </c>
      <c r="AP88" t="n">
        <v>99.0</v>
      </c>
      <c r="AQ88" t="n">
        <v>106.0</v>
      </c>
      <c r="AR88" s="4" t="n">
        <v>106.0</v>
      </c>
      <c r="AS88" s="4" t="n">
        <v>55.0</v>
      </c>
      <c r="AT88" s="4" t="n">
        <v>46.0</v>
      </c>
      <c r="AU88" s="4" t="n">
        <v>95.0</v>
      </c>
      <c r="AV88" s="4" t="n">
        <v>74.0</v>
      </c>
      <c r="AW88" s="4" t="n">
        <v>76.0</v>
      </c>
      <c r="AX88" s="4" t="n">
        <v>88.0</v>
      </c>
      <c r="AY88" s="4" t="n">
        <v>63.0</v>
      </c>
      <c r="AZ88" s="4"/>
      <c r="BA88" s="4"/>
      <c r="BB88" s="4"/>
      <c r="BC88" s="4"/>
      <c r="BD88" s="4"/>
      <c r="BF88" s="84" t="str">
        <f t="shared" si="255"/>
        <v>-</v>
      </c>
      <c r="BG88" s="84" t="str">
        <f t="shared" si="256"/>
        <v>-</v>
      </c>
      <c r="BH88" s="84" t="str">
        <f t="shared" si="257"/>
        <v>-</v>
      </c>
      <c r="BI88" s="84" t="str">
        <f t="shared" si="258"/>
        <v>-</v>
      </c>
      <c r="BJ88" s="84" t="str">
        <f t="shared" si="259"/>
        <v>-</v>
      </c>
      <c r="BK88" s="84" t="str">
        <f t="shared" si="260"/>
        <v>-</v>
      </c>
      <c r="BL88" s="84" t="str">
        <f t="shared" si="261"/>
        <v>-</v>
      </c>
      <c r="BM88" s="84" t="str">
        <f t="shared" si="262"/>
        <v>-</v>
      </c>
      <c r="BN88" s="84" t="str">
        <f t="shared" si="263"/>
        <v>-</v>
      </c>
      <c r="BO88" s="84" t="str">
        <f t="shared" si="264"/>
        <v>-</v>
      </c>
      <c r="BP88" s="84" t="str">
        <f t="shared" si="265"/>
        <v>-</v>
      </c>
      <c r="BQ88" s="84" t="str">
        <f t="shared" si="266"/>
        <v>-</v>
      </c>
    </row>
    <row r="89" spans="1:69" x14ac:dyDescent="0.25">
      <c r="A89" s="16" t="s">
        <v>146</v>
      </c>
      <c r="B89" s="16" t="s">
        <v>46</v>
      </c>
      <c r="C89" s="71">
        <f>SUM(U89               : INDEX(U89:AF89,$B$2))</f>
        <v>0</v>
      </c>
      <c r="D89" s="71">
        <f>SUM(AG89                : INDEX(AG89:AR89,$B$2))</f>
        <v>0</v>
      </c>
      <c r="E89" s="71">
        <f>SUM(AS89                 : INDEX(AS89:BD89,$B$2))</f>
        <v>0</v>
      </c>
      <c r="F89" s="65" t="str">
        <f t="shared" si="244"/>
        <v/>
      </c>
      <c r="G89" s="33"/>
      <c r="H89" s="4">
        <f t="shared" si="267"/>
        <v>0</v>
      </c>
      <c r="I89" s="4">
        <f t="shared" si="245"/>
        <v>0</v>
      </c>
      <c r="J89" s="4">
        <f t="shared" si="268"/>
        <v>0</v>
      </c>
      <c r="K89" s="4">
        <f t="shared" si="246"/>
        <v>0</v>
      </c>
      <c r="L89" s="4">
        <f t="shared" si="247"/>
        <v>0</v>
      </c>
      <c r="M89" s="4">
        <f t="shared" si="248"/>
        <v>0</v>
      </c>
      <c r="N89" s="4">
        <f t="shared" si="249"/>
        <v>0</v>
      </c>
      <c r="O89" s="4">
        <f t="shared" si="250"/>
        <v>0</v>
      </c>
      <c r="P89" s="4">
        <f t="shared" si="251"/>
        <v>0</v>
      </c>
      <c r="Q89" s="4">
        <f t="shared" si="252"/>
        <v>0</v>
      </c>
      <c r="R89" s="4">
        <f t="shared" si="253"/>
        <v>0</v>
      </c>
      <c r="S89" s="4">
        <f t="shared" si="254"/>
        <v>0</v>
      </c>
      <c r="U89" t="n">
        <v>60.0</v>
      </c>
      <c r="V89" t="n">
        <v>62.0</v>
      </c>
      <c r="W89" t="n">
        <v>92.0</v>
      </c>
      <c r="X89" t="n">
        <v>52.0</v>
      </c>
      <c r="Y89" t="n">
        <v>72.0</v>
      </c>
      <c r="Z89" t="n">
        <v>138.0</v>
      </c>
      <c r="AA89" t="n">
        <v>123.0</v>
      </c>
      <c r="AB89" t="n">
        <v>74.0</v>
      </c>
      <c r="AC89" t="n">
        <v>110.0</v>
      </c>
      <c r="AD89" t="n">
        <v>76.0</v>
      </c>
      <c r="AE89" t="n">
        <v>107.0</v>
      </c>
      <c r="AF89" t="n">
        <v>121.0</v>
      </c>
      <c r="AG89" t="n">
        <v>50.0</v>
      </c>
      <c r="AH89" t="n">
        <v>56.0</v>
      </c>
      <c r="AI89" t="n">
        <v>54.0</v>
      </c>
      <c r="AJ89" t="n">
        <v>25.0</v>
      </c>
      <c r="AK89" t="n">
        <v>80.0</v>
      </c>
      <c r="AL89" t="n">
        <v>99.0</v>
      </c>
      <c r="AM89" t="n">
        <v>73.0</v>
      </c>
      <c r="AN89" t="n">
        <v>76.0</v>
      </c>
      <c r="AO89" t="n">
        <v>72.0</v>
      </c>
      <c r="AP89" t="n">
        <v>64.0</v>
      </c>
      <c r="AQ89" t="n">
        <v>107.0</v>
      </c>
      <c r="AR89" s="4" t="n">
        <v>166.0</v>
      </c>
      <c r="AS89" s="4" t="n">
        <v>84.0</v>
      </c>
      <c r="AT89" s="4" t="n">
        <v>124.0</v>
      </c>
      <c r="AU89" s="4" t="n">
        <v>87.0</v>
      </c>
      <c r="AV89" s="4" t="n">
        <v>67.0</v>
      </c>
      <c r="AW89" s="4" t="n">
        <v>81.0</v>
      </c>
      <c r="AX89" s="4" t="n">
        <v>86.0</v>
      </c>
      <c r="AY89" s="4" t="n">
        <v>79.0</v>
      </c>
      <c r="AZ89" s="4"/>
      <c r="BA89" s="4"/>
      <c r="BB89" s="4"/>
      <c r="BC89" s="4"/>
      <c r="BD89" s="4"/>
      <c r="BF89" s="84" t="str">
        <f t="shared" si="255"/>
        <v>-</v>
      </c>
      <c r="BG89" s="84" t="str">
        <f t="shared" si="256"/>
        <v>-</v>
      </c>
      <c r="BH89" s="84" t="str">
        <f t="shared" si="257"/>
        <v>-</v>
      </c>
      <c r="BI89" s="84" t="str">
        <f t="shared" si="258"/>
        <v>-</v>
      </c>
      <c r="BJ89" s="84" t="str">
        <f t="shared" si="259"/>
        <v>-</v>
      </c>
      <c r="BK89" s="84" t="str">
        <f t="shared" si="260"/>
        <v>-</v>
      </c>
      <c r="BL89" s="84" t="str">
        <f t="shared" si="261"/>
        <v>-</v>
      </c>
      <c r="BM89" s="84" t="str">
        <f t="shared" si="262"/>
        <v>-</v>
      </c>
      <c r="BN89" s="84" t="str">
        <f t="shared" si="263"/>
        <v>-</v>
      </c>
      <c r="BO89" s="84" t="str">
        <f t="shared" si="264"/>
        <v>-</v>
      </c>
      <c r="BP89" s="84" t="str">
        <f t="shared" si="265"/>
        <v>-</v>
      </c>
      <c r="BQ89" s="84" t="str">
        <f t="shared" si="266"/>
        <v>-</v>
      </c>
    </row>
    <row r="90" spans="1:69" x14ac:dyDescent="0.25">
      <c r="A90" s="16" t="s">
        <v>147</v>
      </c>
      <c r="B90" s="16" t="s">
        <v>47</v>
      </c>
      <c r="C90" s="71">
        <f>SUM(U90               : INDEX(U90:AF90,$B$2))</f>
        <v>0</v>
      </c>
      <c r="D90" s="71">
        <f>SUM(AG90                : INDEX(AG90:AR90,$B$2))</f>
        <v>0</v>
      </c>
      <c r="E90" s="71">
        <f>SUM(AS90                 : INDEX(AS90:BD90,$B$2))</f>
        <v>0</v>
      </c>
      <c r="F90" s="65" t="str">
        <f t="shared" si="244"/>
        <v/>
      </c>
      <c r="G90" s="33"/>
      <c r="H90" s="4">
        <f t="shared" si="267"/>
        <v>0</v>
      </c>
      <c r="I90" s="4">
        <f t="shared" si="245"/>
        <v>0</v>
      </c>
      <c r="J90" s="4">
        <f t="shared" si="268"/>
        <v>0</v>
      </c>
      <c r="K90" s="4">
        <f t="shared" si="246"/>
        <v>0</v>
      </c>
      <c r="L90" s="4">
        <f t="shared" si="247"/>
        <v>0</v>
      </c>
      <c r="M90" s="4">
        <f t="shared" si="248"/>
        <v>0</v>
      </c>
      <c r="N90" s="4">
        <f t="shared" si="249"/>
        <v>0</v>
      </c>
      <c r="O90" s="4">
        <f t="shared" si="250"/>
        <v>0</v>
      </c>
      <c r="P90" s="4">
        <f t="shared" si="251"/>
        <v>0</v>
      </c>
      <c r="Q90" s="4">
        <f t="shared" si="252"/>
        <v>0</v>
      </c>
      <c r="R90" s="4">
        <f t="shared" si="253"/>
        <v>0</v>
      </c>
      <c r="S90" s="4">
        <f t="shared" si="254"/>
        <v>0</v>
      </c>
      <c r="U90" t="n">
        <v>51.0</v>
      </c>
      <c r="V90" t="n">
        <v>35.0</v>
      </c>
      <c r="W90" t="n">
        <v>58.0</v>
      </c>
      <c r="X90" t="n">
        <v>80.0</v>
      </c>
      <c r="Y90" t="n">
        <v>97.0</v>
      </c>
      <c r="Z90" t="n">
        <v>70.0</v>
      </c>
      <c r="AA90" t="n">
        <v>71.0</v>
      </c>
      <c r="AB90" t="n">
        <v>83.0</v>
      </c>
      <c r="AC90" t="n">
        <v>137.0</v>
      </c>
      <c r="AD90" t="n">
        <v>99.0</v>
      </c>
      <c r="AE90" t="n">
        <v>91.0</v>
      </c>
      <c r="AF90" t="n">
        <v>125.0</v>
      </c>
      <c r="AG90" t="n">
        <v>36.0</v>
      </c>
      <c r="AH90" t="n">
        <v>35.0</v>
      </c>
      <c r="AI90" t="n">
        <v>84.0</v>
      </c>
      <c r="AJ90" t="n">
        <v>76.0</v>
      </c>
      <c r="AK90" t="n">
        <v>49.0</v>
      </c>
      <c r="AL90" t="n">
        <v>50.0</v>
      </c>
      <c r="AM90" t="n">
        <v>61.0</v>
      </c>
      <c r="AN90" t="n">
        <v>80.0</v>
      </c>
      <c r="AO90" t="n">
        <v>88.0</v>
      </c>
      <c r="AP90" t="n">
        <v>65.0</v>
      </c>
      <c r="AQ90" t="n">
        <v>48.0</v>
      </c>
      <c r="AR90" s="4" t="n">
        <v>91.0</v>
      </c>
      <c r="AS90" s="4" t="n">
        <v>41.0</v>
      </c>
      <c r="AT90" s="4" t="n">
        <v>87.0</v>
      </c>
      <c r="AU90" s="4" t="n">
        <v>148.0</v>
      </c>
      <c r="AV90" s="4" t="n">
        <v>50.0</v>
      </c>
      <c r="AW90" s="4" t="n">
        <v>39.0</v>
      </c>
      <c r="AX90" s="4" t="n">
        <v>37.0</v>
      </c>
      <c r="AY90" s="4" t="n">
        <v>45.0</v>
      </c>
      <c r="AZ90" s="4"/>
      <c r="BA90" s="4"/>
      <c r="BB90" s="4"/>
      <c r="BC90" s="4"/>
      <c r="BD90" s="4"/>
      <c r="BF90" s="84" t="str">
        <f t="shared" si="255"/>
        <v>-</v>
      </c>
      <c r="BG90" s="84" t="str">
        <f t="shared" si="256"/>
        <v>-</v>
      </c>
      <c r="BH90" s="84" t="str">
        <f t="shared" si="257"/>
        <v>-</v>
      </c>
      <c r="BI90" s="84" t="str">
        <f t="shared" si="258"/>
        <v>-</v>
      </c>
      <c r="BJ90" s="84" t="str">
        <f t="shared" si="259"/>
        <v>-</v>
      </c>
      <c r="BK90" s="84" t="str">
        <f t="shared" si="260"/>
        <v>-</v>
      </c>
      <c r="BL90" s="84" t="str">
        <f t="shared" si="261"/>
        <v>-</v>
      </c>
      <c r="BM90" s="84" t="str">
        <f t="shared" si="262"/>
        <v>-</v>
      </c>
      <c r="BN90" s="84" t="str">
        <f t="shared" si="263"/>
        <v>-</v>
      </c>
      <c r="BO90" s="84" t="str">
        <f t="shared" si="264"/>
        <v>-</v>
      </c>
      <c r="BP90" s="84" t="str">
        <f t="shared" si="265"/>
        <v>-</v>
      </c>
      <c r="BQ90" s="84" t="str">
        <f t="shared" si="266"/>
        <v>-</v>
      </c>
    </row>
    <row r="91" spans="1:69" x14ac:dyDescent="0.25">
      <c r="A91" s="16" t="s">
        <v>148</v>
      </c>
      <c r="B91" s="16" t="s">
        <v>48</v>
      </c>
      <c r="C91" s="71">
        <f>SUM(U91               : INDEX(U91:AF91,$B$2))</f>
        <v>0</v>
      </c>
      <c r="D91" s="71">
        <f>SUM(AG91                : INDEX(AG91:AR91,$B$2))</f>
        <v>0</v>
      </c>
      <c r="E91" s="71">
        <f>SUM(AS91                 : INDEX(AS91:BD91,$B$2))</f>
        <v>0</v>
      </c>
      <c r="F91" s="65" t="str">
        <f t="shared" si="244"/>
        <v/>
      </c>
      <c r="G91" s="33"/>
      <c r="H91" s="4">
        <f t="shared" si="267"/>
        <v>0</v>
      </c>
      <c r="I91" s="4">
        <f t="shared" si="245"/>
        <v>0</v>
      </c>
      <c r="J91" s="4">
        <f t="shared" si="268"/>
        <v>0</v>
      </c>
      <c r="K91" s="4">
        <f t="shared" si="246"/>
        <v>0</v>
      </c>
      <c r="L91" s="4">
        <f t="shared" si="247"/>
        <v>0</v>
      </c>
      <c r="M91" s="4">
        <f t="shared" si="248"/>
        <v>0</v>
      </c>
      <c r="N91" s="4">
        <f t="shared" si="249"/>
        <v>0</v>
      </c>
      <c r="O91" s="4">
        <f t="shared" si="250"/>
        <v>0</v>
      </c>
      <c r="P91" s="4">
        <f t="shared" si="251"/>
        <v>0</v>
      </c>
      <c r="Q91" s="4">
        <f t="shared" si="252"/>
        <v>0</v>
      </c>
      <c r="R91" s="4">
        <f t="shared" si="253"/>
        <v>0</v>
      </c>
      <c r="S91" s="4">
        <f t="shared" si="254"/>
        <v>0</v>
      </c>
      <c r="U91" t="n">
        <v>31.0</v>
      </c>
      <c r="V91" t="n">
        <v>32.0</v>
      </c>
      <c r="W91" t="n">
        <v>28.0</v>
      </c>
      <c r="X91" t="n">
        <v>60.0</v>
      </c>
      <c r="Y91" t="n">
        <v>75.0</v>
      </c>
      <c r="Z91" t="n">
        <v>91.0</v>
      </c>
      <c r="AA91" t="n">
        <v>86.0</v>
      </c>
      <c r="AB91" t="n">
        <v>75.0</v>
      </c>
      <c r="AC91" t="n">
        <v>101.0</v>
      </c>
      <c r="AD91" t="n">
        <v>92.0</v>
      </c>
      <c r="AE91" t="n">
        <v>131.0</v>
      </c>
      <c r="AF91" t="n">
        <v>142.0</v>
      </c>
      <c r="AG91" t="n">
        <v>45.0</v>
      </c>
      <c r="AH91" t="n">
        <v>44.0</v>
      </c>
      <c r="AI91" t="n">
        <v>81.0</v>
      </c>
      <c r="AJ91" t="n">
        <v>77.0</v>
      </c>
      <c r="AK91" t="n">
        <v>69.0</v>
      </c>
      <c r="AL91" t="n">
        <v>94.0</v>
      </c>
      <c r="AM91" t="n">
        <v>81.0</v>
      </c>
      <c r="AN91" t="n">
        <v>74.0</v>
      </c>
      <c r="AO91" t="n">
        <v>61.0</v>
      </c>
      <c r="AP91" t="n">
        <v>65.0</v>
      </c>
      <c r="AQ91" t="n">
        <v>80.0</v>
      </c>
      <c r="AR91" s="4" t="n">
        <v>112.0</v>
      </c>
      <c r="AS91" s="4" t="n">
        <v>28.0</v>
      </c>
      <c r="AT91" s="4" t="n">
        <v>34.0</v>
      </c>
      <c r="AU91" s="4" t="n">
        <v>55.0</v>
      </c>
      <c r="AV91" s="4" t="n">
        <v>45.0</v>
      </c>
      <c r="AW91" s="4" t="n">
        <v>53.0</v>
      </c>
      <c r="AX91" s="4" t="n">
        <v>55.0</v>
      </c>
      <c r="AY91" s="4" t="n">
        <v>39.0</v>
      </c>
      <c r="AZ91" s="4"/>
      <c r="BA91" s="4"/>
      <c r="BB91" s="4"/>
      <c r="BC91" s="4"/>
      <c r="BD91" s="4"/>
      <c r="BF91" s="84" t="str">
        <f t="shared" si="255"/>
        <v>-</v>
      </c>
      <c r="BG91" s="84" t="str">
        <f t="shared" si="256"/>
        <v>-</v>
      </c>
      <c r="BH91" s="84" t="str">
        <f t="shared" si="257"/>
        <v>-</v>
      </c>
      <c r="BI91" s="84" t="str">
        <f t="shared" si="258"/>
        <v>-</v>
      </c>
      <c r="BJ91" s="84" t="str">
        <f t="shared" si="259"/>
        <v>-</v>
      </c>
      <c r="BK91" s="84" t="str">
        <f t="shared" si="260"/>
        <v>-</v>
      </c>
      <c r="BL91" s="84" t="str">
        <f t="shared" si="261"/>
        <v>-</v>
      </c>
      <c r="BM91" s="84" t="str">
        <f t="shared" si="262"/>
        <v>-</v>
      </c>
      <c r="BN91" s="84" t="str">
        <f t="shared" si="263"/>
        <v>-</v>
      </c>
      <c r="BO91" s="84" t="str">
        <f t="shared" si="264"/>
        <v>-</v>
      </c>
      <c r="BP91" s="84" t="str">
        <f t="shared" si="265"/>
        <v>-</v>
      </c>
      <c r="BQ91" s="84" t="str">
        <f t="shared" si="266"/>
        <v>-</v>
      </c>
    </row>
    <row r="92" spans="1:69" x14ac:dyDescent="0.25">
      <c r="A92" s="16" t="s">
        <v>149</v>
      </c>
      <c r="B92" s="16" t="s">
        <v>49</v>
      </c>
      <c r="C92" s="71">
        <f>SUM(U92               : INDEX(U92:AF92,$B$2))</f>
        <v>0</v>
      </c>
      <c r="D92" s="71">
        <f>SUM(AG92                : INDEX(AG92:AR92,$B$2))</f>
        <v>0</v>
      </c>
      <c r="E92" s="71">
        <f>SUM(AS92                 : INDEX(AS92:BD92,$B$2))</f>
        <v>0</v>
      </c>
      <c r="F92" s="65" t="str">
        <f t="shared" si="244"/>
        <v/>
      </c>
      <c r="G92" s="33"/>
      <c r="H92" s="4">
        <f t="shared" si="267"/>
        <v>0</v>
      </c>
      <c r="I92" s="4">
        <f t="shared" si="245"/>
        <v>0</v>
      </c>
      <c r="J92" s="4">
        <f t="shared" si="268"/>
        <v>0</v>
      </c>
      <c r="K92" s="4">
        <f t="shared" si="246"/>
        <v>0</v>
      </c>
      <c r="L92" s="4">
        <f t="shared" si="247"/>
        <v>0</v>
      </c>
      <c r="M92" s="4">
        <f t="shared" si="248"/>
        <v>0</v>
      </c>
      <c r="N92" s="4">
        <f t="shared" si="249"/>
        <v>0</v>
      </c>
      <c r="O92" s="4">
        <f t="shared" si="250"/>
        <v>0</v>
      </c>
      <c r="P92" s="4">
        <f t="shared" si="251"/>
        <v>0</v>
      </c>
      <c r="Q92" s="4">
        <f t="shared" si="252"/>
        <v>0</v>
      </c>
      <c r="R92" s="4">
        <f t="shared" si="253"/>
        <v>0</v>
      </c>
      <c r="S92" s="4">
        <f t="shared" si="254"/>
        <v>0</v>
      </c>
      <c r="U92" t="n">
        <v>21.0</v>
      </c>
      <c r="V92" t="n">
        <v>11.0</v>
      </c>
      <c r="W92" t="n">
        <v>16.0</v>
      </c>
      <c r="X92" t="n">
        <v>18.0</v>
      </c>
      <c r="Y92" t="n">
        <v>26.0</v>
      </c>
      <c r="Z92" t="n">
        <v>27.0</v>
      </c>
      <c r="AA92" t="n">
        <v>24.0</v>
      </c>
      <c r="AB92" t="n">
        <v>30.0</v>
      </c>
      <c r="AC92" t="n">
        <v>61.0</v>
      </c>
      <c r="AD92" t="n">
        <v>51.0</v>
      </c>
      <c r="AE92" t="n">
        <v>71.0</v>
      </c>
      <c r="AF92" t="n">
        <v>90.0</v>
      </c>
      <c r="AG92" t="n">
        <v>27.0</v>
      </c>
      <c r="AH92" t="n">
        <v>28.0</v>
      </c>
      <c r="AI92" t="n">
        <v>57.0</v>
      </c>
      <c r="AJ92" t="n">
        <v>54.0</v>
      </c>
      <c r="AK92" t="n">
        <v>57.0</v>
      </c>
      <c r="AL92" t="n">
        <v>106.0</v>
      </c>
      <c r="AM92" t="n">
        <v>69.0</v>
      </c>
      <c r="AN92" t="n">
        <v>54.0</v>
      </c>
      <c r="AO92" t="n">
        <v>74.0</v>
      </c>
      <c r="AP92" t="n">
        <v>63.0</v>
      </c>
      <c r="AQ92" t="n">
        <v>75.0</v>
      </c>
      <c r="AR92" s="4" t="n">
        <v>135.0</v>
      </c>
      <c r="AS92" s="4" t="n">
        <v>50.0</v>
      </c>
      <c r="AT92" s="4" t="n">
        <v>44.0</v>
      </c>
      <c r="AU92" s="4" t="n">
        <v>68.0</v>
      </c>
      <c r="AV92" s="4" t="n">
        <v>58.0</v>
      </c>
      <c r="AW92" s="4" t="n">
        <v>51.0</v>
      </c>
      <c r="AX92" s="4" t="n">
        <v>47.0</v>
      </c>
      <c r="AY92" s="4" t="n">
        <v>45.0</v>
      </c>
      <c r="AZ92" s="4"/>
      <c r="BA92" s="4"/>
      <c r="BB92" s="4"/>
      <c r="BC92" s="4"/>
      <c r="BD92" s="4"/>
      <c r="BF92" s="84" t="str">
        <f t="shared" si="255"/>
        <v>-</v>
      </c>
      <c r="BG92" s="84" t="str">
        <f t="shared" si="256"/>
        <v>-</v>
      </c>
      <c r="BH92" s="84" t="str">
        <f t="shared" si="257"/>
        <v>-</v>
      </c>
      <c r="BI92" s="84" t="str">
        <f t="shared" si="258"/>
        <v>-</v>
      </c>
      <c r="BJ92" s="84" t="str">
        <f t="shared" si="259"/>
        <v>-</v>
      </c>
      <c r="BK92" s="84" t="str">
        <f t="shared" si="260"/>
        <v>-</v>
      </c>
      <c r="BL92" s="84" t="str">
        <f t="shared" si="261"/>
        <v>-</v>
      </c>
      <c r="BM92" s="84" t="str">
        <f t="shared" si="262"/>
        <v>-</v>
      </c>
      <c r="BN92" s="84" t="str">
        <f t="shared" si="263"/>
        <v>-</v>
      </c>
      <c r="BO92" s="84" t="str">
        <f t="shared" si="264"/>
        <v>-</v>
      </c>
      <c r="BP92" s="84" t="str">
        <f t="shared" si="265"/>
        <v>-</v>
      </c>
      <c r="BQ92" s="84" t="str">
        <f t="shared" si="266"/>
        <v>-</v>
      </c>
    </row>
    <row r="93" spans="1:69" x14ac:dyDescent="0.25">
      <c r="A93" s="16" t="s">
        <v>150</v>
      </c>
      <c r="B93" s="16" t="s">
        <v>50</v>
      </c>
      <c r="C93" s="71">
        <f>SUM(U93               : INDEX(U93:AF93,$B$2))</f>
        <v>0</v>
      </c>
      <c r="D93" s="71">
        <f>SUM(AG93                : INDEX(AG93:AR93,$B$2))</f>
        <v>0</v>
      </c>
      <c r="E93" s="71">
        <f>SUM(AS93                 : INDEX(AS93:BD93,$B$2))</f>
        <v>0</v>
      </c>
      <c r="F93" s="65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0</v>
      </c>
      <c r="Q93" s="4">
        <f t="shared" si="252"/>
        <v>0</v>
      </c>
      <c r="R93" s="4">
        <f t="shared" si="253"/>
        <v>0</v>
      </c>
      <c r="S93" s="4">
        <f t="shared" si="254"/>
        <v>0</v>
      </c>
      <c r="T93" s="7"/>
      <c r="AR93" s="4"/>
      <c r="AS93" s="4"/>
      <c r="AT93" s="4" t="n">
        <v>31.0</v>
      </c>
      <c r="AU93" s="4" t="n">
        <v>31.0</v>
      </c>
      <c r="AV93" s="4" t="n">
        <v>35.0</v>
      </c>
      <c r="AW93" s="4" t="n">
        <v>23.0</v>
      </c>
      <c r="AX93" s="4" t="n">
        <v>15.0</v>
      </c>
      <c r="AY93" s="4" t="n">
        <v>20.0</v>
      </c>
      <c r="AZ93" s="4"/>
      <c r="BA93" s="4"/>
      <c r="BB93" s="4"/>
      <c r="BC93" s="4"/>
      <c r="BD93" s="4"/>
      <c r="BF93" s="84" t="str">
        <f t="shared" si="255"/>
        <v>-</v>
      </c>
      <c r="BG93" s="84" t="str">
        <f t="shared" si="256"/>
        <v>-</v>
      </c>
      <c r="BH93" s="84" t="str">
        <f t="shared" si="257"/>
        <v>-</v>
      </c>
      <c r="BI93" s="84" t="str">
        <f t="shared" si="258"/>
        <v>-</v>
      </c>
      <c r="BJ93" s="84" t="str">
        <f t="shared" si="259"/>
        <v>-</v>
      </c>
      <c r="BK93" s="84" t="str">
        <f t="shared" si="260"/>
        <v>-</v>
      </c>
      <c r="BL93" s="84" t="str">
        <f t="shared" si="261"/>
        <v>-</v>
      </c>
      <c r="BM93" s="84" t="str">
        <f t="shared" si="262"/>
        <v>-</v>
      </c>
      <c r="BN93" s="84" t="str">
        <f t="shared" si="263"/>
        <v>-</v>
      </c>
      <c r="BO93" s="84" t="str">
        <f t="shared" si="264"/>
        <v>-</v>
      </c>
      <c r="BP93" s="84" t="str">
        <f t="shared" si="265"/>
        <v>-</v>
      </c>
      <c r="BQ93" s="84" t="str">
        <f t="shared" si="266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269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267"/>
        <v>0</v>
      </c>
      <c r="I94" s="4">
        <f t="shared" si="245"/>
        <v>0</v>
      </c>
      <c r="J94" s="4">
        <f t="shared" si="268"/>
        <v>0</v>
      </c>
      <c r="K94" s="4">
        <f t="shared" si="246"/>
        <v>0</v>
      </c>
      <c r="L94" s="4">
        <f t="shared" si="247"/>
        <v>0</v>
      </c>
      <c r="M94" s="4">
        <f t="shared" si="248"/>
        <v>0</v>
      </c>
      <c r="N94" s="4">
        <f t="shared" si="249"/>
        <v>0</v>
      </c>
      <c r="O94" s="4">
        <f t="shared" si="250"/>
        <v>0</v>
      </c>
      <c r="P94" s="4">
        <f t="shared" si="251"/>
        <v>0</v>
      </c>
      <c r="Q94" s="4">
        <f t="shared" si="252"/>
        <v>0</v>
      </c>
      <c r="R94" s="4">
        <f t="shared" si="253"/>
        <v>0</v>
      </c>
      <c r="S94" s="4">
        <f t="shared" si="254"/>
        <v>0</v>
      </c>
      <c r="T94" s="7"/>
      <c r="U94" s="61">
        <f>SUM(U86:U92)</f>
        <v>0</v>
      </c>
      <c r="V94" s="61">
        <f t="shared" ref="V94:BD94" si="270">SUM(V86:V92)</f>
        <v>0</v>
      </c>
      <c r="W94" s="61">
        <f t="shared" si="270"/>
        <v>0</v>
      </c>
      <c r="X94" s="61">
        <f t="shared" si="270"/>
        <v>0</v>
      </c>
      <c r="Y94" s="61">
        <f t="shared" si="270"/>
        <v>0</v>
      </c>
      <c r="Z94" s="61">
        <f t="shared" si="270"/>
        <v>0</v>
      </c>
      <c r="AA94" s="61">
        <f t="shared" si="270"/>
        <v>0</v>
      </c>
      <c r="AB94" s="61">
        <f t="shared" si="270"/>
        <v>0</v>
      </c>
      <c r="AC94" s="61">
        <f t="shared" si="270"/>
        <v>0</v>
      </c>
      <c r="AD94" s="61">
        <f t="shared" si="270"/>
        <v>0</v>
      </c>
      <c r="AE94" s="61">
        <f t="shared" si="270"/>
        <v>0</v>
      </c>
      <c r="AF94" s="61">
        <f t="shared" si="270"/>
        <v>0</v>
      </c>
      <c r="AG94" s="61">
        <f t="shared" si="270"/>
        <v>0</v>
      </c>
      <c r="AH94" s="61">
        <f t="shared" si="270"/>
        <v>0</v>
      </c>
      <c r="AI94" s="61">
        <f t="shared" si="270"/>
        <v>0</v>
      </c>
      <c r="AJ94" s="61">
        <f>SUM(AJ86:AJ92)</f>
        <v>0</v>
      </c>
      <c r="AK94" s="61">
        <f t="shared" si="270"/>
        <v>0</v>
      </c>
      <c r="AL94" s="61">
        <f t="shared" si="270"/>
        <v>0</v>
      </c>
      <c r="AM94" s="61">
        <f t="shared" si="270"/>
        <v>0</v>
      </c>
      <c r="AN94" s="61">
        <f t="shared" si="270"/>
        <v>0</v>
      </c>
      <c r="AO94" s="61">
        <f t="shared" si="270"/>
        <v>0</v>
      </c>
      <c r="AP94" s="61">
        <f t="shared" si="270"/>
        <v>0</v>
      </c>
      <c r="AQ94" s="61">
        <f t="shared" si="270"/>
        <v>0</v>
      </c>
      <c r="AR94" s="61">
        <f t="shared" si="270"/>
        <v>0</v>
      </c>
      <c r="AS94" s="61">
        <f t="shared" si="270"/>
        <v>0</v>
      </c>
      <c r="AT94" s="61">
        <f t="shared" si="270"/>
        <v>0</v>
      </c>
      <c r="AU94" s="61">
        <f t="shared" si="270"/>
        <v>0</v>
      </c>
      <c r="AV94" s="61">
        <f t="shared" si="270"/>
        <v>0</v>
      </c>
      <c r="AW94" s="61">
        <f t="shared" si="270"/>
        <v>0</v>
      </c>
      <c r="AX94" s="61">
        <f t="shared" si="270"/>
        <v>0</v>
      </c>
      <c r="AY94" s="61">
        <f t="shared" si="270"/>
        <v>0</v>
      </c>
      <c r="AZ94" s="61">
        <f t="shared" si="270"/>
        <v>0</v>
      </c>
      <c r="BA94" s="61">
        <f t="shared" si="270"/>
        <v>0</v>
      </c>
      <c r="BB94" s="61">
        <f t="shared" si="270"/>
        <v>0</v>
      </c>
      <c r="BC94" s="61">
        <f t="shared" si="270"/>
        <v>0</v>
      </c>
      <c r="BD94" s="61">
        <f t="shared" si="270"/>
        <v>0</v>
      </c>
      <c r="BF94" s="84" t="str">
        <f t="shared" si="255"/>
        <v>-</v>
      </c>
      <c r="BG94" s="84" t="str">
        <f t="shared" si="256"/>
        <v>-</v>
      </c>
      <c r="BH94" s="84" t="str">
        <f t="shared" si="257"/>
        <v>-</v>
      </c>
      <c r="BI94" s="84" t="str">
        <f t="shared" si="258"/>
        <v>-</v>
      </c>
      <c r="BJ94" s="84" t="str">
        <f t="shared" si="259"/>
        <v>-</v>
      </c>
      <c r="BK94" s="84" t="str">
        <f t="shared" si="260"/>
        <v>-</v>
      </c>
      <c r="BL94" s="84" t="str">
        <f t="shared" si="261"/>
        <v>-</v>
      </c>
      <c r="BM94" s="84" t="str">
        <f t="shared" si="262"/>
        <v>-</v>
      </c>
      <c r="BN94" s="84" t="str">
        <f t="shared" si="263"/>
        <v>-</v>
      </c>
      <c r="BO94" s="84" t="str">
        <f t="shared" si="264"/>
        <v>-</v>
      </c>
      <c r="BP94" s="84" t="str">
        <f t="shared" si="265"/>
        <v>-</v>
      </c>
      <c r="BQ94" s="84" t="str">
        <f t="shared" si="266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271">SUM(D86:D93)</f>
        <v>0</v>
      </c>
      <c r="E95" s="72">
        <f t="shared" si="271"/>
        <v>0</v>
      </c>
      <c r="F95" s="65" t="str">
        <f>IFERROR(E95/D95,"")</f>
        <v/>
      </c>
      <c r="G95" s="33"/>
      <c r="H95" s="4">
        <f t="shared" si="267"/>
        <v>0</v>
      </c>
      <c r="I95" s="4">
        <f t="shared" si="245"/>
        <v>0</v>
      </c>
      <c r="J95" s="4">
        <f t="shared" si="268"/>
        <v>0</v>
      </c>
      <c r="K95" s="4">
        <f t="shared" si="246"/>
        <v>0</v>
      </c>
      <c r="L95" s="4">
        <f t="shared" si="247"/>
        <v>0</v>
      </c>
      <c r="M95" s="4">
        <f t="shared" si="248"/>
        <v>0</v>
      </c>
      <c r="N95" s="4">
        <f t="shared" si="249"/>
        <v>0</v>
      </c>
      <c r="O95" s="4">
        <f t="shared" si="250"/>
        <v>0</v>
      </c>
      <c r="P95" s="4">
        <f t="shared" si="251"/>
        <v>0</v>
      </c>
      <c r="Q95" s="4">
        <f t="shared" si="252"/>
        <v>0</v>
      </c>
      <c r="R95" s="4">
        <f t="shared" si="253"/>
        <v>0</v>
      </c>
      <c r="S95" s="4">
        <f t="shared" si="254"/>
        <v>0</v>
      </c>
      <c r="T95" s="19"/>
      <c r="U95" s="18" t="n">
        <v>295.0</v>
      </c>
      <c r="V95" s="18" t="n">
        <v>227.0</v>
      </c>
      <c r="W95" s="18" t="n">
        <v>306.0</v>
      </c>
      <c r="X95" s="18" t="n">
        <v>400.0</v>
      </c>
      <c r="Y95" s="18" t="n">
        <v>466.0</v>
      </c>
      <c r="Z95" s="18" t="n">
        <v>545.0</v>
      </c>
      <c r="AA95" s="18" t="n">
        <v>516.0</v>
      </c>
      <c r="AB95" s="18" t="n">
        <v>421.0</v>
      </c>
      <c r="AC95" s="18" t="n">
        <v>599.0</v>
      </c>
      <c r="AD95" s="18" t="n">
        <v>494.0</v>
      </c>
      <c r="AE95" s="18" t="n">
        <v>610.0</v>
      </c>
      <c r="AF95" s="18" t="n">
        <v>760.0</v>
      </c>
      <c r="AG95" s="18" t="n">
        <v>241.0</v>
      </c>
      <c r="AH95" s="18" t="n">
        <v>233.0</v>
      </c>
      <c r="AI95" s="18" t="n">
        <v>461.0</v>
      </c>
      <c r="AJ95" s="18" t="n">
        <v>426.0</v>
      </c>
      <c r="AK95" s="18" t="n">
        <v>425.0</v>
      </c>
      <c r="AL95" s="18" t="n">
        <v>582.0</v>
      </c>
      <c r="AM95" s="18" t="n">
        <v>479.0</v>
      </c>
      <c r="AN95" s="18" t="n">
        <v>464.0</v>
      </c>
      <c r="AO95" s="18" t="n">
        <v>531.0</v>
      </c>
      <c r="AP95" s="18" t="n">
        <v>476.0</v>
      </c>
      <c r="AQ95" s="18" t="n">
        <v>574.0</v>
      </c>
      <c r="AR95" s="18" t="n">
        <v>822.0</v>
      </c>
      <c r="AS95" s="63" t="n">
        <v>360.0</v>
      </c>
      <c r="AT95" s="63" t="n">
        <v>553.0</v>
      </c>
      <c r="AU95" s="63" t="n">
        <v>700.0</v>
      </c>
      <c r="AV95" s="63" t="n">
        <v>620.0</v>
      </c>
      <c r="AW95" s="63" t="n">
        <v>626.0</v>
      </c>
      <c r="AX95" s="63" t="n">
        <v>677.0</v>
      </c>
      <c r="AY95" s="63" t="n">
        <v>560.0</v>
      </c>
      <c r="AZ95" s="63"/>
      <c r="BA95" s="63"/>
      <c r="BB95" s="63"/>
      <c r="BC95" s="63"/>
      <c r="BD95" s="63"/>
      <c r="BE95" s="33"/>
      <c r="BF95" s="84" t="str">
        <f t="shared" si="255"/>
        <v>-</v>
      </c>
      <c r="BG95" s="84" t="str">
        <f t="shared" si="256"/>
        <v>-</v>
      </c>
      <c r="BH95" s="84" t="str">
        <f t="shared" si="257"/>
        <v>-</v>
      </c>
      <c r="BI95" s="84" t="str">
        <f t="shared" si="258"/>
        <v>-</v>
      </c>
      <c r="BJ95" s="84" t="str">
        <f t="shared" si="259"/>
        <v>-</v>
      </c>
      <c r="BK95" s="84" t="str">
        <f t="shared" si="260"/>
        <v>-</v>
      </c>
      <c r="BL95" s="84" t="str">
        <f t="shared" si="261"/>
        <v>-</v>
      </c>
      <c r="BM95" s="84" t="str">
        <f t="shared" si="262"/>
        <v>-</v>
      </c>
      <c r="BN95" s="84" t="str">
        <f t="shared" si="263"/>
        <v>-</v>
      </c>
      <c r="BO95" s="84" t="str">
        <f t="shared" si="264"/>
        <v>-</v>
      </c>
      <c r="BP95" s="84" t="str">
        <f t="shared" si="265"/>
        <v>-</v>
      </c>
      <c r="BQ95" s="84" t="str">
        <f t="shared" si="266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 t="n">
        <v>0.794117647058823</v>
      </c>
      <c r="V98" s="8" t="n">
        <v>0.641025641025641</v>
      </c>
      <c r="W98" s="8" t="n">
        <v>0.697674418604651</v>
      </c>
      <c r="X98" s="8" t="n">
        <v>0.84</v>
      </c>
      <c r="Y98" s="8" t="n">
        <v>0.826923076923077</v>
      </c>
      <c r="Z98" s="8" t="n">
        <v>0.773584905660377</v>
      </c>
      <c r="AA98" s="8" t="n">
        <v>0.716981132075472</v>
      </c>
      <c r="AB98" s="8" t="n">
        <v>0.641509433962264</v>
      </c>
      <c r="AC98" s="8" t="n">
        <v>0.905660377358491</v>
      </c>
      <c r="AD98" s="8" t="n">
        <v>0.792452830188679</v>
      </c>
      <c r="AE98" s="8" t="n">
        <v>0.84</v>
      </c>
      <c r="AF98" s="8" t="n">
        <v>0.823529411764706</v>
      </c>
      <c r="AG98" s="8" t="n">
        <v>0.50381679389313</v>
      </c>
      <c r="AH98" s="8" t="n">
        <v>0.4125</v>
      </c>
      <c r="AI98" s="8" t="n">
        <v>0.583850931677019</v>
      </c>
      <c r="AJ98" s="8" t="n">
        <v>0.469135802469136</v>
      </c>
      <c r="AK98" s="8" t="n">
        <v>0.459627329192547</v>
      </c>
      <c r="AL98" s="8" t="n">
        <v>0.624203821656051</v>
      </c>
      <c r="AM98" s="8" t="n">
        <v>0.421768707482993</v>
      </c>
      <c r="AN98" s="8" t="n">
        <v>0.5</v>
      </c>
      <c r="AO98" s="8" t="n">
        <v>0.550724637681159</v>
      </c>
      <c r="AP98" s="8" t="n">
        <v>0.459259259259259</v>
      </c>
      <c r="AQ98" s="8" t="n">
        <v>0.46969696969697</v>
      </c>
      <c r="AR98" s="8" t="n">
        <v>0.603174603174603</v>
      </c>
      <c r="AS98" s="8" t="n">
        <v>0.6962025316455697</v>
      </c>
      <c r="AT98" s="8" t="n">
        <v>0.677083333333333</v>
      </c>
      <c r="AU98" s="8" t="n">
        <v>0.768421052631579</v>
      </c>
      <c r="AV98" s="8" t="n">
        <v>0.8604651</v>
      </c>
      <c r="AW98" s="8" t="n">
        <f t="shared" ref="AW98:BD98" si="272">IF(ISBLANK(AW86)=FALSE,IFERROR(AW86/AVERAGE(AW74,AV74),""),"")</f>
        <v>0.6081633</v>
      </c>
      <c r="AX98" s="8" t="n">
        <f t="shared" si="272"/>
        <v>0.5936842</v>
      </c>
      <c r="AY98" s="8" t="n">
        <f t="shared" si="272"/>
        <v>0.5066667</v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84" t="str">
        <f t="shared" ref="BF98:BF105" si="273">IFERROR(AS98/AG98,"-")</f>
        <v>-</v>
      </c>
      <c r="BG98" s="84" t="str">
        <f t="shared" ref="BG98:BG105" si="274">IFERROR(AT98/AH98,"-")</f>
        <v>-</v>
      </c>
      <c r="BH98" s="84" t="str">
        <f t="shared" ref="BH98:BH105" si="275">IFERROR(AU98/AI98,"-")</f>
        <v>-</v>
      </c>
      <c r="BI98" s="84" t="str">
        <f t="shared" ref="BI98:BI105" si="276">IFERROR(AV98/AJ98,"-")</f>
        <v>-</v>
      </c>
      <c r="BJ98" s="84" t="str">
        <f t="shared" ref="BJ98:BJ105" si="277">IFERROR(AW98/AK98,"-")</f>
        <v>-</v>
      </c>
      <c r="BK98" s="84" t="str">
        <f t="shared" ref="BK98:BK105" si="278">IFERROR(AX98/AL98,"-")</f>
        <v>-</v>
      </c>
      <c r="BL98" s="84" t="str">
        <f t="shared" ref="BL98:BL105" si="279">IFERROR(AY98/AM98,"-")</f>
        <v>-</v>
      </c>
      <c r="BM98" s="84" t="str">
        <f t="shared" ref="BM98:BM105" si="280">IFERROR(AZ98/AN98,"-")</f>
        <v>-</v>
      </c>
      <c r="BN98" s="84" t="str">
        <f t="shared" ref="BN98:BN105" si="281">IFERROR(BA98/AO98,"-")</f>
        <v>-</v>
      </c>
      <c r="BO98" s="84" t="str">
        <f t="shared" ref="BO98:BO105" si="282">IFERROR(BB98/AP98,"-")</f>
        <v>-</v>
      </c>
      <c r="BP98" s="84" t="str">
        <f t="shared" ref="BP98:BP105" si="283">IFERROR(BC98/AQ98,"-")</f>
        <v>-</v>
      </c>
      <c r="BQ98" s="84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285">IFERROR(E99/D99,"")</f>
        <v/>
      </c>
      <c r="G99" s="8"/>
      <c r="H99" s="8" t="str">
        <f t="shared" ref="H99:H107" si="286">IFERROR(H87/(AVERAGE(U75,U75)+AVERAGE(U75,V75)+AVERAGE(V75,W75)),"")</f>
        <v/>
      </c>
      <c r="I99" s="8" t="str">
        <f t="shared" ref="I99:I107" si="287">IFERROR(I87/(AVERAGE(W75,X75)+AVERAGE(X75,Y75)+AVERAGE(Y75,Z75)),"")</f>
        <v/>
      </c>
      <c r="J99" s="8" t="str">
        <f t="shared" ref="J99:J107" si="288">IFERROR(J87/(AVERAGE(Z75,AA75)+AVERAGE(AA75,AB75)+AVERAGE(AB75,AC75)),"")</f>
        <v/>
      </c>
      <c r="K99" s="8" t="str">
        <f t="shared" ref="K99:K107" si="289">IFERROR(K87/(AVERAGE(AC75,AD75)+AVERAGE(AD75,AE75)+AVERAGE(AE75,AF75)),"")</f>
        <v/>
      </c>
      <c r="L99" s="8" t="str">
        <f t="shared" ref="L99:L107" si="290">IFERROR(L87/(AVERAGE(AF75,AG75)+AVERAGE(AG75,AH75)+AVERAGE(AH75,AI75)),"")</f>
        <v/>
      </c>
      <c r="M99" s="8" t="str">
        <f t="shared" ref="M99:M107" si="291">IFERROR(M87/(AVERAGE(AI75,AJ75)+AVERAGE(AJ75,AK75)+AVERAGE(AK75,AL75)),"")</f>
        <v/>
      </c>
      <c r="N99" s="8" t="str">
        <f t="shared" ref="N99:N107" si="292">IFERROR(N87/(AVERAGE(AL75,AM75)+AVERAGE(AM75,AN75)+AVERAGE(AN75,AO75)),"")</f>
        <v/>
      </c>
      <c r="O99" s="8" t="str">
        <f t="shared" ref="O99:O107" si="293">IFERROR(O87/(AVERAGE(AO75,AP75)+AVERAGE(AP75,AQ75)+AVERAGE(AQ75,AR75)),"")</f>
        <v/>
      </c>
      <c r="P99" s="8" t="str">
        <f t="shared" ref="P99:P106" si="294">IFERROR(P87/(AVERAGE(AR75,AS75)+AVERAGE(AS75,AT75)+AVERAGE(AT75,AU75)),"")</f>
        <v/>
      </c>
      <c r="Q99" s="8" t="str">
        <f t="shared" ref="Q99:Q107" si="295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 t="n">
        <v>0.209302325581395</v>
      </c>
      <c r="V99" s="8" t="n">
        <v>0.294117647058824</v>
      </c>
      <c r="W99" s="8" t="n">
        <v>0.272321428571429</v>
      </c>
      <c r="X99" s="8" t="n">
        <v>0.252491694352159</v>
      </c>
      <c r="Y99" s="8" t="n">
        <v>0.330316742081448</v>
      </c>
      <c r="Z99" s="8" t="n">
        <v>0.41796875</v>
      </c>
      <c r="AA99" s="8" t="n">
        <v>0.414847161572052</v>
      </c>
      <c r="AB99" s="8" t="n">
        <v>0.334801762114537</v>
      </c>
      <c r="AC99" s="8" t="n">
        <v>0.352678571428571</v>
      </c>
      <c r="AD99" s="8" t="n">
        <v>0.383783783783784</v>
      </c>
      <c r="AE99" s="8" t="n">
        <v>0.385852090032154</v>
      </c>
      <c r="AF99" s="8" t="n">
        <v>0.463709677419355</v>
      </c>
      <c r="AG99" s="8" t="n">
        <v>0.0815047021943574</v>
      </c>
      <c r="AH99" s="8" t="n">
        <v>0.317241379310345</v>
      </c>
      <c r="AI99" s="8" t="n">
        <v>0.578680203045685</v>
      </c>
      <c r="AJ99" s="8" t="n">
        <v>0.262357414448669</v>
      </c>
      <c r="AK99" s="8" t="n">
        <v>0.353221957040573</v>
      </c>
      <c r="AL99" s="8" t="n">
        <v>0.439393939393939</v>
      </c>
      <c r="AM99" s="8" t="n">
        <v>0.281639928698752</v>
      </c>
      <c r="AN99" s="8" t="n">
        <v>0.309917355371901</v>
      </c>
      <c r="AO99" s="8" t="n">
        <v>0.447183098591549</v>
      </c>
      <c r="AP99" s="8" t="n">
        <v>0.280314960629921</v>
      </c>
      <c r="AQ99" s="8" t="n">
        <v>0.372434017595308</v>
      </c>
      <c r="AR99" s="8" t="n">
        <v>0.45910290237467</v>
      </c>
      <c r="AS99" s="8" t="n">
        <v>0.1649122807017544</v>
      </c>
      <c r="AT99" s="8" t="n">
        <v>0.429577464788732</v>
      </c>
      <c r="AU99" s="8" t="n">
        <v>0.39448275862069</v>
      </c>
      <c r="AV99" s="8" t="n">
        <v>0.4503937</v>
      </c>
      <c r="AW99" s="8" t="n">
        <f t="shared" ref="AW99:AX105" si="296">IF(ISBLANK(AW87)=FALSE,IFERROR(AW87/AVERAGE(AW75,AV75),""),"")</f>
        <v>0.4842767</v>
      </c>
      <c r="AX99" s="8" t="n">
        <f t="shared" si="296"/>
        <v>0.5531915</v>
      </c>
      <c r="AY99" s="8" t="n">
        <v>0.4172275</v>
      </c>
      <c r="AZ99" s="8"/>
      <c r="BA99" s="8"/>
      <c r="BB99" s="8"/>
      <c r="BC99" s="8"/>
      <c r="BD99" s="8"/>
      <c r="BE99" s="8"/>
      <c r="BF99" s="84" t="str">
        <f t="shared" si="273"/>
        <v>-</v>
      </c>
      <c r="BG99" s="84" t="str">
        <f t="shared" si="274"/>
        <v>-</v>
      </c>
      <c r="BH99" s="84" t="str">
        <f t="shared" si="275"/>
        <v>-</v>
      </c>
      <c r="BI99" s="84" t="str">
        <f t="shared" si="276"/>
        <v>-</v>
      </c>
      <c r="BJ99" s="84" t="str">
        <f t="shared" si="277"/>
        <v>-</v>
      </c>
      <c r="BK99" s="84" t="str">
        <f t="shared" si="278"/>
        <v>-</v>
      </c>
      <c r="BL99" s="84" t="str">
        <f t="shared" si="279"/>
        <v>-</v>
      </c>
      <c r="BM99" s="84" t="str">
        <f t="shared" si="280"/>
        <v>-</v>
      </c>
      <c r="BN99" s="84" t="str">
        <f t="shared" si="281"/>
        <v>-</v>
      </c>
      <c r="BO99" s="84" t="str">
        <f t="shared" si="282"/>
        <v>-</v>
      </c>
      <c r="BP99" s="84" t="str">
        <f t="shared" si="283"/>
        <v>-</v>
      </c>
      <c r="BQ99" s="84" t="str">
        <f t="shared" si="284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285"/>
        <v/>
      </c>
      <c r="G100" s="8"/>
      <c r="H100" s="8" t="str">
        <f t="shared" si="286"/>
        <v/>
      </c>
      <c r="I100" s="8" t="str">
        <f t="shared" si="287"/>
        <v/>
      </c>
      <c r="J100" s="8" t="str">
        <f t="shared" si="288"/>
        <v/>
      </c>
      <c r="K100" s="8" t="str">
        <f t="shared" si="289"/>
        <v/>
      </c>
      <c r="L100" s="8" t="str">
        <f t="shared" si="290"/>
        <v/>
      </c>
      <c r="M100" s="8" t="str">
        <f t="shared" si="291"/>
        <v/>
      </c>
      <c r="N100" s="8" t="str">
        <f t="shared" si="292"/>
        <v/>
      </c>
      <c r="O100" s="8" t="str">
        <f t="shared" si="293"/>
        <v/>
      </c>
      <c r="P100" s="8" t="str">
        <f t="shared" si="294"/>
        <v/>
      </c>
      <c r="Q100" s="8" t="str">
        <f t="shared" si="295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 t="n">
        <v>0.253164556962025</v>
      </c>
      <c r="V100" s="8" t="n">
        <v>0.196261682242991</v>
      </c>
      <c r="W100" s="8" t="n">
        <v>0.308823529411765</v>
      </c>
      <c r="X100" s="8" t="n">
        <v>0.322869955156951</v>
      </c>
      <c r="Y100" s="8" t="n">
        <v>0.269360269360269</v>
      </c>
      <c r="Z100" s="8" t="n">
        <v>0.330232558139535</v>
      </c>
      <c r="AA100" s="8" t="n">
        <v>0.317269076305221</v>
      </c>
      <c r="AB100" s="8" t="n">
        <v>0.214912280701754</v>
      </c>
      <c r="AC100" s="8" t="n">
        <v>0.293023255813953</v>
      </c>
      <c r="AD100" s="8" t="n">
        <v>0.283783783783784</v>
      </c>
      <c r="AE100" s="8" t="n">
        <v>0.265193370165746</v>
      </c>
      <c r="AF100" s="8" t="n">
        <v>0.409836065573771</v>
      </c>
      <c r="AG100" s="8" t="n">
        <v>0.134301270417423</v>
      </c>
      <c r="AH100" s="8" t="n">
        <v>0.0883280757097792</v>
      </c>
      <c r="AI100" s="8" t="n">
        <v>0.335664335664336</v>
      </c>
      <c r="AJ100" s="8" t="n">
        <v>0.445012787723785</v>
      </c>
      <c r="AK100" s="8" t="n">
        <v>0.224761904761905</v>
      </c>
      <c r="AL100" s="8" t="n">
        <v>0.324582338902148</v>
      </c>
      <c r="AM100" s="8" t="n">
        <v>0.32258064516129</v>
      </c>
      <c r="AN100" s="8" t="n">
        <v>0.250447227191413</v>
      </c>
      <c r="AO100" s="8" t="n">
        <v>0.296450939457203</v>
      </c>
      <c r="AP100" s="8" t="n">
        <v>0.351687388987567</v>
      </c>
      <c r="AQ100" s="8" t="n">
        <v>0.334913112164297</v>
      </c>
      <c r="AR100" s="8" t="n">
        <v>0.311306901615272</v>
      </c>
      <c r="AS100" s="8" t="n">
        <v>0.1455026455026455</v>
      </c>
      <c r="AT100" s="8" t="n">
        <v>0.161971830985915</v>
      </c>
      <c r="AU100" s="8" t="n">
        <v>0.334507042253521</v>
      </c>
      <c r="AV100" s="8" t="n">
        <v>0.2114286</v>
      </c>
      <c r="AW100" s="8" t="n">
        <f t="shared" si="296"/>
        <v>0.2504119</v>
      </c>
      <c r="AX100" s="8" t="n">
        <f t="shared" si="296"/>
        <v>0.2885246</v>
      </c>
      <c r="AY100" s="8" t="n">
        <v>0.1742739</v>
      </c>
      <c r="AZ100" s="8"/>
      <c r="BA100" s="8"/>
      <c r="BB100" s="8"/>
      <c r="BC100" s="8"/>
      <c r="BD100" s="8"/>
      <c r="BE100" s="8"/>
      <c r="BF100" s="84" t="str">
        <f t="shared" si="273"/>
        <v>-</v>
      </c>
      <c r="BG100" s="84" t="str">
        <f t="shared" si="274"/>
        <v>-</v>
      </c>
      <c r="BH100" s="84" t="str">
        <f t="shared" si="275"/>
        <v>-</v>
      </c>
      <c r="BI100" s="84" t="str">
        <f t="shared" si="276"/>
        <v>-</v>
      </c>
      <c r="BJ100" s="84" t="str">
        <f t="shared" si="277"/>
        <v>-</v>
      </c>
      <c r="BK100" s="84" t="str">
        <f t="shared" si="278"/>
        <v>-</v>
      </c>
      <c r="BL100" s="84" t="str">
        <f t="shared" si="279"/>
        <v>-</v>
      </c>
      <c r="BM100" s="84" t="str">
        <f t="shared" si="280"/>
        <v>-</v>
      </c>
      <c r="BN100" s="84" t="str">
        <f t="shared" si="281"/>
        <v>-</v>
      </c>
      <c r="BO100" s="84" t="str">
        <f t="shared" si="282"/>
        <v>-</v>
      </c>
      <c r="BP100" s="84" t="str">
        <f t="shared" si="283"/>
        <v>-</v>
      </c>
      <c r="BQ100" s="84" t="str">
        <f t="shared" si="284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285"/>
        <v/>
      </c>
      <c r="G101" s="8"/>
      <c r="H101" s="8" t="str">
        <f t="shared" si="286"/>
        <v/>
      </c>
      <c r="I101" s="8" t="str">
        <f t="shared" si="287"/>
        <v/>
      </c>
      <c r="J101" s="8" t="str">
        <f t="shared" si="288"/>
        <v/>
      </c>
      <c r="K101" s="8" t="str">
        <f t="shared" si="289"/>
        <v/>
      </c>
      <c r="L101" s="8" t="str">
        <f t="shared" si="290"/>
        <v/>
      </c>
      <c r="M101" s="8" t="str">
        <f t="shared" si="291"/>
        <v/>
      </c>
      <c r="N101" s="8" t="str">
        <f t="shared" si="292"/>
        <v/>
      </c>
      <c r="O101" s="8" t="str">
        <f t="shared" si="293"/>
        <v/>
      </c>
      <c r="P101" s="8" t="str">
        <f t="shared" si="294"/>
        <v/>
      </c>
      <c r="Q101" s="8" t="str">
        <f t="shared" si="295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 t="n">
        <v>0.202702702702703</v>
      </c>
      <c r="V101" s="8" t="n">
        <v>0.144186046511628</v>
      </c>
      <c r="W101" s="8" t="n">
        <v>0.209567198177677</v>
      </c>
      <c r="X101" s="8" t="n">
        <v>0.192592592592593</v>
      </c>
      <c r="Y101" s="8" t="n">
        <v>0.28125</v>
      </c>
      <c r="Z101" s="8" t="n">
        <v>0.317241379310345</v>
      </c>
      <c r="AA101" s="8" t="n">
        <v>0.286046511627907</v>
      </c>
      <c r="AB101" s="8" t="n">
        <v>0.172093023255814</v>
      </c>
      <c r="AC101" s="8" t="n">
        <v>0.265700483091787</v>
      </c>
      <c r="AD101" s="8" t="n">
        <v>0.191435768261965</v>
      </c>
      <c r="AE101" s="8" t="n">
        <v>0.268844221105528</v>
      </c>
      <c r="AF101" s="8" t="n">
        <v>0.345714285714286</v>
      </c>
      <c r="AG101" s="8" t="n">
        <v>0.122850122850123</v>
      </c>
      <c r="AH101" s="8" t="n">
        <v>0.112676056338028</v>
      </c>
      <c r="AI101" s="8" t="n">
        <v>0.131386861313869</v>
      </c>
      <c r="AJ101" s="8" t="n">
        <v>0.115740740740741</v>
      </c>
      <c r="AK101" s="8" t="n">
        <v>0.305343511450382</v>
      </c>
      <c r="AL101" s="8" t="n">
        <v>0.226027397260274</v>
      </c>
      <c r="AM101" s="8" t="n">
        <v>0.163677130044843</v>
      </c>
      <c r="AN101" s="8" t="n">
        <v>0.169076751946607</v>
      </c>
      <c r="AO101" s="8" t="n">
        <v>0.140625</v>
      </c>
      <c r="AP101" s="8" t="n">
        <v>0.129685916919959</v>
      </c>
      <c r="AQ101" s="8" t="n">
        <v>0.214</v>
      </c>
      <c r="AR101" s="8" t="n">
        <v>0.290972830850131</v>
      </c>
      <c r="AS101" s="8" t="n">
        <v>0.13322759714512292</v>
      </c>
      <c r="AT101" s="8" t="n">
        <v>0.176136363636364</v>
      </c>
      <c r="AU101" s="8" t="n">
        <v>0.132723112128146</v>
      </c>
      <c r="AV101" s="8" t="n">
        <v>0.1244197</v>
      </c>
      <c r="AW101" s="8" t="n">
        <f t="shared" si="296"/>
        <v>0.1365936</v>
      </c>
      <c r="AX101" s="8" t="n">
        <f t="shared" si="296"/>
        <v>0.1377102</v>
      </c>
      <c r="AY101" s="8" t="n">
        <v>0.1381119</v>
      </c>
      <c r="AZ101" s="8"/>
      <c r="BA101" s="8"/>
      <c r="BB101" s="8"/>
      <c r="BC101" s="8"/>
      <c r="BD101" s="8"/>
      <c r="BE101" s="8"/>
      <c r="BF101" s="84" t="str">
        <f t="shared" si="273"/>
        <v>-</v>
      </c>
      <c r="BG101" s="84" t="str">
        <f t="shared" si="274"/>
        <v>-</v>
      </c>
      <c r="BH101" s="84" t="str">
        <f t="shared" si="275"/>
        <v>-</v>
      </c>
      <c r="BI101" s="84" t="str">
        <f t="shared" si="276"/>
        <v>-</v>
      </c>
      <c r="BJ101" s="84" t="str">
        <f t="shared" si="277"/>
        <v>-</v>
      </c>
      <c r="BK101" s="84" t="str">
        <f t="shared" si="278"/>
        <v>-</v>
      </c>
      <c r="BL101" s="84" t="str">
        <f t="shared" si="279"/>
        <v>-</v>
      </c>
      <c r="BM101" s="84" t="str">
        <f t="shared" si="280"/>
        <v>-</v>
      </c>
      <c r="BN101" s="84" t="str">
        <f t="shared" si="281"/>
        <v>-</v>
      </c>
      <c r="BO101" s="84" t="str">
        <f t="shared" si="282"/>
        <v>-</v>
      </c>
      <c r="BP101" s="84" t="str">
        <f t="shared" si="283"/>
        <v>-</v>
      </c>
      <c r="BQ101" s="84" t="str">
        <f t="shared" si="284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85"/>
        <v/>
      </c>
      <c r="G102" s="8"/>
      <c r="H102" s="8" t="str">
        <f t="shared" si="286"/>
        <v/>
      </c>
      <c r="I102" s="8" t="str">
        <f t="shared" si="287"/>
        <v/>
      </c>
      <c r="J102" s="8" t="str">
        <f t="shared" si="288"/>
        <v/>
      </c>
      <c r="K102" s="8" t="str">
        <f t="shared" si="289"/>
        <v/>
      </c>
      <c r="L102" s="8" t="str">
        <f t="shared" si="290"/>
        <v/>
      </c>
      <c r="M102" s="8" t="str">
        <f t="shared" si="291"/>
        <v/>
      </c>
      <c r="N102" s="8" t="str">
        <f t="shared" si="292"/>
        <v/>
      </c>
      <c r="O102" s="8" t="str">
        <f t="shared" si="293"/>
        <v/>
      </c>
      <c r="P102" s="8" t="str">
        <f t="shared" si="294"/>
        <v/>
      </c>
      <c r="Q102" s="8" t="str">
        <f t="shared" si="295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 t="n">
        <v>0.177083333333333</v>
      </c>
      <c r="V102" s="8" t="n">
        <v>0.121107266435986</v>
      </c>
      <c r="W102" s="8" t="n">
        <v>0.185303514376997</v>
      </c>
      <c r="X102" s="8" t="n">
        <v>0.224089635854342</v>
      </c>
      <c r="Y102" s="8" t="n">
        <v>0.278735632183908</v>
      </c>
      <c r="Z102" s="8" t="n">
        <v>0.283400809716599</v>
      </c>
      <c r="AA102" s="8" t="n">
        <v>0.287449392712551</v>
      </c>
      <c r="AB102" s="8" t="n">
        <v>0.236467236467236</v>
      </c>
      <c r="AC102" s="8" t="n">
        <v>0.351282051282051</v>
      </c>
      <c r="AD102" s="8" t="n">
        <v>0.236276849642005</v>
      </c>
      <c r="AE102" s="8" t="n">
        <v>0.262247838616715</v>
      </c>
      <c r="AF102" s="8" t="n">
        <v>0.366568914956012</v>
      </c>
      <c r="AG102" s="8" t="n">
        <v>0.101123595505618</v>
      </c>
      <c r="AH102" s="8" t="n">
        <v>0.0923482849604222</v>
      </c>
      <c r="AI102" s="8" t="n">
        <v>0.193995381062356</v>
      </c>
      <c r="AJ102" s="8" t="n">
        <v>0.156862745098039</v>
      </c>
      <c r="AK102" s="8" t="n">
        <v>0.109010011123471</v>
      </c>
      <c r="AL102" s="8" t="n">
        <v>0.154559505409583</v>
      </c>
      <c r="AM102" s="8" t="n">
        <v>0.206081081081081</v>
      </c>
      <c r="AN102" s="8" t="n">
        <v>0.196319018404908</v>
      </c>
      <c r="AO102" s="8" t="n">
        <v>0.181443298969072</v>
      </c>
      <c r="AP102" s="8" t="n">
        <v>0.12037037037037</v>
      </c>
      <c r="AQ102" s="8" t="n">
        <v>0.0820512820512821</v>
      </c>
      <c r="AR102" s="8" t="n">
        <v>0.159789288849868</v>
      </c>
      <c r="AS102" s="8" t="n">
        <v>0.0743427017225748</v>
      </c>
      <c r="AT102" s="8" t="n">
        <v>0.17279046673287</v>
      </c>
      <c r="AU102" s="8" t="n">
        <v>0.32</v>
      </c>
      <c r="AV102" s="8" t="n">
        <v>0.1152074</v>
      </c>
      <c r="AW102" s="8" t="n">
        <f t="shared" si="296"/>
        <v>0.1147059</v>
      </c>
      <c r="AX102" s="8" t="n">
        <f t="shared" si="296"/>
        <v>0.1267123</v>
      </c>
      <c r="AY102" s="8" t="n">
        <v>0.1630435</v>
      </c>
      <c r="AZ102" s="8"/>
      <c r="BA102" s="8"/>
      <c r="BB102" s="8"/>
      <c r="BC102" s="8"/>
      <c r="BD102" s="8"/>
      <c r="BE102" s="8"/>
      <c r="BF102" s="84" t="str">
        <f t="shared" si="273"/>
        <v>-</v>
      </c>
      <c r="BG102" s="84" t="str">
        <f t="shared" si="274"/>
        <v>-</v>
      </c>
      <c r="BH102" s="84" t="str">
        <f t="shared" si="275"/>
        <v>-</v>
      </c>
      <c r="BI102" s="84" t="str">
        <f t="shared" si="276"/>
        <v>-</v>
      </c>
      <c r="BJ102" s="84" t="str">
        <f t="shared" si="277"/>
        <v>-</v>
      </c>
      <c r="BK102" s="84" t="str">
        <f t="shared" si="278"/>
        <v>-</v>
      </c>
      <c r="BL102" s="84" t="str">
        <f t="shared" si="279"/>
        <v>-</v>
      </c>
      <c r="BM102" s="84" t="str">
        <f t="shared" si="280"/>
        <v>-</v>
      </c>
      <c r="BN102" s="84" t="str">
        <f t="shared" si="281"/>
        <v>-</v>
      </c>
      <c r="BO102" s="84" t="str">
        <f t="shared" si="282"/>
        <v>-</v>
      </c>
      <c r="BP102" s="84" t="str">
        <f t="shared" si="283"/>
        <v>-</v>
      </c>
      <c r="BQ102" s="84" t="str">
        <f t="shared" si="284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85"/>
        <v/>
      </c>
      <c r="G103" s="8"/>
      <c r="H103" s="8" t="str">
        <f t="shared" si="286"/>
        <v/>
      </c>
      <c r="I103" s="8" t="str">
        <f t="shared" si="287"/>
        <v/>
      </c>
      <c r="J103" s="8" t="str">
        <f t="shared" si="288"/>
        <v/>
      </c>
      <c r="K103" s="8" t="str">
        <f t="shared" si="289"/>
        <v/>
      </c>
      <c r="L103" s="8" t="str">
        <f t="shared" si="290"/>
        <v/>
      </c>
      <c r="M103" s="8" t="str">
        <f t="shared" si="291"/>
        <v/>
      </c>
      <c r="N103" s="8" t="str">
        <f t="shared" si="292"/>
        <v/>
      </c>
      <c r="O103" s="8" t="str">
        <f t="shared" si="293"/>
        <v/>
      </c>
      <c r="P103" s="8" t="str">
        <f t="shared" si="294"/>
        <v/>
      </c>
      <c r="Q103" s="8" t="str">
        <f t="shared" si="295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 t="n">
        <v>0.156565656565657</v>
      </c>
      <c r="V103" s="8" t="n">
        <v>0.126482213438735</v>
      </c>
      <c r="W103" s="8" t="n">
        <v>0.0936454849498328</v>
      </c>
      <c r="X103" s="8" t="n">
        <v>0.175953079178886</v>
      </c>
      <c r="Y103" s="8" t="n">
        <v>0.234375</v>
      </c>
      <c r="Z103" s="8" t="n">
        <v>0.308474576271186</v>
      </c>
      <c r="AA103" s="8" t="n">
        <v>0.281045751633987</v>
      </c>
      <c r="AB103" s="8" t="n">
        <v>0.243506493506494</v>
      </c>
      <c r="AC103" s="8" t="n">
        <v>0.37546468401487</v>
      </c>
      <c r="AD103" s="8" t="n">
        <v>0.271386430678466</v>
      </c>
      <c r="AE103" s="8" t="n">
        <v>0.318734793187348</v>
      </c>
      <c r="AF103" s="8" t="n">
        <v>0.343825665859564</v>
      </c>
      <c r="AG103" s="8" t="n">
        <v>0.106508875739645</v>
      </c>
      <c r="AH103" s="8" t="n">
        <v>0.0964912280701754</v>
      </c>
      <c r="AI103" s="8" t="n">
        <v>0.164634146341463</v>
      </c>
      <c r="AJ103" s="8" t="n">
        <v>0.150832517140059</v>
      </c>
      <c r="AK103" s="8" t="n">
        <v>0.140386571719227</v>
      </c>
      <c r="AL103" s="8" t="n">
        <v>0.192820512820513</v>
      </c>
      <c r="AM103" s="8" t="n">
        <v>0.158667972575906</v>
      </c>
      <c r="AN103" s="8" t="n">
        <v>0.150559511698881</v>
      </c>
      <c r="AO103" s="8" t="n">
        <v>0.137387387387387</v>
      </c>
      <c r="AP103" s="8" t="n">
        <v>0.142387732749179</v>
      </c>
      <c r="AQ103" s="8" t="n">
        <v>0.152817574021012</v>
      </c>
      <c r="AR103" s="8" t="n">
        <v>0.206642066420664</v>
      </c>
      <c r="AS103" s="8" t="n">
        <v>0.04903677758318739</v>
      </c>
      <c r="AT103" s="8" t="n">
        <v>0.0726495726495727</v>
      </c>
      <c r="AU103" s="8" t="n">
        <v>0.172684458398744</v>
      </c>
      <c r="AV103" s="8" t="n">
        <v>0.1627486</v>
      </c>
      <c r="AW103" s="8" t="n">
        <f t="shared" si="296"/>
        <v>0.2022901</v>
      </c>
      <c r="AX103" s="8" t="n">
        <f t="shared" si="296"/>
        <v>0.1774194</v>
      </c>
      <c r="AY103" s="8" t="n">
        <v>0.1205564</v>
      </c>
      <c r="AZ103" s="8"/>
      <c r="BA103" s="8"/>
      <c r="BB103" s="8"/>
      <c r="BC103" s="8"/>
      <c r="BD103" s="8"/>
      <c r="BE103" s="8"/>
      <c r="BF103" s="84" t="str">
        <f t="shared" si="273"/>
        <v>-</v>
      </c>
      <c r="BG103" s="84" t="str">
        <f t="shared" si="274"/>
        <v>-</v>
      </c>
      <c r="BH103" s="84" t="str">
        <f t="shared" si="275"/>
        <v>-</v>
      </c>
      <c r="BI103" s="84" t="str">
        <f t="shared" si="276"/>
        <v>-</v>
      </c>
      <c r="BJ103" s="84" t="str">
        <f t="shared" si="277"/>
        <v>-</v>
      </c>
      <c r="BK103" s="84" t="str">
        <f t="shared" si="278"/>
        <v>-</v>
      </c>
      <c r="BL103" s="84" t="str">
        <f t="shared" si="279"/>
        <v>-</v>
      </c>
      <c r="BM103" s="84" t="str">
        <f t="shared" si="280"/>
        <v>-</v>
      </c>
      <c r="BN103" s="84" t="str">
        <f t="shared" si="281"/>
        <v>-</v>
      </c>
      <c r="BO103" s="84" t="str">
        <f t="shared" si="282"/>
        <v>-</v>
      </c>
      <c r="BP103" s="84" t="str">
        <f t="shared" si="283"/>
        <v>-</v>
      </c>
      <c r="BQ103" s="84" t="str">
        <f t="shared" si="284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85"/>
        <v/>
      </c>
      <c r="G104" s="8"/>
      <c r="H104" s="8" t="str">
        <f t="shared" si="286"/>
        <v/>
      </c>
      <c r="I104" s="8" t="str">
        <f t="shared" si="287"/>
        <v/>
      </c>
      <c r="J104" s="8" t="str">
        <f t="shared" si="288"/>
        <v/>
      </c>
      <c r="K104" s="8" t="str">
        <f t="shared" si="289"/>
        <v/>
      </c>
      <c r="L104" s="8" t="str">
        <f t="shared" si="290"/>
        <v/>
      </c>
      <c r="M104" s="8" t="str">
        <f t="shared" si="291"/>
        <v/>
      </c>
      <c r="N104" s="8" t="str">
        <f t="shared" si="292"/>
        <v/>
      </c>
      <c r="O104" s="8" t="str">
        <f t="shared" si="293"/>
        <v/>
      </c>
      <c r="P104" s="8" t="str">
        <f t="shared" si="294"/>
        <v/>
      </c>
      <c r="Q104" s="8" t="str">
        <f t="shared" si="295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 t="n">
        <v>0.244186046511628</v>
      </c>
      <c r="V104" s="8" t="n">
        <v>0.122222222222222</v>
      </c>
      <c r="W104" s="8" t="n">
        <v>0.181818181818182</v>
      </c>
      <c r="X104" s="8" t="n">
        <v>0.204545454545455</v>
      </c>
      <c r="Y104" s="8" t="n">
        <v>0.279569892473118</v>
      </c>
      <c r="Z104" s="8" t="n">
        <v>0.234782608695652</v>
      </c>
      <c r="AA104" s="8" t="n">
        <v>0.1875</v>
      </c>
      <c r="AB104" s="8" t="n">
        <v>0.205479452054795</v>
      </c>
      <c r="AC104" s="8" t="n">
        <v>0.371951219512195</v>
      </c>
      <c r="AD104" s="8" t="n">
        <v>0.278688524590164</v>
      </c>
      <c r="AE104" s="8" t="n">
        <v>0.365979381443299</v>
      </c>
      <c r="AF104" s="8" t="n">
        <v>0.414746543778802</v>
      </c>
      <c r="AG104" s="8" t="n">
        <v>0.110204081632653</v>
      </c>
      <c r="AH104" s="8" t="n">
        <v>0.0952380952380952</v>
      </c>
      <c r="AI104" s="8" t="n">
        <v>0.17981072555205</v>
      </c>
      <c r="AJ104" s="8" t="n">
        <v>0.157434402332362</v>
      </c>
      <c r="AK104" s="8" t="n">
        <v>0.141439205955335</v>
      </c>
      <c r="AL104" s="8" t="n">
        <v>0.238738738738739</v>
      </c>
      <c r="AM104" s="8" t="n">
        <v>0.148227712137487</v>
      </c>
      <c r="AN104" s="8" t="n">
        <v>0.108216432865731</v>
      </c>
      <c r="AO104" s="8" t="n">
        <v>0.140018921475875</v>
      </c>
      <c r="AP104" s="8" t="n">
        <v>0.11219946571683</v>
      </c>
      <c r="AQ104" s="8" t="n">
        <v>0.127226463104326</v>
      </c>
      <c r="AR104" s="8" t="n">
        <v>0.21669341894061</v>
      </c>
      <c r="AS104" s="8" t="n">
        <v>0.07278020378457059</v>
      </c>
      <c r="AT104" s="8" t="n">
        <v>0.0796380090497738</v>
      </c>
      <c r="AU104" s="8" t="n">
        <v>0.183288409703504</v>
      </c>
      <c r="AV104" s="8" t="n">
        <v>0.1695906</v>
      </c>
      <c r="AW104" s="8" t="n">
        <f t="shared" si="296"/>
        <v>0.159375</v>
      </c>
      <c r="AX104" s="8" t="n">
        <f t="shared" si="296"/>
        <v>0.1475667</v>
      </c>
      <c r="AY104" s="8" t="n">
        <v>0.1401869</v>
      </c>
      <c r="AZ104" s="8"/>
      <c r="BA104" s="8"/>
      <c r="BB104" s="8"/>
      <c r="BC104" s="8"/>
      <c r="BD104" s="8"/>
      <c r="BE104" s="8"/>
      <c r="BF104" s="84" t="str">
        <f t="shared" si="273"/>
        <v>-</v>
      </c>
      <c r="BG104" s="84" t="str">
        <f t="shared" si="274"/>
        <v>-</v>
      </c>
      <c r="BH104" s="84" t="str">
        <f t="shared" si="275"/>
        <v>-</v>
      </c>
      <c r="BI104" s="84" t="str">
        <f t="shared" si="276"/>
        <v>-</v>
      </c>
      <c r="BJ104" s="84" t="str">
        <f t="shared" si="277"/>
        <v>-</v>
      </c>
      <c r="BK104" s="84" t="str">
        <f t="shared" si="278"/>
        <v>-</v>
      </c>
      <c r="BL104" s="84" t="str">
        <f t="shared" si="279"/>
        <v>-</v>
      </c>
      <c r="BM104" s="84" t="str">
        <f t="shared" si="280"/>
        <v>-</v>
      </c>
      <c r="BN104" s="84" t="str">
        <f t="shared" si="281"/>
        <v>-</v>
      </c>
      <c r="BO104" s="84" t="str">
        <f t="shared" si="282"/>
        <v>-</v>
      </c>
      <c r="BP104" s="84" t="str">
        <f t="shared" si="283"/>
        <v>-</v>
      </c>
      <c r="BQ104" s="84" t="str">
        <f t="shared" si="284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 t="str">
        <f t="shared" si="295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 t="n">
        <v>0.0775969962453066</v>
      </c>
      <c r="AU105" s="8" t="n">
        <v>0.0364491475602587</v>
      </c>
      <c r="AV105" s="8" t="n">
        <v>0.03444882</v>
      </c>
      <c r="AW105" s="8" t="n">
        <f t="shared" si="296"/>
        <v>0.01892225</v>
      </c>
      <c r="AX105" s="8" t="n">
        <f t="shared" si="296"/>
        <v>0.01052262</v>
      </c>
      <c r="AY105" s="8" t="n">
        <v>0.01208094</v>
      </c>
      <c r="AZ105" s="8"/>
      <c r="BA105" s="8"/>
      <c r="BB105" s="8"/>
      <c r="BC105" s="8"/>
      <c r="BD105" s="8"/>
      <c r="BE105" s="8"/>
      <c r="BF105" s="84" t="str">
        <f t="shared" si="273"/>
        <v>-</v>
      </c>
      <c r="BG105" s="84" t="str">
        <f t="shared" si="274"/>
        <v>-</v>
      </c>
      <c r="BH105" s="84" t="str">
        <f t="shared" si="275"/>
        <v>-</v>
      </c>
      <c r="BI105" s="84" t="str">
        <f t="shared" si="276"/>
        <v>-</v>
      </c>
      <c r="BJ105" s="84" t="str">
        <f t="shared" si="277"/>
        <v>-</v>
      </c>
      <c r="BK105" s="84" t="str">
        <f t="shared" si="278"/>
        <v>-</v>
      </c>
      <c r="BL105" s="84" t="str">
        <f t="shared" si="279"/>
        <v>-</v>
      </c>
      <c r="BM105" s="84" t="str">
        <f t="shared" si="280"/>
        <v>-</v>
      </c>
      <c r="BN105" s="84" t="str">
        <f t="shared" si="281"/>
        <v>-</v>
      </c>
      <c r="BO105" s="84" t="str">
        <f t="shared" si="282"/>
        <v>-</v>
      </c>
      <c r="BP105" s="84" t="str">
        <f t="shared" si="283"/>
        <v>-</v>
      </c>
      <c r="BQ105" s="84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85"/>
        <v/>
      </c>
      <c r="G106" s="8"/>
      <c r="H106" s="8" t="str">
        <f t="shared" si="286"/>
        <v/>
      </c>
      <c r="I106" s="8" t="str">
        <f t="shared" si="287"/>
        <v/>
      </c>
      <c r="J106" s="8" t="str">
        <f t="shared" si="288"/>
        <v/>
      </c>
      <c r="K106" s="8" t="str">
        <f t="shared" si="289"/>
        <v/>
      </c>
      <c r="L106" s="8" t="str">
        <f t="shared" si="290"/>
        <v/>
      </c>
      <c r="M106" s="8" t="str">
        <f t="shared" si="291"/>
        <v/>
      </c>
      <c r="N106" s="8" t="str">
        <f t="shared" si="292"/>
        <v/>
      </c>
      <c r="O106" s="8" t="str">
        <f t="shared" si="293"/>
        <v/>
      </c>
      <c r="P106" s="8" t="str">
        <f t="shared" si="294"/>
        <v/>
      </c>
      <c r="Q106" s="8" t="str">
        <f t="shared" si="295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ref="BF106:BF107" si="297">IFERROR(AS106/AG106,"-")</f>
        <v>-</v>
      </c>
      <c r="BG106" s="84" t="str">
        <f t="shared" ref="BG106:BG107" si="298">IFERROR(AT106/AH106,"-")</f>
        <v>-</v>
      </c>
      <c r="BH106" s="84" t="str">
        <f t="shared" ref="BH106:BH107" si="299">IFERROR(AU106/AI106,"-")</f>
        <v>-</v>
      </c>
      <c r="BI106" s="84" t="str">
        <f t="shared" ref="BI106:BI107" si="300">IFERROR(AV106/AJ106,"-")</f>
        <v>-</v>
      </c>
      <c r="BJ106" s="84" t="str">
        <f t="shared" ref="BJ106:BJ107" si="301">IFERROR(AW106/AK106,"-")</f>
        <v>-</v>
      </c>
      <c r="BK106" s="84" t="str">
        <f t="shared" ref="BK106:BK107" si="302">IFERROR(AX106/AL106,"-")</f>
        <v>-</v>
      </c>
      <c r="BL106" s="84" t="str">
        <f t="shared" ref="BL106:BL107" si="303">IFERROR(AY106/AM106,"-")</f>
        <v>-</v>
      </c>
      <c r="BM106" s="84" t="str">
        <f t="shared" ref="BM106:BM107" si="304">IFERROR(AZ106/AN106,"-")</f>
        <v>-</v>
      </c>
      <c r="BN106" s="84" t="str">
        <f t="shared" ref="BN106:BN107" si="305">IFERROR(BA106/AO106,"-")</f>
        <v>-</v>
      </c>
      <c r="BO106" s="84" t="str">
        <f t="shared" ref="BO106:BO107" si="306">IFERROR(BB106/AP106,"-")</f>
        <v>-</v>
      </c>
      <c r="BP106" s="84" t="str">
        <f t="shared" ref="BP106:BP107" si="307">IFERROR(BC106/AQ106,"-")</f>
        <v>-</v>
      </c>
      <c r="BQ106" s="84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285"/>
        <v/>
      </c>
      <c r="G107" s="8"/>
      <c r="H107" s="8" t="str">
        <f t="shared" si="286"/>
        <v/>
      </c>
      <c r="I107" s="8" t="str">
        <f t="shared" si="287"/>
        <v/>
      </c>
      <c r="J107" s="8" t="str">
        <f t="shared" si="288"/>
        <v/>
      </c>
      <c r="K107" s="8" t="str">
        <f t="shared" si="289"/>
        <v/>
      </c>
      <c r="L107" s="8" t="str">
        <f t="shared" si="290"/>
        <v/>
      </c>
      <c r="M107" s="8" t="str">
        <f t="shared" si="291"/>
        <v/>
      </c>
      <c r="N107" s="8" t="str">
        <f t="shared" si="292"/>
        <v/>
      </c>
      <c r="O107" s="8" t="str">
        <f t="shared" si="293"/>
        <v/>
      </c>
      <c r="P107" s="8" t="str">
        <f>IFERROR(P95/(AVERAGE(AR83,AS83)+AVERAGE(AS83,AT83)+AVERAGE(AT83,AU83)),"")</f>
        <v/>
      </c>
      <c r="Q107" s="8" t="str">
        <f t="shared" si="295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 t="n">
        <v>0.217872968980798</v>
      </c>
      <c r="V107" s="9" t="n">
        <v>0.16413593637021</v>
      </c>
      <c r="W107" s="9" t="n">
        <v>0.207598371777476</v>
      </c>
      <c r="X107" s="9" t="n">
        <v>0.245398773006135</v>
      </c>
      <c r="Y107" s="9" t="n">
        <v>0.293635790800252</v>
      </c>
      <c r="Z107" s="9" t="n">
        <v>0.337252475247525</v>
      </c>
      <c r="AA107" s="9" t="n">
        <v>0.314250913520097</v>
      </c>
      <c r="AB107" s="9" t="n">
        <v>0.241537578886976</v>
      </c>
      <c r="AC107" s="9" t="n">
        <v>0.346443030653557</v>
      </c>
      <c r="AD107" s="9" t="n">
        <v>0.274749721913237</v>
      </c>
      <c r="AE107" s="9" t="n">
        <v>0.322410147991543</v>
      </c>
      <c r="AF107" s="9" t="n">
        <v>0.394805194805195</v>
      </c>
      <c r="AG107" s="9" t="n">
        <v>0.124805800103573</v>
      </c>
      <c r="AH107" s="9" t="n">
        <v>0.120289106866288</v>
      </c>
      <c r="AI107" s="9" t="n">
        <v>0.23026973026973</v>
      </c>
      <c r="AJ107" s="9" t="n">
        <v>0.20348698352042</v>
      </c>
      <c r="AK107" s="9" t="n">
        <v>0.196895992587445</v>
      </c>
      <c r="AL107" s="9" t="n">
        <v>0.25924276169265</v>
      </c>
      <c r="AM107" s="9" t="n">
        <v>0.205095268679084</v>
      </c>
      <c r="AN107" s="9" t="n">
        <v>0.190241902419024</v>
      </c>
      <c r="AO107" s="9" t="n">
        <v>0.207259953161593</v>
      </c>
      <c r="AP107" s="9" t="n">
        <v>0.175128771155261</v>
      </c>
      <c r="AQ107" s="9" t="n">
        <v>0.196474413828513</v>
      </c>
      <c r="AR107" s="9" t="n">
        <v>0.266234817813765</v>
      </c>
      <c r="AS107" s="8" t="n">
        <v>0.11313639220615965</v>
      </c>
      <c r="AT107" s="8" t="n">
        <v>0.180497925311203</v>
      </c>
      <c r="AU107" s="8" t="n">
        <v>0.262455865045116</v>
      </c>
      <c r="AV107" s="8" t="n">
        <v>0.2406912</v>
      </c>
      <c r="AW107" s="8" t="n">
        <f>IF(ISBLANK(#REF!)=FALSE,IFERROR(#REF!/AVERAGE(AW83,AV83),""),"")</f>
        <v>0.2532018</v>
      </c>
      <c r="AX107" s="8" t="n">
        <f>IF(ISBLANK(#REF!)=FALSE,IFERROR(#REF!/AVERAGE(AX83,AW83),""),"")</f>
        <v>0.2687234</v>
      </c>
      <c r="AY107" s="8" t="n">
        <v>0.2203632</v>
      </c>
      <c r="AZ107" s="8"/>
      <c r="BA107" s="8"/>
      <c r="BB107" s="8"/>
      <c r="BC107" s="8"/>
      <c r="BD107" s="8"/>
      <c r="BE107" s="8"/>
      <c r="BF107" s="84" t="str">
        <f t="shared" si="297"/>
        <v>-</v>
      </c>
      <c r="BG107" s="84" t="str">
        <f t="shared" si="298"/>
        <v>-</v>
      </c>
      <c r="BH107" s="84" t="str">
        <f t="shared" si="299"/>
        <v>-</v>
      </c>
      <c r="BI107" s="84" t="str">
        <f t="shared" si="300"/>
        <v>-</v>
      </c>
      <c r="BJ107" s="84" t="str">
        <f t="shared" si="301"/>
        <v>-</v>
      </c>
      <c r="BK107" s="84" t="str">
        <f t="shared" si="302"/>
        <v>-</v>
      </c>
      <c r="BL107" s="84" t="str">
        <f t="shared" si="303"/>
        <v>-</v>
      </c>
      <c r="BM107" s="84" t="str">
        <f t="shared" si="304"/>
        <v>-</v>
      </c>
      <c r="BN107" s="84" t="str">
        <f t="shared" si="305"/>
        <v>-</v>
      </c>
      <c r="BO107" s="84" t="str">
        <f t="shared" si="306"/>
        <v>-</v>
      </c>
      <c r="BP107" s="84" t="str">
        <f t="shared" si="307"/>
        <v>-</v>
      </c>
      <c r="BQ107" s="84" t="str">
        <f t="shared" si="308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    : INDEX(U110:AF110,$B$2))</f>
        <v>0</v>
      </c>
      <c r="D110" s="71">
        <f>SUM(AG110                 : INDEX(AG110:AR110,$B$2))</f>
        <v>0</v>
      </c>
      <c r="E110" s="71">
        <f>SUM(AS110    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309">SUM(X110:Z110)</f>
        <v>0</v>
      </c>
      <c r="J110" s="4">
        <f>SUM(AA110:AC110)</f>
        <v>0</v>
      </c>
      <c r="K110" s="4">
        <f t="shared" ref="K110:K119" si="310">SUM(AD110:AF110)</f>
        <v>0</v>
      </c>
      <c r="L110" s="4">
        <f t="shared" ref="L110:L119" si="311">SUM(AG110:AI110)</f>
        <v>0</v>
      </c>
      <c r="M110" s="4">
        <f t="shared" ref="M110:M119" si="312">SUM(AJ110:AL110)</f>
        <v>0</v>
      </c>
      <c r="N110" s="4">
        <f t="shared" ref="N110:N119" si="313">SUM(AM110:AO110)</f>
        <v>0</v>
      </c>
      <c r="O110" s="4">
        <f t="shared" ref="O110:O119" si="314">SUM(AP110:AR110)</f>
        <v>0</v>
      </c>
      <c r="P110" s="4">
        <f t="shared" ref="P110:P119" si="315">SUM(AS110:AU110)</f>
        <v>0</v>
      </c>
      <c r="Q110" s="4">
        <f t="shared" ref="Q110:Q119" si="316">SUM(AV110:AX110)</f>
        <v>0</v>
      </c>
      <c r="R110" s="4">
        <f t="shared" ref="R110:R119" si="317">SUM(AY110:BA110)</f>
        <v>0</v>
      </c>
      <c r="S110" s="4">
        <f t="shared" ref="S110:S119" si="318">SUM(BB110:BD110)</f>
        <v>0</v>
      </c>
      <c r="U110" t="n">
        <v>60.0</v>
      </c>
      <c r="V110" t="n">
        <v>58.0</v>
      </c>
      <c r="W110" t="n">
        <v>115.0</v>
      </c>
      <c r="X110" t="n">
        <v>150.0</v>
      </c>
      <c r="Y110" t="n">
        <v>99.5</v>
      </c>
      <c r="Z110" t="n">
        <v>121.5</v>
      </c>
      <c r="AA110" t="n">
        <v>126.0</v>
      </c>
      <c r="AB110" t="n">
        <v>70.5</v>
      </c>
      <c r="AC110" t="n">
        <v>141.5</v>
      </c>
      <c r="AD110" t="n">
        <v>141.5</v>
      </c>
      <c r="AE110" t="n">
        <v>124.0</v>
      </c>
      <c r="AF110" t="n">
        <v>192.5</v>
      </c>
      <c r="AG110" t="n">
        <v>47.0</v>
      </c>
      <c r="AH110" t="n">
        <v>55.0</v>
      </c>
      <c r="AI110" t="n">
        <v>120.0</v>
      </c>
      <c r="AJ110" t="n">
        <v>152.0</v>
      </c>
      <c r="AK110" t="n">
        <v>88.0</v>
      </c>
      <c r="AL110" t="n">
        <v>100.0</v>
      </c>
      <c r="AM110" t="n">
        <v>76.0</v>
      </c>
      <c r="AN110" t="n">
        <v>73.5</v>
      </c>
      <c r="AO110" t="n">
        <v>106.0</v>
      </c>
      <c r="AP110" t="n">
        <v>92.0</v>
      </c>
      <c r="AQ110" t="n">
        <v>118.5</v>
      </c>
      <c r="AR110" s="4" t="n">
        <v>165.5</v>
      </c>
      <c r="AS110" t="n">
        <v>172.5</v>
      </c>
      <c r="AT110" t="n">
        <v>194.5</v>
      </c>
      <c r="AU110" t="n">
        <v>284.5</v>
      </c>
      <c r="AV110" t="n">
        <v>449.0</v>
      </c>
      <c r="AW110" t="n">
        <v>440.5</v>
      </c>
      <c r="AX110" t="n">
        <v>644.5</v>
      </c>
      <c r="AY110" t="n">
        <v>368.5</v>
      </c>
      <c r="BF110" s="84" t="str">
        <f t="shared" ref="BF110:BF117" si="319">IFERROR(AS110/AG110,"-")</f>
        <v>-</v>
      </c>
      <c r="BG110" s="84" t="str">
        <f t="shared" ref="BG110:BG117" si="320">IFERROR(AT110/AH110,"-")</f>
        <v>-</v>
      </c>
      <c r="BH110" s="84" t="str">
        <f t="shared" ref="BH110:BH117" si="321">IFERROR(AU110/AI110,"-")</f>
        <v>-</v>
      </c>
      <c r="BI110" s="84" t="str">
        <f t="shared" ref="BI110:BI117" si="322">IFERROR(AV110/AJ110,"-")</f>
        <v>-</v>
      </c>
      <c r="BJ110" s="84" t="str">
        <f t="shared" ref="BJ110:BJ117" si="323">IFERROR(AW110/AK110,"-")</f>
        <v>-</v>
      </c>
      <c r="BK110" s="84" t="str">
        <f t="shared" ref="BK110:BK117" si="324">IFERROR(AX110/AL110,"-")</f>
        <v>-</v>
      </c>
      <c r="BL110" s="84" t="str">
        <f t="shared" ref="BL110:BL117" si="325">IFERROR(AY110/AM110,"-")</f>
        <v>-</v>
      </c>
      <c r="BM110" s="84" t="str">
        <f t="shared" ref="BM110:BM117" si="326">IFERROR(AZ110/AN110,"-")</f>
        <v>-</v>
      </c>
      <c r="BN110" s="84" t="str">
        <f t="shared" ref="BN110:BN117" si="327">IFERROR(BA110/AO110,"-")</f>
        <v>-</v>
      </c>
      <c r="BO110" s="84" t="str">
        <f t="shared" ref="BO110:BO117" si="328">IFERROR(BB110/AP110,"-")</f>
        <v>-</v>
      </c>
      <c r="BP110" s="84" t="str">
        <f t="shared" ref="BP110:BP117" si="329">IFERROR(BC110/AQ110,"-")</f>
        <v>-</v>
      </c>
      <c r="BQ110" s="84" t="str">
        <f t="shared" ref="BQ110:BQ117" si="330">IFERROR(BD110/AR110,"-")</f>
        <v>-</v>
      </c>
    </row>
    <row r="111" spans="1:71" x14ac:dyDescent="0.25">
      <c r="A111" s="44" t="s">
        <v>163</v>
      </c>
      <c r="B111" s="22" t="s">
        <v>44</v>
      </c>
      <c r="C111" s="71">
        <f>SUM(U111                : INDEX(U111:AF111,$B$2))</f>
        <v>0</v>
      </c>
      <c r="D111" s="71">
        <f>SUM(AG111                 : INDEX(AG111:AR111,$B$2))</f>
        <v>0</v>
      </c>
      <c r="E111" s="71">
        <f>SUM(AS111                 : INDEX(AS111:BD111,$B$2))</f>
        <v>0</v>
      </c>
      <c r="F111" s="65" t="str">
        <f t="shared" ref="F111:F118" si="331">IFERROR(E111/D111,"")</f>
        <v/>
      </c>
      <c r="H111" s="4">
        <f t="shared" ref="H111:H119" si="332">SUM(U111:W111)</f>
        <v>0</v>
      </c>
      <c r="I111" s="4">
        <f t="shared" si="309"/>
        <v>0</v>
      </c>
      <c r="J111" s="4">
        <f t="shared" ref="J111:J119" si="333">SUM(AA111:AC111)</f>
        <v>0</v>
      </c>
      <c r="K111" s="4">
        <f t="shared" si="310"/>
        <v>0</v>
      </c>
      <c r="L111" s="4">
        <f t="shared" si="311"/>
        <v>0</v>
      </c>
      <c r="M111" s="4">
        <f t="shared" si="312"/>
        <v>0</v>
      </c>
      <c r="N111" s="4">
        <f t="shared" si="313"/>
        <v>0</v>
      </c>
      <c r="O111" s="4">
        <f t="shared" si="314"/>
        <v>0</v>
      </c>
      <c r="P111" s="4">
        <f t="shared" si="315"/>
        <v>0</v>
      </c>
      <c r="Q111" s="4">
        <f t="shared" si="316"/>
        <v>0</v>
      </c>
      <c r="R111" s="4">
        <f t="shared" si="317"/>
        <v>0</v>
      </c>
      <c r="S111" s="4">
        <f t="shared" si="318"/>
        <v>0</v>
      </c>
      <c r="U111" t="n">
        <v>53.0</v>
      </c>
      <c r="V111" t="n">
        <v>24.0</v>
      </c>
      <c r="W111" t="n">
        <v>97.0</v>
      </c>
      <c r="X111" t="n">
        <v>108.0</v>
      </c>
      <c r="Y111" t="n">
        <v>90.0</v>
      </c>
      <c r="Z111" t="n">
        <v>140.0</v>
      </c>
      <c r="AA111" t="n">
        <v>136.0</v>
      </c>
      <c r="AB111" t="n">
        <v>102.0</v>
      </c>
      <c r="AC111" t="n">
        <v>121.0</v>
      </c>
      <c r="AD111" t="n">
        <v>96.0</v>
      </c>
      <c r="AE111" t="n">
        <v>200.0</v>
      </c>
      <c r="AF111" t="n">
        <v>277.0</v>
      </c>
      <c r="AG111" t="n">
        <v>19.0</v>
      </c>
      <c r="AH111" t="n">
        <v>35.0</v>
      </c>
      <c r="AI111" t="n">
        <v>229.0</v>
      </c>
      <c r="AJ111" t="n">
        <v>116.0</v>
      </c>
      <c r="AK111" t="n">
        <v>102.0</v>
      </c>
      <c r="AL111" t="n">
        <v>200.0</v>
      </c>
      <c r="AM111" t="n">
        <v>120.0</v>
      </c>
      <c r="AN111" t="n">
        <v>139.0</v>
      </c>
      <c r="AO111" t="n">
        <v>262.0</v>
      </c>
      <c r="AP111" t="n">
        <v>139.0</v>
      </c>
      <c r="AQ111" t="n">
        <v>205.0</v>
      </c>
      <c r="AR111" s="4" t="n">
        <v>320.0</v>
      </c>
      <c r="AS111" t="n">
        <v>90.0</v>
      </c>
      <c r="AT111" t="n">
        <v>158.0</v>
      </c>
      <c r="AU111" t="n">
        <v>260.0</v>
      </c>
      <c r="AV111" t="n">
        <v>253.0</v>
      </c>
      <c r="AW111" t="n">
        <v>218.5</v>
      </c>
      <c r="AX111" t="n">
        <v>337.0</v>
      </c>
      <c r="AY111" t="n">
        <v>224.0</v>
      </c>
      <c r="BF111" s="84" t="str">
        <f t="shared" si="319"/>
        <v>-</v>
      </c>
      <c r="BG111" s="84" t="str">
        <f t="shared" si="320"/>
        <v>-</v>
      </c>
      <c r="BH111" s="84" t="str">
        <f t="shared" si="321"/>
        <v>-</v>
      </c>
      <c r="BI111" s="84" t="str">
        <f t="shared" si="322"/>
        <v>-</v>
      </c>
      <c r="BJ111" s="84" t="str">
        <f t="shared" si="323"/>
        <v>-</v>
      </c>
      <c r="BK111" s="84" t="str">
        <f t="shared" si="324"/>
        <v>-</v>
      </c>
      <c r="BL111" s="84" t="str">
        <f t="shared" si="325"/>
        <v>-</v>
      </c>
      <c r="BM111" s="84" t="str">
        <f t="shared" si="326"/>
        <v>-</v>
      </c>
      <c r="BN111" s="84" t="str">
        <f t="shared" si="327"/>
        <v>-</v>
      </c>
      <c r="BO111" s="84" t="str">
        <f t="shared" si="328"/>
        <v>-</v>
      </c>
      <c r="BP111" s="84" t="str">
        <f t="shared" si="329"/>
        <v>-</v>
      </c>
      <c r="BQ111" s="84" t="str">
        <f t="shared" si="330"/>
        <v>-</v>
      </c>
    </row>
    <row r="112" spans="1:71" x14ac:dyDescent="0.25">
      <c r="A112" s="44" t="s">
        <v>164</v>
      </c>
      <c r="B112" s="22" t="s">
        <v>45</v>
      </c>
      <c r="C112" s="71">
        <f>SUM(U112                : INDEX(U112:AF112,$B$2))</f>
        <v>0</v>
      </c>
      <c r="D112" s="71">
        <f>SUM(AG112                 : INDEX(AG112:AR112,$B$2))</f>
        <v>0</v>
      </c>
      <c r="E112" s="71">
        <f>SUM(AS112                 : INDEX(AS112:BD112,$B$2))</f>
        <v>0</v>
      </c>
      <c r="F112" s="65" t="str">
        <f t="shared" si="331"/>
        <v/>
      </c>
      <c r="H112" s="4">
        <f t="shared" si="332"/>
        <v>0</v>
      </c>
      <c r="I112" s="4">
        <f t="shared" si="309"/>
        <v>0</v>
      </c>
      <c r="J112" s="4">
        <f t="shared" si="333"/>
        <v>0</v>
      </c>
      <c r="K112" s="4">
        <f t="shared" si="310"/>
        <v>0</v>
      </c>
      <c r="L112" s="4">
        <f t="shared" si="311"/>
        <v>0</v>
      </c>
      <c r="M112" s="4">
        <f t="shared" si="312"/>
        <v>0</v>
      </c>
      <c r="N112" s="4">
        <f t="shared" si="313"/>
        <v>0</v>
      </c>
      <c r="O112" s="4">
        <f t="shared" si="314"/>
        <v>0</v>
      </c>
      <c r="P112" s="4">
        <f t="shared" si="315"/>
        <v>0</v>
      </c>
      <c r="Q112" s="4">
        <f t="shared" si="316"/>
        <v>0</v>
      </c>
      <c r="R112" s="4">
        <f t="shared" si="317"/>
        <v>0</v>
      </c>
      <c r="S112" s="4">
        <f t="shared" si="318"/>
        <v>0</v>
      </c>
      <c r="U112" t="n">
        <v>76.0</v>
      </c>
      <c r="V112" t="n">
        <v>54.0</v>
      </c>
      <c r="W112" t="n">
        <v>37.0</v>
      </c>
      <c r="X112" t="n">
        <v>115.0</v>
      </c>
      <c r="Y112" t="n">
        <v>119.0</v>
      </c>
      <c r="Z112" t="n">
        <v>118.0</v>
      </c>
      <c r="AA112" t="n">
        <v>109.0</v>
      </c>
      <c r="AB112" t="n">
        <v>74.0</v>
      </c>
      <c r="AC112" t="n">
        <v>111.5</v>
      </c>
      <c r="AD112" t="n">
        <v>95.0</v>
      </c>
      <c r="AE112" t="n">
        <v>99.0</v>
      </c>
      <c r="AF112" t="n">
        <v>255.5</v>
      </c>
      <c r="AG112" t="n">
        <v>62.0</v>
      </c>
      <c r="AH112" t="n">
        <v>21.0</v>
      </c>
      <c r="AI112" t="n">
        <v>51.0</v>
      </c>
      <c r="AJ112" t="n">
        <v>150.0</v>
      </c>
      <c r="AK112" t="n">
        <v>100.0</v>
      </c>
      <c r="AL112" t="n">
        <v>132.5</v>
      </c>
      <c r="AM112" t="n">
        <v>133.0</v>
      </c>
      <c r="AN112" t="n">
        <v>95.0</v>
      </c>
      <c r="AO112" t="n">
        <v>151.0</v>
      </c>
      <c r="AP112" t="n">
        <v>166.0</v>
      </c>
      <c r="AQ112" t="n">
        <v>229.0</v>
      </c>
      <c r="AR112" s="4" t="n">
        <v>190.5</v>
      </c>
      <c r="AS112" t="n">
        <v>83.0</v>
      </c>
      <c r="AT112" t="n">
        <v>69.0</v>
      </c>
      <c r="AU112" t="n">
        <v>201.0</v>
      </c>
      <c r="AV112" t="n">
        <v>102.0</v>
      </c>
      <c r="AW112" t="n">
        <v>158.0</v>
      </c>
      <c r="AX112" t="n">
        <v>149.0</v>
      </c>
      <c r="AY112" t="n">
        <v>121.0</v>
      </c>
      <c r="BF112" s="84" t="str">
        <f t="shared" si="319"/>
        <v>-</v>
      </c>
      <c r="BG112" s="84" t="str">
        <f t="shared" si="320"/>
        <v>-</v>
      </c>
      <c r="BH112" s="84" t="str">
        <f t="shared" si="321"/>
        <v>-</v>
      </c>
      <c r="BI112" s="84" t="str">
        <f t="shared" si="322"/>
        <v>-</v>
      </c>
      <c r="BJ112" s="84" t="str">
        <f t="shared" si="323"/>
        <v>-</v>
      </c>
      <c r="BK112" s="84" t="str">
        <f t="shared" si="324"/>
        <v>-</v>
      </c>
      <c r="BL112" s="84" t="str">
        <f t="shared" si="325"/>
        <v>-</v>
      </c>
      <c r="BM112" s="84" t="str">
        <f t="shared" si="326"/>
        <v>-</v>
      </c>
      <c r="BN112" s="84" t="str">
        <f t="shared" si="327"/>
        <v>-</v>
      </c>
      <c r="BO112" s="84" t="str">
        <f t="shared" si="328"/>
        <v>-</v>
      </c>
      <c r="BP112" s="84" t="str">
        <f t="shared" si="329"/>
        <v>-</v>
      </c>
      <c r="BQ112" s="84" t="str">
        <f t="shared" si="330"/>
        <v>-</v>
      </c>
    </row>
    <row r="113" spans="1:69" x14ac:dyDescent="0.25">
      <c r="A113" s="44" t="s">
        <v>165</v>
      </c>
      <c r="B113" s="22" t="s">
        <v>46</v>
      </c>
      <c r="C113" s="71">
        <f>SUM(U113                : INDEX(U113:AF113,$B$2))</f>
        <v>0</v>
      </c>
      <c r="D113" s="71">
        <f>SUM(AG113                 : INDEX(AG113:AR113,$B$2))</f>
        <v>0</v>
      </c>
      <c r="E113" s="71">
        <f>SUM(AS113                 : INDEX(AS113:BD113,$B$2))</f>
        <v>0</v>
      </c>
      <c r="F113" s="65" t="str">
        <f t="shared" si="331"/>
        <v/>
      </c>
      <c r="H113" s="4">
        <f t="shared" si="332"/>
        <v>0</v>
      </c>
      <c r="I113" s="4">
        <f t="shared" si="309"/>
        <v>0</v>
      </c>
      <c r="J113" s="4">
        <f t="shared" si="333"/>
        <v>0</v>
      </c>
      <c r="K113" s="4">
        <f t="shared" si="310"/>
        <v>0</v>
      </c>
      <c r="L113" s="4">
        <f t="shared" si="311"/>
        <v>0</v>
      </c>
      <c r="M113" s="4">
        <f t="shared" si="312"/>
        <v>0</v>
      </c>
      <c r="N113" s="4">
        <f t="shared" si="313"/>
        <v>0</v>
      </c>
      <c r="O113" s="4">
        <f t="shared" si="314"/>
        <v>0</v>
      </c>
      <c r="P113" s="4">
        <f t="shared" si="315"/>
        <v>0</v>
      </c>
      <c r="Q113" s="4">
        <f t="shared" si="316"/>
        <v>0</v>
      </c>
      <c r="R113" s="4">
        <f t="shared" si="317"/>
        <v>0</v>
      </c>
      <c r="S113" s="4">
        <f t="shared" si="318"/>
        <v>0</v>
      </c>
      <c r="U113" t="n">
        <v>77.0</v>
      </c>
      <c r="V113" t="n">
        <v>86.0</v>
      </c>
      <c r="W113" t="n">
        <v>126.0</v>
      </c>
      <c r="X113" t="n">
        <v>84.0</v>
      </c>
      <c r="Y113" t="n">
        <v>94.5</v>
      </c>
      <c r="Z113" t="n">
        <v>189.5</v>
      </c>
      <c r="AA113" t="n">
        <v>161.0</v>
      </c>
      <c r="AB113" t="n">
        <v>95.0</v>
      </c>
      <c r="AC113" t="n">
        <v>146.0</v>
      </c>
      <c r="AD113" t="n">
        <v>110.0</v>
      </c>
      <c r="AE113" t="n">
        <v>197.0</v>
      </c>
      <c r="AF113" t="n">
        <v>219.0</v>
      </c>
      <c r="AG113" t="n">
        <v>70.5</v>
      </c>
      <c r="AH113" t="n">
        <v>77.0</v>
      </c>
      <c r="AI113" t="n">
        <v>112.0</v>
      </c>
      <c r="AJ113" t="n">
        <v>50.0</v>
      </c>
      <c r="AK113" t="n">
        <v>134.0</v>
      </c>
      <c r="AL113" t="n">
        <v>197.5</v>
      </c>
      <c r="AM113" t="n">
        <v>143.0</v>
      </c>
      <c r="AN113" t="n">
        <v>129.0</v>
      </c>
      <c r="AO113" t="n">
        <v>131.0</v>
      </c>
      <c r="AP113" t="n">
        <v>88.0</v>
      </c>
      <c r="AQ113" t="n">
        <v>267.0</v>
      </c>
      <c r="AR113" s="4" t="n">
        <v>470.0</v>
      </c>
      <c r="AS113" t="n">
        <v>173.0</v>
      </c>
      <c r="AT113" t="n">
        <v>208.0</v>
      </c>
      <c r="AU113" t="n">
        <v>149.0</v>
      </c>
      <c r="AV113" t="n">
        <v>101.0</v>
      </c>
      <c r="AW113" t="n">
        <v>126.0</v>
      </c>
      <c r="AX113" t="n">
        <v>175.5</v>
      </c>
      <c r="AY113" t="n">
        <v>149.0</v>
      </c>
      <c r="BF113" s="84" t="str">
        <f t="shared" si="319"/>
        <v>-</v>
      </c>
      <c r="BG113" s="84" t="str">
        <f t="shared" si="320"/>
        <v>-</v>
      </c>
      <c r="BH113" s="84" t="str">
        <f t="shared" si="321"/>
        <v>-</v>
      </c>
      <c r="BI113" s="84" t="str">
        <f t="shared" si="322"/>
        <v>-</v>
      </c>
      <c r="BJ113" s="84" t="str">
        <f t="shared" si="323"/>
        <v>-</v>
      </c>
      <c r="BK113" s="84" t="str">
        <f t="shared" si="324"/>
        <v>-</v>
      </c>
      <c r="BL113" s="84" t="str">
        <f t="shared" si="325"/>
        <v>-</v>
      </c>
      <c r="BM113" s="84" t="str">
        <f t="shared" si="326"/>
        <v>-</v>
      </c>
      <c r="BN113" s="84" t="str">
        <f t="shared" si="327"/>
        <v>-</v>
      </c>
      <c r="BO113" s="84" t="str">
        <f t="shared" si="328"/>
        <v>-</v>
      </c>
      <c r="BP113" s="84" t="str">
        <f t="shared" si="329"/>
        <v>-</v>
      </c>
      <c r="BQ113" s="84" t="str">
        <f t="shared" si="330"/>
        <v>-</v>
      </c>
    </row>
    <row r="114" spans="1:69" x14ac:dyDescent="0.25">
      <c r="A114" s="44" t="s">
        <v>166</v>
      </c>
      <c r="B114" s="22" t="s">
        <v>47</v>
      </c>
      <c r="C114" s="71">
        <f>SUM(U114                : INDEX(U114:AF114,$B$2))</f>
        <v>0</v>
      </c>
      <c r="D114" s="71">
        <f>SUM(AG114                 : INDEX(AG114:AR114,$B$2))</f>
        <v>0</v>
      </c>
      <c r="E114" s="71">
        <f>SUM(AS114                 : INDEX(AS114:BD114,$B$2))</f>
        <v>0</v>
      </c>
      <c r="F114" s="65" t="str">
        <f t="shared" si="331"/>
        <v/>
      </c>
      <c r="H114" s="4">
        <f t="shared" si="332"/>
        <v>0</v>
      </c>
      <c r="I114" s="4">
        <f t="shared" si="309"/>
        <v>0</v>
      </c>
      <c r="J114" s="4">
        <f t="shared" si="333"/>
        <v>0</v>
      </c>
      <c r="K114" s="4">
        <f t="shared" si="310"/>
        <v>0</v>
      </c>
      <c r="L114" s="4">
        <f t="shared" si="311"/>
        <v>0</v>
      </c>
      <c r="M114" s="4">
        <f t="shared" si="312"/>
        <v>0</v>
      </c>
      <c r="N114" s="4">
        <f t="shared" si="313"/>
        <v>0</v>
      </c>
      <c r="O114" s="4">
        <f t="shared" si="314"/>
        <v>0</v>
      </c>
      <c r="P114" s="4">
        <f t="shared" si="315"/>
        <v>0</v>
      </c>
      <c r="Q114" s="4">
        <f t="shared" si="316"/>
        <v>0</v>
      </c>
      <c r="R114" s="4">
        <f t="shared" si="317"/>
        <v>0</v>
      </c>
      <c r="S114" s="4">
        <f t="shared" si="318"/>
        <v>0</v>
      </c>
      <c r="U114" t="n">
        <v>53.0</v>
      </c>
      <c r="V114" t="n">
        <v>43.0</v>
      </c>
      <c r="W114" t="n">
        <v>83.0</v>
      </c>
      <c r="X114" t="n">
        <v>106.0</v>
      </c>
      <c r="Y114" t="n">
        <v>114.0</v>
      </c>
      <c r="Z114" t="n">
        <v>92.0</v>
      </c>
      <c r="AA114" t="n">
        <v>88.0</v>
      </c>
      <c r="AB114" t="n">
        <v>116.0</v>
      </c>
      <c r="AC114" t="n">
        <v>179.0</v>
      </c>
      <c r="AD114" t="n">
        <v>128.5</v>
      </c>
      <c r="AE114" t="n">
        <v>183.0</v>
      </c>
      <c r="AF114" t="n">
        <v>193.0</v>
      </c>
      <c r="AG114" t="n">
        <v>49.5</v>
      </c>
      <c r="AH114" t="n">
        <v>46.0</v>
      </c>
      <c r="AI114" t="n">
        <v>147.0</v>
      </c>
      <c r="AJ114" t="n">
        <v>164.0</v>
      </c>
      <c r="AK114" t="n">
        <v>78.0</v>
      </c>
      <c r="AL114" t="n">
        <v>83.0</v>
      </c>
      <c r="AM114" t="n">
        <v>95.0</v>
      </c>
      <c r="AN114" t="n">
        <v>128.0</v>
      </c>
      <c r="AO114" t="n">
        <v>177.0</v>
      </c>
      <c r="AP114" t="n">
        <v>150.5</v>
      </c>
      <c r="AQ114" t="n">
        <v>112.5</v>
      </c>
      <c r="AR114" s="4" t="n">
        <v>156.5</v>
      </c>
      <c r="AS114" t="n">
        <v>62.0</v>
      </c>
      <c r="AT114" t="n">
        <v>152.0</v>
      </c>
      <c r="AU114" t="n">
        <v>279.0</v>
      </c>
      <c r="AV114" t="n">
        <v>79.5</v>
      </c>
      <c r="AW114" t="n">
        <v>53.0</v>
      </c>
      <c r="AX114" t="n">
        <v>58.0</v>
      </c>
      <c r="AY114" t="n">
        <v>62.0</v>
      </c>
      <c r="BF114" s="84" t="str">
        <f t="shared" si="319"/>
        <v>-</v>
      </c>
      <c r="BG114" s="84" t="str">
        <f t="shared" si="320"/>
        <v>-</v>
      </c>
      <c r="BH114" s="84" t="str">
        <f t="shared" si="321"/>
        <v>-</v>
      </c>
      <c r="BI114" s="84" t="str">
        <f t="shared" si="322"/>
        <v>-</v>
      </c>
      <c r="BJ114" s="84" t="str">
        <f t="shared" si="323"/>
        <v>-</v>
      </c>
      <c r="BK114" s="84" t="str">
        <f t="shared" si="324"/>
        <v>-</v>
      </c>
      <c r="BL114" s="84" t="str">
        <f t="shared" si="325"/>
        <v>-</v>
      </c>
      <c r="BM114" s="84" t="str">
        <f t="shared" si="326"/>
        <v>-</v>
      </c>
      <c r="BN114" s="84" t="str">
        <f t="shared" si="327"/>
        <v>-</v>
      </c>
      <c r="BO114" s="84" t="str">
        <f t="shared" si="328"/>
        <v>-</v>
      </c>
      <c r="BP114" s="84" t="str">
        <f t="shared" si="329"/>
        <v>-</v>
      </c>
      <c r="BQ114" s="84" t="str">
        <f t="shared" si="330"/>
        <v>-</v>
      </c>
    </row>
    <row r="115" spans="1:69" x14ac:dyDescent="0.25">
      <c r="A115" s="44" t="s">
        <v>167</v>
      </c>
      <c r="B115" s="22" t="s">
        <v>48</v>
      </c>
      <c r="C115" s="71">
        <f>SUM(U115                : INDEX(U115:AF115,$B$2))</f>
        <v>0</v>
      </c>
      <c r="D115" s="71">
        <f>SUM(AG115                 : INDEX(AG115:AR115,$B$2))</f>
        <v>0</v>
      </c>
      <c r="E115" s="71">
        <f>SUM(AS115                 : INDEX(AS115:BD115,$B$2))</f>
        <v>0</v>
      </c>
      <c r="F115" s="65" t="str">
        <f t="shared" si="331"/>
        <v/>
      </c>
      <c r="H115" s="4">
        <f t="shared" si="332"/>
        <v>0</v>
      </c>
      <c r="I115" s="4">
        <f t="shared" si="309"/>
        <v>0</v>
      </c>
      <c r="J115" s="4">
        <f t="shared" si="333"/>
        <v>0</v>
      </c>
      <c r="K115" s="4">
        <f t="shared" si="310"/>
        <v>0</v>
      </c>
      <c r="L115" s="4">
        <f t="shared" si="311"/>
        <v>0</v>
      </c>
      <c r="M115" s="4">
        <f t="shared" si="312"/>
        <v>0</v>
      </c>
      <c r="N115" s="4">
        <f t="shared" si="313"/>
        <v>0</v>
      </c>
      <c r="O115" s="4">
        <f t="shared" si="314"/>
        <v>0</v>
      </c>
      <c r="P115" s="4">
        <f t="shared" si="315"/>
        <v>0</v>
      </c>
      <c r="Q115" s="4">
        <f t="shared" si="316"/>
        <v>0</v>
      </c>
      <c r="R115" s="4">
        <f t="shared" si="317"/>
        <v>0</v>
      </c>
      <c r="S115" s="4">
        <f t="shared" si="318"/>
        <v>0</v>
      </c>
      <c r="U115" t="n">
        <v>30.0</v>
      </c>
      <c r="V115" t="n">
        <v>39.0</v>
      </c>
      <c r="W115" t="n">
        <v>35.0</v>
      </c>
      <c r="X115" t="n">
        <v>77.0</v>
      </c>
      <c r="Y115" t="n">
        <v>99.0</v>
      </c>
      <c r="Z115" t="n">
        <v>111.5</v>
      </c>
      <c r="AA115" t="n">
        <v>128.0</v>
      </c>
      <c r="AB115" t="n">
        <v>94.0</v>
      </c>
      <c r="AC115" t="n">
        <v>170.0</v>
      </c>
      <c r="AD115" t="n">
        <v>120.0</v>
      </c>
      <c r="AE115" t="n">
        <v>278.0</v>
      </c>
      <c r="AF115" t="n">
        <v>281.0</v>
      </c>
      <c r="AG115" t="n">
        <v>60.0</v>
      </c>
      <c r="AH115" t="n">
        <v>56.0</v>
      </c>
      <c r="AI115" t="n">
        <v>123.0</v>
      </c>
      <c r="AJ115" t="n">
        <v>107.0</v>
      </c>
      <c r="AK115" t="n">
        <v>95.0</v>
      </c>
      <c r="AL115" t="n">
        <v>161.0</v>
      </c>
      <c r="AM115" t="n">
        <v>127.0</v>
      </c>
      <c r="AN115" t="n">
        <v>131.5</v>
      </c>
      <c r="AO115" t="n">
        <v>145.0</v>
      </c>
      <c r="AP115" t="n">
        <v>123.0</v>
      </c>
      <c r="AQ115" t="n">
        <v>215.0</v>
      </c>
      <c r="AR115" s="4" t="n">
        <v>305.5</v>
      </c>
      <c r="AS115" t="n">
        <v>34.0</v>
      </c>
      <c r="AT115" t="n">
        <v>37.0</v>
      </c>
      <c r="AU115" t="n">
        <v>80.0</v>
      </c>
      <c r="AV115" t="n">
        <v>105.0</v>
      </c>
      <c r="AW115" t="n">
        <v>777.0</v>
      </c>
      <c r="AX115" t="n">
        <v>145.5</v>
      </c>
      <c r="AY115" t="n">
        <v>115.0</v>
      </c>
      <c r="BF115" s="84" t="str">
        <f t="shared" si="319"/>
        <v>-</v>
      </c>
      <c r="BG115" s="84" t="str">
        <f t="shared" si="320"/>
        <v>-</v>
      </c>
      <c r="BH115" s="84" t="str">
        <f t="shared" si="321"/>
        <v>-</v>
      </c>
      <c r="BI115" s="84" t="str">
        <f t="shared" si="322"/>
        <v>-</v>
      </c>
      <c r="BJ115" s="84" t="str">
        <f t="shared" si="323"/>
        <v>-</v>
      </c>
      <c r="BK115" s="84" t="str">
        <f t="shared" si="324"/>
        <v>-</v>
      </c>
      <c r="BL115" s="84" t="str">
        <f t="shared" si="325"/>
        <v>-</v>
      </c>
      <c r="BM115" s="84" t="str">
        <f t="shared" si="326"/>
        <v>-</v>
      </c>
      <c r="BN115" s="84" t="str">
        <f t="shared" si="327"/>
        <v>-</v>
      </c>
      <c r="BO115" s="84" t="str">
        <f t="shared" si="328"/>
        <v>-</v>
      </c>
      <c r="BP115" s="84" t="str">
        <f t="shared" si="329"/>
        <v>-</v>
      </c>
      <c r="BQ115" s="84" t="str">
        <f t="shared" si="330"/>
        <v>-</v>
      </c>
    </row>
    <row r="116" spans="1:69" x14ac:dyDescent="0.25">
      <c r="A116" s="44" t="s">
        <v>168</v>
      </c>
      <c r="B116" s="22" t="s">
        <v>49</v>
      </c>
      <c r="C116" s="71">
        <f>SUM(U116                : INDEX(U116:AF116,$B$2))</f>
        <v>0</v>
      </c>
      <c r="D116" s="71">
        <f>SUM(AG116                 : INDEX(AG116:AR116,$B$2))</f>
        <v>0</v>
      </c>
      <c r="E116" s="71">
        <f>SUM(AS116                 : INDEX(AS116:BD116,$B$2))</f>
        <v>0</v>
      </c>
      <c r="F116" s="65" t="str">
        <f t="shared" si="331"/>
        <v/>
      </c>
      <c r="H116" s="4">
        <f t="shared" si="332"/>
        <v>0</v>
      </c>
      <c r="I116" s="4">
        <f t="shared" si="309"/>
        <v>0</v>
      </c>
      <c r="J116" s="4">
        <f t="shared" si="333"/>
        <v>0</v>
      </c>
      <c r="K116" s="4">
        <f t="shared" si="310"/>
        <v>0</v>
      </c>
      <c r="L116" s="4">
        <f t="shared" si="311"/>
        <v>0</v>
      </c>
      <c r="M116" s="4">
        <f t="shared" si="312"/>
        <v>0</v>
      </c>
      <c r="N116" s="4">
        <f t="shared" si="313"/>
        <v>0</v>
      </c>
      <c r="O116" s="4">
        <f t="shared" si="314"/>
        <v>0</v>
      </c>
      <c r="P116" s="4">
        <f t="shared" si="315"/>
        <v>0</v>
      </c>
      <c r="Q116" s="4">
        <f t="shared" si="316"/>
        <v>0</v>
      </c>
      <c r="R116" s="4">
        <f t="shared" si="317"/>
        <v>0</v>
      </c>
      <c r="S116" s="4">
        <f t="shared" si="318"/>
        <v>0</v>
      </c>
      <c r="U116" t="n">
        <v>24.0</v>
      </c>
      <c r="V116" t="n">
        <v>13.0</v>
      </c>
      <c r="W116" t="n">
        <v>22.0</v>
      </c>
      <c r="X116" t="n">
        <v>18.0</v>
      </c>
      <c r="Y116" t="n">
        <v>28.0</v>
      </c>
      <c r="Z116" t="n">
        <v>33.5</v>
      </c>
      <c r="AA116" t="n">
        <v>33.0</v>
      </c>
      <c r="AB116" t="n">
        <v>41.5</v>
      </c>
      <c r="AC116" t="n">
        <v>80.0</v>
      </c>
      <c r="AD116" t="n">
        <v>67.0</v>
      </c>
      <c r="AE116" t="n">
        <v>126.0</v>
      </c>
      <c r="AF116" t="n">
        <v>190.0</v>
      </c>
      <c r="AG116" t="n">
        <v>41.0</v>
      </c>
      <c r="AH116" t="n">
        <v>44.0</v>
      </c>
      <c r="AI116" t="n">
        <v>93.0</v>
      </c>
      <c r="AJ116" t="n">
        <v>70.0</v>
      </c>
      <c r="AK116" t="n">
        <v>75.0</v>
      </c>
      <c r="AL116" t="n">
        <v>154.0</v>
      </c>
      <c r="AM116" t="n">
        <v>99.0</v>
      </c>
      <c r="AN116" t="n">
        <v>75.0</v>
      </c>
      <c r="AO116" t="n">
        <v>143.0</v>
      </c>
      <c r="AP116" t="n">
        <v>85.5</v>
      </c>
      <c r="AQ116" t="n">
        <v>135.0</v>
      </c>
      <c r="AR116" s="4" t="n">
        <v>286.0</v>
      </c>
      <c r="AS116" t="n">
        <v>75.5</v>
      </c>
      <c r="AT116" t="n">
        <v>63.0</v>
      </c>
      <c r="AU116" t="n">
        <v>135.0</v>
      </c>
      <c r="AV116" t="n">
        <v>113.0</v>
      </c>
      <c r="AW116" t="n">
        <v>113.0</v>
      </c>
      <c r="AX116" t="n">
        <v>101.5</v>
      </c>
      <c r="AY116" t="n">
        <v>106.5</v>
      </c>
      <c r="BF116" s="84" t="str">
        <f t="shared" si="319"/>
        <v>-</v>
      </c>
      <c r="BG116" s="84" t="str">
        <f t="shared" si="320"/>
        <v>-</v>
      </c>
      <c r="BH116" s="84" t="str">
        <f t="shared" si="321"/>
        <v>-</v>
      </c>
      <c r="BI116" s="84" t="str">
        <f t="shared" si="322"/>
        <v>-</v>
      </c>
      <c r="BJ116" s="84" t="str">
        <f t="shared" si="323"/>
        <v>-</v>
      </c>
      <c r="BK116" s="84" t="str">
        <f t="shared" si="324"/>
        <v>-</v>
      </c>
      <c r="BL116" s="84" t="str">
        <f t="shared" si="325"/>
        <v>-</v>
      </c>
      <c r="BM116" s="84" t="str">
        <f t="shared" si="326"/>
        <v>-</v>
      </c>
      <c r="BN116" s="84" t="str">
        <f t="shared" si="327"/>
        <v>-</v>
      </c>
      <c r="BO116" s="84" t="str">
        <f t="shared" si="328"/>
        <v>-</v>
      </c>
      <c r="BP116" s="84" t="str">
        <f t="shared" si="329"/>
        <v>-</v>
      </c>
      <c r="BQ116" s="84" t="str">
        <f t="shared" si="330"/>
        <v>-</v>
      </c>
    </row>
    <row r="117" spans="1:69" x14ac:dyDescent="0.25">
      <c r="A117" s="44" t="s">
        <v>169</v>
      </c>
      <c r="B117" s="22" t="s">
        <v>50</v>
      </c>
      <c r="C117" s="71">
        <f>SUM(U117                : INDEX(U117:AF117,$B$2))</f>
        <v>0</v>
      </c>
      <c r="D117" s="71">
        <f>SUM(AG117                 : INDEX(AG117:AR117,$B$2))</f>
        <v>0</v>
      </c>
      <c r="E117" s="71">
        <f>SUM(AS117                 : INDEX(AS117:BD117,$B$2))</f>
        <v>0</v>
      </c>
      <c r="F117" s="65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0</v>
      </c>
      <c r="Q117" s="4">
        <f t="shared" si="316"/>
        <v>0</v>
      </c>
      <c r="R117" s="4">
        <f t="shared" si="317"/>
        <v>0</v>
      </c>
      <c r="S117" s="4">
        <f t="shared" si="318"/>
        <v>0</v>
      </c>
      <c r="T117" s="7"/>
      <c r="AR117" s="4"/>
      <c r="AT117" t="n">
        <v>36.5</v>
      </c>
      <c r="AU117" t="n">
        <v>39.5</v>
      </c>
      <c r="AV117" t="n">
        <v>56.5</v>
      </c>
      <c r="AW117" t="n">
        <v>29.0</v>
      </c>
      <c r="AX117" t="n">
        <v>15.0</v>
      </c>
      <c r="AY117" t="n">
        <v>25.0</v>
      </c>
      <c r="BF117" s="84" t="str">
        <f t="shared" si="319"/>
        <v>-</v>
      </c>
      <c r="BG117" s="84" t="str">
        <f t="shared" si="320"/>
        <v>-</v>
      </c>
      <c r="BH117" s="84" t="str">
        <f t="shared" si="321"/>
        <v>-</v>
      </c>
      <c r="BI117" s="84" t="str">
        <f t="shared" si="322"/>
        <v>-</v>
      </c>
      <c r="BJ117" s="84" t="str">
        <f t="shared" si="323"/>
        <v>-</v>
      </c>
      <c r="BK117" s="84" t="str">
        <f t="shared" si="324"/>
        <v>-</v>
      </c>
      <c r="BL117" s="84" t="str">
        <f t="shared" si="325"/>
        <v>-</v>
      </c>
      <c r="BM117" s="84" t="str">
        <f t="shared" si="326"/>
        <v>-</v>
      </c>
      <c r="BN117" s="84" t="str">
        <f t="shared" si="327"/>
        <v>-</v>
      </c>
      <c r="BO117" s="84" t="str">
        <f t="shared" si="328"/>
        <v>-</v>
      </c>
      <c r="BP117" s="84" t="str">
        <f t="shared" si="329"/>
        <v>-</v>
      </c>
      <c r="BQ117" s="84" t="str">
        <f t="shared" si="330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334">SUM(D110:D116)</f>
        <v>0</v>
      </c>
      <c r="E118" s="69">
        <f t="shared" si="334"/>
        <v>0</v>
      </c>
      <c r="F118" s="65" t="str">
        <f t="shared" si="331"/>
        <v/>
      </c>
      <c r="H118" s="4">
        <f t="shared" si="332"/>
        <v>0</v>
      </c>
      <c r="I118" s="4">
        <f t="shared" si="309"/>
        <v>0</v>
      </c>
      <c r="J118" s="4">
        <f t="shared" si="333"/>
        <v>0</v>
      </c>
      <c r="K118" s="4">
        <f t="shared" si="310"/>
        <v>0</v>
      </c>
      <c r="L118" s="4">
        <f t="shared" si="311"/>
        <v>0</v>
      </c>
      <c r="M118" s="4">
        <f t="shared" si="312"/>
        <v>0</v>
      </c>
      <c r="N118" s="4">
        <f t="shared" si="313"/>
        <v>0</v>
      </c>
      <c r="O118" s="4">
        <f t="shared" si="314"/>
        <v>0</v>
      </c>
      <c r="P118" s="4">
        <f t="shared" si="315"/>
        <v>0</v>
      </c>
      <c r="Q118" s="4">
        <f t="shared" si="316"/>
        <v>0</v>
      </c>
      <c r="R118" s="4">
        <f t="shared" si="317"/>
        <v>0</v>
      </c>
      <c r="S118" s="4">
        <f t="shared" si="318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335">SUM(Y110:Y116)</f>
        <v>0</v>
      </c>
      <c r="Z118" s="61">
        <f t="shared" si="335"/>
        <v>0</v>
      </c>
      <c r="AA118" s="61">
        <f t="shared" si="335"/>
        <v>0</v>
      </c>
      <c r="AB118" s="61">
        <f t="shared" si="335"/>
        <v>0</v>
      </c>
      <c r="AC118" s="61">
        <f t="shared" si="335"/>
        <v>0</v>
      </c>
      <c r="AD118" s="61">
        <f t="shared" si="335"/>
        <v>0</v>
      </c>
      <c r="AE118" s="61">
        <f t="shared" si="335"/>
        <v>0</v>
      </c>
      <c r="AF118" s="61">
        <f t="shared" si="335"/>
        <v>0</v>
      </c>
      <c r="AG118" s="61">
        <f t="shared" si="335"/>
        <v>0</v>
      </c>
      <c r="AH118" s="61">
        <f t="shared" si="335"/>
        <v>0</v>
      </c>
      <c r="AI118" s="61">
        <f t="shared" si="335"/>
        <v>0</v>
      </c>
      <c r="AJ118" s="61">
        <f>SUM(AJ110:AJ116)</f>
        <v>0</v>
      </c>
      <c r="AK118" s="61">
        <f t="shared" si="335"/>
        <v>0</v>
      </c>
      <c r="AL118" s="61">
        <f t="shared" si="335"/>
        <v>0</v>
      </c>
      <c r="AM118" s="61">
        <f t="shared" si="335"/>
        <v>0</v>
      </c>
      <c r="AN118" s="61">
        <f t="shared" si="335"/>
        <v>0</v>
      </c>
      <c r="AO118" s="61">
        <f t="shared" si="335"/>
        <v>0</v>
      </c>
      <c r="AP118" s="61">
        <f t="shared" si="335"/>
        <v>0</v>
      </c>
      <c r="AQ118" s="61">
        <f t="shared" si="335"/>
        <v>0</v>
      </c>
      <c r="AR118" s="61">
        <f t="shared" si="335"/>
        <v>0</v>
      </c>
      <c r="AS118" s="61">
        <f t="shared" si="335"/>
        <v>0</v>
      </c>
      <c r="AT118" s="61">
        <f t="shared" si="335"/>
        <v>0</v>
      </c>
      <c r="AU118" s="61">
        <f t="shared" si="335"/>
        <v>0</v>
      </c>
      <c r="AV118" s="61">
        <f t="shared" si="335"/>
        <v>0</v>
      </c>
      <c r="AW118" s="61">
        <f t="shared" si="335"/>
        <v>0</v>
      </c>
      <c r="AX118" s="61">
        <f t="shared" si="335"/>
        <v>0</v>
      </c>
      <c r="AY118" s="61">
        <f t="shared" si="335"/>
        <v>0</v>
      </c>
      <c r="AZ118" s="61">
        <f t="shared" si="335"/>
        <v>0</v>
      </c>
      <c r="BA118" s="61">
        <f t="shared" si="335"/>
        <v>0</v>
      </c>
      <c r="BB118" s="61">
        <f t="shared" si="335"/>
        <v>0</v>
      </c>
      <c r="BC118" s="61">
        <f t="shared" si="335"/>
        <v>0</v>
      </c>
      <c r="BD118" s="61">
        <f t="shared" si="335"/>
        <v>0</v>
      </c>
      <c r="BF118" s="84" t="str">
        <f t="shared" ref="BF118:BF119" si="336">IFERROR(AS118/AG118,"-")</f>
        <v>-</v>
      </c>
      <c r="BG118" s="84" t="str">
        <f t="shared" ref="BG118:BG119" si="337">IFERROR(AT118/AH118,"-")</f>
        <v>-</v>
      </c>
      <c r="BH118" s="84" t="str">
        <f t="shared" ref="BH118:BH119" si="338">IFERROR(AU118/AI118,"-")</f>
        <v>-</v>
      </c>
      <c r="BI118" s="84" t="str">
        <f t="shared" ref="BI118:BI119" si="339">IFERROR(AV118/AJ118,"-")</f>
        <v>-</v>
      </c>
      <c r="BJ118" s="84" t="str">
        <f t="shared" ref="BJ118:BJ119" si="340">IFERROR(AW118/AK118,"-")</f>
        <v>-</v>
      </c>
      <c r="BK118" s="84" t="str">
        <f t="shared" ref="BK118:BK119" si="341">IFERROR(AX118/AL118,"-")</f>
        <v>-</v>
      </c>
      <c r="BL118" s="84" t="str">
        <f t="shared" ref="BL118:BL119" si="342">IFERROR(AY118/AM118,"-")</f>
        <v>-</v>
      </c>
      <c r="BM118" s="84" t="str">
        <f t="shared" ref="BM118:BM119" si="343">IFERROR(AZ118/AN118,"-")</f>
        <v>-</v>
      </c>
      <c r="BN118" s="84" t="str">
        <f t="shared" ref="BN118:BN119" si="344">IFERROR(BA118/AO118,"-")</f>
        <v>-</v>
      </c>
      <c r="BO118" s="84" t="str">
        <f t="shared" ref="BO118:BO119" si="345">IFERROR(BB118/AP118,"-")</f>
        <v>-</v>
      </c>
      <c r="BP118" s="84" t="str">
        <f t="shared" ref="BP118:BP119" si="346">IFERROR(BC118/AQ118,"-")</f>
        <v>-</v>
      </c>
      <c r="BQ118" s="84" t="str">
        <f t="shared" ref="BQ118:BQ119" si="347">IFERROR(BD118/AR118,"-")</f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348">SUM(D110:D117)</f>
        <v>0</v>
      </c>
      <c r="E119" s="69">
        <f t="shared" si="348"/>
        <v>0</v>
      </c>
      <c r="F119" s="65" t="str">
        <f>IFERROR(E119/D119,"")</f>
        <v/>
      </c>
      <c r="H119" s="4">
        <f t="shared" si="332"/>
        <v>0</v>
      </c>
      <c r="I119" s="4">
        <f t="shared" si="309"/>
        <v>0</v>
      </c>
      <c r="J119" s="4">
        <f t="shared" si="333"/>
        <v>0</v>
      </c>
      <c r="K119" s="4">
        <f t="shared" si="310"/>
        <v>0</v>
      </c>
      <c r="L119" s="4">
        <f t="shared" si="311"/>
        <v>0</v>
      </c>
      <c r="M119" s="4">
        <f t="shared" si="312"/>
        <v>0</v>
      </c>
      <c r="N119" s="4">
        <f t="shared" si="313"/>
        <v>0</v>
      </c>
      <c r="O119" s="4">
        <f t="shared" si="314"/>
        <v>0</v>
      </c>
      <c r="P119" s="4">
        <f t="shared" si="315"/>
        <v>0</v>
      </c>
      <c r="Q119" s="4">
        <f t="shared" si="316"/>
        <v>0</v>
      </c>
      <c r="R119" s="4">
        <f t="shared" si="317"/>
        <v>0</v>
      </c>
      <c r="S119" s="4">
        <f t="shared" si="318"/>
        <v>0</v>
      </c>
      <c r="T119" s="5"/>
      <c r="U119" s="6" t="n">
        <v>373.0</v>
      </c>
      <c r="V119" s="6" t="n">
        <v>317.0</v>
      </c>
      <c r="W119" s="6" t="n">
        <v>515.0</v>
      </c>
      <c r="X119" s="6" t="n">
        <v>658.0</v>
      </c>
      <c r="Y119" s="6" t="n">
        <v>644.0</v>
      </c>
      <c r="Z119" s="6" t="n">
        <v>806.0</v>
      </c>
      <c r="AA119" s="6" t="n">
        <v>781.0</v>
      </c>
      <c r="AB119" s="6" t="n">
        <v>593.0</v>
      </c>
      <c r="AC119" s="6" t="n">
        <v>949.0</v>
      </c>
      <c r="AD119" s="6" t="n">
        <v>758.0</v>
      </c>
      <c r="AE119" s="6" t="n">
        <v>1207.0</v>
      </c>
      <c r="AF119" s="6" t="n">
        <v>1608.0</v>
      </c>
      <c r="AG119" s="6" t="n">
        <v>349.0</v>
      </c>
      <c r="AH119" s="6" t="n">
        <v>334.0</v>
      </c>
      <c r="AI119" s="6" t="n">
        <v>875.0</v>
      </c>
      <c r="AJ119" s="6" t="n">
        <v>809.0</v>
      </c>
      <c r="AK119" s="6" t="n">
        <v>672.0</v>
      </c>
      <c r="AL119" s="6" t="n">
        <v>1028.0</v>
      </c>
      <c r="AM119" s="6" t="n">
        <v>793.0</v>
      </c>
      <c r="AN119" s="6" t="n">
        <v>771.0</v>
      </c>
      <c r="AO119" s="6" t="n">
        <v>1115.0</v>
      </c>
      <c r="AP119" s="6" t="n">
        <v>844.0</v>
      </c>
      <c r="AQ119" s="6" t="n">
        <v>1282.0</v>
      </c>
      <c r="AR119" s="6" t="n">
        <v>1894.0</v>
      </c>
      <c r="AS119" t="n">
        <v>690.0</v>
      </c>
      <c r="AT119" t="n">
        <v>918.0</v>
      </c>
      <c r="AU119" t="n">
        <v>1428.0</v>
      </c>
      <c r="AV119" t="n">
        <v>1259.0</v>
      </c>
      <c r="AW119" t="n">
        <v>1915.0</v>
      </c>
      <c r="AX119" t="n">
        <v>1626.0</v>
      </c>
      <c r="AY119" t="n">
        <v>1171.0</v>
      </c>
      <c r="BF119" s="84" t="str">
        <f t="shared" si="336"/>
        <v>-</v>
      </c>
      <c r="BG119" s="84" t="str">
        <f t="shared" si="337"/>
        <v>-</v>
      </c>
      <c r="BH119" s="84" t="str">
        <f t="shared" si="338"/>
        <v>-</v>
      </c>
      <c r="BI119" s="84" t="str">
        <f t="shared" si="339"/>
        <v>-</v>
      </c>
      <c r="BJ119" s="84" t="str">
        <f t="shared" si="340"/>
        <v>-</v>
      </c>
      <c r="BK119" s="84" t="str">
        <f t="shared" si="341"/>
        <v>-</v>
      </c>
      <c r="BL119" s="84" t="str">
        <f t="shared" si="342"/>
        <v>-</v>
      </c>
      <c r="BM119" s="84" t="str">
        <f t="shared" si="343"/>
        <v>-</v>
      </c>
      <c r="BN119" s="84" t="str">
        <f t="shared" si="344"/>
        <v>-</v>
      </c>
      <c r="BO119" s="84" t="str">
        <f t="shared" si="345"/>
        <v>-</v>
      </c>
      <c r="BP119" s="84" t="str">
        <f t="shared" si="346"/>
        <v>-</v>
      </c>
      <c r="BQ119" s="84" t="str">
        <f t="shared" si="347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0" si="349">IFERROR(C49/C110,"-")</f>
        <v>-</v>
      </c>
      <c r="D122" s="66" t="str">
        <f t="shared" si="349"/>
        <v>-</v>
      </c>
      <c r="E122" s="66" t="str">
        <f t="shared" si="349"/>
        <v>-</v>
      </c>
      <c r="F122" s="65" t="str">
        <f t="shared" ref="F122:F130" si="350">IFERROR(E122/D122,"")</f>
        <v/>
      </c>
      <c r="H122" s="66" t="str">
        <f>IFERROR(H49/H110,"-")</f>
        <v>-</v>
      </c>
      <c r="I122" s="66" t="str">
        <f t="shared" ref="I122:S122" si="351">IFERROR(I49/I110,"-")</f>
        <v>-</v>
      </c>
      <c r="J122" s="66" t="str">
        <f t="shared" si="351"/>
        <v>-</v>
      </c>
      <c r="K122" s="66" t="str">
        <f t="shared" si="351"/>
        <v>-</v>
      </c>
      <c r="L122" s="66" t="str">
        <f t="shared" si="351"/>
        <v>-</v>
      </c>
      <c r="M122" s="66" t="str">
        <f t="shared" si="351"/>
        <v>-</v>
      </c>
      <c r="N122" s="66" t="str">
        <f t="shared" si="351"/>
        <v>-</v>
      </c>
      <c r="O122" s="66" t="str">
        <f t="shared" si="351"/>
        <v>-</v>
      </c>
      <c r="P122" s="66" t="str">
        <f t="shared" si="351"/>
        <v>-</v>
      </c>
      <c r="Q122" s="66" t="str">
        <f t="shared" si="351"/>
        <v>-</v>
      </c>
      <c r="R122" s="66" t="str">
        <f t="shared" si="351"/>
        <v>-</v>
      </c>
      <c r="S122" s="66" t="str">
        <f t="shared" si="351"/>
        <v>-</v>
      </c>
      <c r="U122" s="1" t="n">
        <v>24.5650666666667</v>
      </c>
      <c r="V122" s="1" t="n">
        <v>18.5917068965517</v>
      </c>
      <c r="W122" s="1" t="n">
        <v>28.4969826086956</v>
      </c>
      <c r="X122" s="1" t="n">
        <v>31.9917966666667</v>
      </c>
      <c r="Y122" s="1" t="n">
        <v>26.5560251256281</v>
      </c>
      <c r="Z122" s="1" t="n">
        <v>34.8708641975309</v>
      </c>
      <c r="AA122" s="1" t="n">
        <v>38.586123015873</v>
      </c>
      <c r="AB122" s="1" t="n">
        <v>26.9060425531915</v>
      </c>
      <c r="AC122" s="1" t="n">
        <v>38.5758056537102</v>
      </c>
      <c r="AD122" s="1" t="n">
        <v>28.5622261484098</v>
      </c>
      <c r="AE122" s="1" t="n">
        <v>28.4229959677419</v>
      </c>
      <c r="AF122" s="1" t="n">
        <v>31.6070155844155</v>
      </c>
      <c r="AG122" s="1" t="n">
        <v>33.5587446808511</v>
      </c>
      <c r="AH122" s="1" t="n">
        <v>30.8355454545449</v>
      </c>
      <c r="AI122" s="1" t="n">
        <v>30.4587083333333</v>
      </c>
      <c r="AJ122" s="1" t="n">
        <v>36.2733618421053</v>
      </c>
      <c r="AK122" s="1" t="n">
        <v>28.1417840909091</v>
      </c>
      <c r="AL122" s="1" t="n">
        <v>23.807105</v>
      </c>
      <c r="AM122" s="1" t="n">
        <v>31.4848289473684</v>
      </c>
      <c r="AN122" s="1" t="n">
        <v>27.2924421768707</v>
      </c>
      <c r="AO122" s="1" t="n">
        <v>24.293641509434</v>
      </c>
      <c r="AP122" s="1" t="n">
        <v>28.68</v>
      </c>
      <c r="AQ122" s="1" t="n">
        <v>27.2848143459916</v>
      </c>
      <c r="AR122" s="1" t="n">
        <v>30.4020785498489</v>
      </c>
      <c r="AS122" s="48" t="n">
        <v>22.802869565217392</v>
      </c>
      <c r="AT122" s="48" t="n">
        <v>37.3929357326479</v>
      </c>
      <c r="AU122" s="48" t="n">
        <v>28.0161687170475</v>
      </c>
      <c r="AV122" s="48" t="n">
        <v>23.83036</v>
      </c>
      <c r="AW122" s="48" t="n">
        <v>24.83666</v>
      </c>
      <c r="AX122" s="48" t="n">
        <v>22.01426</v>
      </c>
      <c r="AY122" s="48" t="n">
        <v>22.267327</v>
      </c>
      <c r="AZ122" s="48"/>
      <c r="BA122" s="48"/>
      <c r="BB122" s="48"/>
      <c r="BC122" s="48"/>
      <c r="BD122" s="48"/>
      <c r="BF122" s="84" t="str">
        <f t="shared" ref="BF122:BF129" si="352">IFERROR(AS122/AG122,"-")</f>
        <v>-</v>
      </c>
      <c r="BG122" s="84" t="str">
        <f t="shared" ref="BG122:BG129" si="353">IFERROR(AT122/AH122,"-")</f>
        <v>-</v>
      </c>
      <c r="BH122" s="84" t="str">
        <f t="shared" ref="BH122:BH129" si="354">IFERROR(AU122/AI122,"-")</f>
        <v>-</v>
      </c>
      <c r="BI122" s="84" t="str">
        <f t="shared" ref="BI122:BI129" si="355">IFERROR(AV122/AJ122,"-")</f>
        <v>-</v>
      </c>
      <c r="BJ122" s="84" t="str">
        <f t="shared" ref="BJ122:BJ129" si="356">IFERROR(AW122/AK122,"-")</f>
        <v>-</v>
      </c>
      <c r="BK122" s="84" t="str">
        <f t="shared" ref="BK122:BK129" si="357">IFERROR(AX122/AL122,"-")</f>
        <v>-</v>
      </c>
      <c r="BL122" s="84" t="str">
        <f t="shared" ref="BL122:BL129" si="358">IFERROR(AY122/AM122,"-")</f>
        <v>-</v>
      </c>
      <c r="BM122" s="84" t="str">
        <f t="shared" ref="BM122:BM129" si="359">IFERROR(AZ122/AN122,"-")</f>
        <v>-</v>
      </c>
      <c r="BN122" s="84" t="str">
        <f t="shared" ref="BN122:BN129" si="360">IFERROR(BA122/AO122,"-")</f>
        <v>-</v>
      </c>
      <c r="BO122" s="84" t="str">
        <f t="shared" ref="BO122:BO129" si="361">IFERROR(BB122/AP122,"-")</f>
        <v>-</v>
      </c>
      <c r="BP122" s="84" t="str">
        <f t="shared" ref="BP122:BP129" si="362">IFERROR(BC122/AQ122,"-")</f>
        <v>-</v>
      </c>
      <c r="BQ122" s="84" t="str">
        <f t="shared" ref="BQ122:BQ129" si="363">IFERROR(BD122/AR122,"-")</f>
        <v>-</v>
      </c>
    </row>
    <row r="123" spans="1:69" x14ac:dyDescent="0.25">
      <c r="A123" s="44" t="s">
        <v>179</v>
      </c>
      <c r="B123" s="22" t="s">
        <v>44</v>
      </c>
      <c r="C123" s="66" t="str">
        <f t="shared" si="349"/>
        <v>-</v>
      </c>
      <c r="D123" s="66" t="str">
        <f t="shared" si="349"/>
        <v>-</v>
      </c>
      <c r="E123" s="66" t="str">
        <f t="shared" si="349"/>
        <v>-</v>
      </c>
      <c r="F123" s="65" t="str">
        <f t="shared" si="350"/>
        <v/>
      </c>
      <c r="H123" s="66" t="str">
        <f t="shared" ref="H123:S129" si="364">IFERROR(H50/H111,"-")</f>
        <v>-</v>
      </c>
      <c r="I123" s="66" t="str">
        <f t="shared" si="364"/>
        <v>-</v>
      </c>
      <c r="J123" s="66" t="str">
        <f t="shared" si="364"/>
        <v>-</v>
      </c>
      <c r="K123" s="66" t="str">
        <f t="shared" si="364"/>
        <v>-</v>
      </c>
      <c r="L123" s="66" t="str">
        <f t="shared" si="364"/>
        <v>-</v>
      </c>
      <c r="M123" s="66" t="str">
        <f t="shared" si="364"/>
        <v>-</v>
      </c>
      <c r="N123" s="66" t="str">
        <f t="shared" si="364"/>
        <v>-</v>
      </c>
      <c r="O123" s="66" t="str">
        <f t="shared" si="364"/>
        <v>-</v>
      </c>
      <c r="P123" s="66" t="str">
        <f t="shared" si="364"/>
        <v>-</v>
      </c>
      <c r="Q123" s="66" t="str">
        <f t="shared" si="364"/>
        <v>-</v>
      </c>
      <c r="R123" s="66" t="str">
        <f t="shared" si="364"/>
        <v>-</v>
      </c>
      <c r="S123" s="66" t="str">
        <f t="shared" si="364"/>
        <v>-</v>
      </c>
      <c r="U123" s="1" t="n">
        <v>14.5588490566038</v>
      </c>
      <c r="V123" s="1" t="n">
        <v>16.1461666666667</v>
      </c>
      <c r="W123" s="1" t="n">
        <v>15.4535515463918</v>
      </c>
      <c r="X123" s="1" t="n">
        <v>22.5253333333333</v>
      </c>
      <c r="Y123" s="1" t="n">
        <v>16.3423666666667</v>
      </c>
      <c r="Z123" s="1" t="n">
        <v>15.4729357142857</v>
      </c>
      <c r="AA123" s="1" t="n">
        <v>14.1550294117647</v>
      </c>
      <c r="AB123" s="1" t="n">
        <v>13.6418431372549</v>
      </c>
      <c r="AC123" s="1" t="n">
        <v>17.285173553719</v>
      </c>
      <c r="AD123" s="1" t="n">
        <v>16.1736770833333</v>
      </c>
      <c r="AE123" s="1" t="n">
        <v>14.85351</v>
      </c>
      <c r="AF123" s="1" t="n">
        <v>20.7681480144404</v>
      </c>
      <c r="AG123" s="1" t="n">
        <v>16.3947894736842</v>
      </c>
      <c r="AH123" s="1" t="n">
        <v>14.1786285714286</v>
      </c>
      <c r="AI123" s="1" t="n">
        <v>20.425480349345</v>
      </c>
      <c r="AJ123" s="1" t="n">
        <v>19.3842327586207</v>
      </c>
      <c r="AK123" s="1" t="n">
        <v>16.3841078431373</v>
      </c>
      <c r="AL123" s="1" t="n">
        <v>14.582045</v>
      </c>
      <c r="AM123" s="1" t="n">
        <v>15.1732166666667</v>
      </c>
      <c r="AN123" s="1" t="n">
        <v>16.6016474820144</v>
      </c>
      <c r="AO123" s="1" t="n">
        <v>15.7471641221374</v>
      </c>
      <c r="AP123" s="1" t="n">
        <v>14.2276474820144</v>
      </c>
      <c r="AQ123" s="1" t="n">
        <v>17.6288</v>
      </c>
      <c r="AR123" s="1" t="n">
        <v>16.9043078125</v>
      </c>
      <c r="AS123" s="48" t="n">
        <v>14.0499</v>
      </c>
      <c r="AT123" s="48" t="n">
        <v>13.4766708860759</v>
      </c>
      <c r="AU123" s="48" t="n">
        <v>16.6680769230769</v>
      </c>
      <c r="AV123" s="48" t="n">
        <v>15.48451</v>
      </c>
      <c r="AW123" s="48" t="n">
        <v>15.09652</v>
      </c>
      <c r="AX123" s="48" t="n">
        <v>14.84665</v>
      </c>
      <c r="AY123" s="48" t="n">
        <v>15.162679</v>
      </c>
      <c r="AZ123" s="48"/>
      <c r="BA123" s="48"/>
      <c r="BB123" s="48"/>
      <c r="BC123" s="48"/>
      <c r="BD123" s="48"/>
      <c r="BF123" s="84" t="str">
        <f t="shared" si="352"/>
        <v>-</v>
      </c>
      <c r="BG123" s="84" t="str">
        <f t="shared" si="353"/>
        <v>-</v>
      </c>
      <c r="BH123" s="84" t="str">
        <f t="shared" si="354"/>
        <v>-</v>
      </c>
      <c r="BI123" s="84" t="str">
        <f t="shared" si="355"/>
        <v>-</v>
      </c>
      <c r="BJ123" s="84" t="str">
        <f t="shared" si="356"/>
        <v>-</v>
      </c>
      <c r="BK123" s="84" t="str">
        <f t="shared" si="357"/>
        <v>-</v>
      </c>
      <c r="BL123" s="84" t="str">
        <f t="shared" si="358"/>
        <v>-</v>
      </c>
      <c r="BM123" s="84" t="str">
        <f t="shared" si="359"/>
        <v>-</v>
      </c>
      <c r="BN123" s="84" t="str">
        <f t="shared" si="360"/>
        <v>-</v>
      </c>
      <c r="BO123" s="84" t="str">
        <f t="shared" si="361"/>
        <v>-</v>
      </c>
      <c r="BP123" s="84" t="str">
        <f t="shared" si="362"/>
        <v>-</v>
      </c>
      <c r="BQ123" s="84" t="str">
        <f t="shared" si="363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349"/>
        <v>-</v>
      </c>
      <c r="D124" s="66" t="str">
        <f t="shared" si="349"/>
        <v>-</v>
      </c>
      <c r="E124" s="66" t="str">
        <f t="shared" si="349"/>
        <v>-</v>
      </c>
      <c r="F124" s="65" t="str">
        <f t="shared" si="350"/>
        <v/>
      </c>
      <c r="H124" s="66" t="str">
        <f t="shared" si="364"/>
        <v>-</v>
      </c>
      <c r="I124" s="66" t="str">
        <f t="shared" si="364"/>
        <v>-</v>
      </c>
      <c r="J124" s="66" t="str">
        <f t="shared" si="364"/>
        <v>-</v>
      </c>
      <c r="K124" s="66" t="str">
        <f t="shared" si="364"/>
        <v>-</v>
      </c>
      <c r="L124" s="66" t="str">
        <f t="shared" si="364"/>
        <v>-</v>
      </c>
      <c r="M124" s="66" t="str">
        <f t="shared" si="364"/>
        <v>-</v>
      </c>
      <c r="N124" s="66" t="str">
        <f t="shared" si="364"/>
        <v>-</v>
      </c>
      <c r="O124" s="66" t="str">
        <f t="shared" si="364"/>
        <v>-</v>
      </c>
      <c r="P124" s="66" t="str">
        <f t="shared" si="364"/>
        <v>-</v>
      </c>
      <c r="Q124" s="66" t="str">
        <f t="shared" si="364"/>
        <v>-</v>
      </c>
      <c r="R124" s="66" t="str">
        <f t="shared" si="364"/>
        <v>-</v>
      </c>
      <c r="S124" s="66" t="str">
        <f t="shared" si="364"/>
        <v>-</v>
      </c>
      <c r="U124" s="1" t="n">
        <v>12.2726578947368</v>
      </c>
      <c r="V124" s="1" t="n">
        <v>15.9174814814815</v>
      </c>
      <c r="W124" s="1" t="n">
        <v>27.7071351351351</v>
      </c>
      <c r="X124" s="1" t="n">
        <v>18.5744086956522</v>
      </c>
      <c r="Y124" s="1" t="n">
        <v>15.756512605042</v>
      </c>
      <c r="Z124" s="1" t="n">
        <v>17.1315084745763</v>
      </c>
      <c r="AA124" s="1" t="n">
        <v>15.4592201834862</v>
      </c>
      <c r="AB124" s="1" t="n">
        <v>16.0962702702703</v>
      </c>
      <c r="AC124" s="1" t="n">
        <v>18.9454618834081</v>
      </c>
      <c r="AD124" s="1" t="n">
        <v>19.7364631578947</v>
      </c>
      <c r="AE124" s="1" t="n">
        <v>14.5436161616162</v>
      </c>
      <c r="AF124" s="1" t="n">
        <v>14.40014481409</v>
      </c>
      <c r="AG124" s="1" t="n">
        <v>15.5849838709677</v>
      </c>
      <c r="AH124" s="1" t="n">
        <v>14.5372857142857</v>
      </c>
      <c r="AI124" s="1" t="n">
        <v>21.2183529411765</v>
      </c>
      <c r="AJ124" s="1" t="n">
        <v>16.36162</v>
      </c>
      <c r="AK124" s="1" t="n">
        <v>19.50738</v>
      </c>
      <c r="AL124" s="1" t="n">
        <v>16.5843094339623</v>
      </c>
      <c r="AM124" s="1" t="n">
        <v>14.3531503759398</v>
      </c>
      <c r="AN124" s="1" t="n">
        <v>12.6443157894737</v>
      </c>
      <c r="AO124" s="1" t="n">
        <v>15.878701986755</v>
      </c>
      <c r="AP124" s="1" t="n">
        <v>24.1525240963855</v>
      </c>
      <c r="AQ124" s="1" t="n">
        <v>19.861672489083</v>
      </c>
      <c r="AR124" s="1" t="n">
        <v>17.0976167979002</v>
      </c>
      <c r="AS124" s="48" t="n">
        <v>15.254915662650602</v>
      </c>
      <c r="AT124" s="48" t="n">
        <v>15.4241304347826</v>
      </c>
      <c r="AU124" s="48" t="n">
        <v>16.4148258706468</v>
      </c>
      <c r="AV124" s="48" t="n">
        <v>15.55696</v>
      </c>
      <c r="AW124" s="48" t="n">
        <v>20.55949</v>
      </c>
      <c r="AX124" s="48" t="n">
        <v>14.47074</v>
      </c>
      <c r="AY124" s="48" t="n">
        <v>17.991488</v>
      </c>
      <c r="AZ124" s="48"/>
      <c r="BA124" s="48"/>
      <c r="BB124" s="48"/>
      <c r="BC124" s="48"/>
      <c r="BD124" s="48"/>
      <c r="BF124" s="84" t="str">
        <f t="shared" si="352"/>
        <v>-</v>
      </c>
      <c r="BG124" s="84" t="str">
        <f t="shared" si="353"/>
        <v>-</v>
      </c>
      <c r="BH124" s="84" t="str">
        <f t="shared" si="354"/>
        <v>-</v>
      </c>
      <c r="BI124" s="84" t="str">
        <f t="shared" si="355"/>
        <v>-</v>
      </c>
      <c r="BJ124" s="84" t="str">
        <f t="shared" si="356"/>
        <v>-</v>
      </c>
      <c r="BK124" s="84" t="str">
        <f t="shared" si="357"/>
        <v>-</v>
      </c>
      <c r="BL124" s="84" t="str">
        <f t="shared" si="358"/>
        <v>-</v>
      </c>
      <c r="BM124" s="84" t="str">
        <f t="shared" si="359"/>
        <v>-</v>
      </c>
      <c r="BN124" s="84" t="str">
        <f t="shared" si="360"/>
        <v>-</v>
      </c>
      <c r="BO124" s="84" t="str">
        <f t="shared" si="361"/>
        <v>-</v>
      </c>
      <c r="BP124" s="84" t="str">
        <f t="shared" si="362"/>
        <v>-</v>
      </c>
      <c r="BQ124" s="84" t="str">
        <f t="shared" si="363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349"/>
        <v>-</v>
      </c>
      <c r="D125" s="66" t="str">
        <f t="shared" si="349"/>
        <v>-</v>
      </c>
      <c r="E125" s="66" t="str">
        <f t="shared" si="349"/>
        <v>-</v>
      </c>
      <c r="F125" s="65" t="str">
        <f t="shared" si="350"/>
        <v/>
      </c>
      <c r="H125" s="66" t="str">
        <f t="shared" si="364"/>
        <v>-</v>
      </c>
      <c r="I125" s="66" t="str">
        <f t="shared" si="364"/>
        <v>-</v>
      </c>
      <c r="J125" s="66" t="str">
        <f t="shared" si="364"/>
        <v>-</v>
      </c>
      <c r="K125" s="66" t="str">
        <f t="shared" si="364"/>
        <v>-</v>
      </c>
      <c r="L125" s="66" t="str">
        <f t="shared" si="364"/>
        <v>-</v>
      </c>
      <c r="M125" s="66" t="str">
        <f t="shared" si="364"/>
        <v>-</v>
      </c>
      <c r="N125" s="66" t="str">
        <f t="shared" si="364"/>
        <v>-</v>
      </c>
      <c r="O125" s="66" t="str">
        <f t="shared" si="364"/>
        <v>-</v>
      </c>
      <c r="P125" s="66" t="str">
        <f t="shared" si="364"/>
        <v>-</v>
      </c>
      <c r="Q125" s="66" t="str">
        <f t="shared" si="364"/>
        <v>-</v>
      </c>
      <c r="R125" s="66" t="str">
        <f t="shared" si="364"/>
        <v>-</v>
      </c>
      <c r="S125" s="66" t="str">
        <f t="shared" si="364"/>
        <v>-</v>
      </c>
      <c r="U125" s="1" t="n">
        <v>13.1887532467532</v>
      </c>
      <c r="V125" s="1" t="n">
        <v>13.0302790697674</v>
      </c>
      <c r="W125" s="1" t="n">
        <v>18.948746031746</v>
      </c>
      <c r="X125" s="1" t="n">
        <v>15.0640476190476</v>
      </c>
      <c r="Y125" s="1" t="n">
        <v>16.2353968253968</v>
      </c>
      <c r="Z125" s="1" t="n">
        <v>18.5979841688654</v>
      </c>
      <c r="AA125" s="1" t="n">
        <v>15.5674223602484</v>
      </c>
      <c r="AB125" s="1" t="n">
        <v>14.5188736842105</v>
      </c>
      <c r="AC125" s="1" t="n">
        <v>15.3552191780822</v>
      </c>
      <c r="AD125" s="1" t="n">
        <v>19.4487636363636</v>
      </c>
      <c r="AE125" s="1" t="n">
        <v>16.0796192893401</v>
      </c>
      <c r="AF125" s="1" t="n">
        <v>16.1623630136986</v>
      </c>
      <c r="AG125" s="1" t="n">
        <v>15.0254893617021</v>
      </c>
      <c r="AH125" s="1" t="n">
        <v>20.085987012987</v>
      </c>
      <c r="AI125" s="1" t="n">
        <v>20.9094017857143</v>
      </c>
      <c r="AJ125" s="1" t="n">
        <v>17.36882</v>
      </c>
      <c r="AK125" s="1" t="n">
        <v>20.4195373134328</v>
      </c>
      <c r="AL125" s="1" t="n">
        <v>17.5939696202532</v>
      </c>
      <c r="AM125" s="1" t="n">
        <v>19.4102237762238</v>
      </c>
      <c r="AN125" s="1" t="n">
        <v>17.5893488372093</v>
      </c>
      <c r="AO125" s="1" t="n">
        <v>15.4597328244275</v>
      </c>
      <c r="AP125" s="1" t="n">
        <v>17.1248522727273</v>
      </c>
      <c r="AQ125" s="1" t="n">
        <v>26.3322303370787</v>
      </c>
      <c r="AR125" s="1" t="n">
        <v>32.1834234042555</v>
      </c>
      <c r="AS125" s="48" t="n">
        <v>17.41179479768786</v>
      </c>
      <c r="AT125" s="48" t="n">
        <v>21.7984807692308</v>
      </c>
      <c r="AU125" s="48" t="n">
        <v>15.6618791946309</v>
      </c>
      <c r="AV125" s="48" t="n">
        <v>15.4796</v>
      </c>
      <c r="AW125" s="48" t="n">
        <v>14.80286</v>
      </c>
      <c r="AX125" s="48" t="n">
        <v>19.17806</v>
      </c>
      <c r="AY125" s="48" t="n">
        <v>19.804832</v>
      </c>
      <c r="AZ125" s="48"/>
      <c r="BA125" s="48"/>
      <c r="BB125" s="48"/>
      <c r="BC125" s="48"/>
      <c r="BD125" s="48"/>
      <c r="BF125" s="84" t="str">
        <f t="shared" si="352"/>
        <v>-</v>
      </c>
      <c r="BG125" s="84" t="str">
        <f t="shared" si="353"/>
        <v>-</v>
      </c>
      <c r="BH125" s="84" t="str">
        <f t="shared" si="354"/>
        <v>-</v>
      </c>
      <c r="BI125" s="84" t="str">
        <f t="shared" si="355"/>
        <v>-</v>
      </c>
      <c r="BJ125" s="84" t="str">
        <f t="shared" si="356"/>
        <v>-</v>
      </c>
      <c r="BK125" s="84" t="str">
        <f t="shared" si="357"/>
        <v>-</v>
      </c>
      <c r="BL125" s="84" t="str">
        <f t="shared" si="358"/>
        <v>-</v>
      </c>
      <c r="BM125" s="84" t="str">
        <f t="shared" si="359"/>
        <v>-</v>
      </c>
      <c r="BN125" s="84" t="str">
        <f t="shared" si="360"/>
        <v>-</v>
      </c>
      <c r="BO125" s="84" t="str">
        <f t="shared" si="361"/>
        <v>-</v>
      </c>
      <c r="BP125" s="84" t="str">
        <f t="shared" si="362"/>
        <v>-</v>
      </c>
      <c r="BQ125" s="84" t="str">
        <f t="shared" si="363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349"/>
        <v>-</v>
      </c>
      <c r="D126" s="66" t="str">
        <f t="shared" si="349"/>
        <v>-</v>
      </c>
      <c r="E126" s="66" t="str">
        <f t="shared" si="349"/>
        <v>-</v>
      </c>
      <c r="F126" s="65" t="str">
        <f t="shared" si="350"/>
        <v/>
      </c>
      <c r="H126" s="66" t="str">
        <f t="shared" si="364"/>
        <v>-</v>
      </c>
      <c r="I126" s="66" t="str">
        <f t="shared" si="364"/>
        <v>-</v>
      </c>
      <c r="J126" s="66" t="str">
        <f t="shared" si="364"/>
        <v>-</v>
      </c>
      <c r="K126" s="66" t="str">
        <f t="shared" si="364"/>
        <v>-</v>
      </c>
      <c r="L126" s="66" t="str">
        <f t="shared" si="364"/>
        <v>-</v>
      </c>
      <c r="M126" s="66" t="str">
        <f t="shared" si="364"/>
        <v>-</v>
      </c>
      <c r="N126" s="66" t="str">
        <f t="shared" si="364"/>
        <v>-</v>
      </c>
      <c r="O126" s="66" t="str">
        <f t="shared" si="364"/>
        <v>-</v>
      </c>
      <c r="P126" s="66" t="str">
        <f t="shared" si="364"/>
        <v>-</v>
      </c>
      <c r="Q126" s="66" t="str">
        <f t="shared" si="364"/>
        <v>-</v>
      </c>
      <c r="R126" s="66" t="str">
        <f t="shared" si="364"/>
        <v>-</v>
      </c>
      <c r="S126" s="66" t="str">
        <f t="shared" si="364"/>
        <v>-</v>
      </c>
      <c r="U126" s="1" t="n">
        <v>6.84454716981132</v>
      </c>
      <c r="V126" s="1" t="n">
        <v>16.0416046511628</v>
      </c>
      <c r="W126" s="1" t="n">
        <v>20.238</v>
      </c>
      <c r="X126" s="1" t="n">
        <v>14.9637405660377</v>
      </c>
      <c r="Y126" s="1" t="n">
        <v>15.2144561403509</v>
      </c>
      <c r="Z126" s="1" t="n">
        <v>18.6771739130435</v>
      </c>
      <c r="AA126" s="1" t="n">
        <v>24.8036306818182</v>
      </c>
      <c r="AB126" s="1" t="n">
        <v>17.8297672413793</v>
      </c>
      <c r="AC126" s="1" t="n">
        <v>14.8514944134078</v>
      </c>
      <c r="AD126" s="1" t="n">
        <v>18.6174319066148</v>
      </c>
      <c r="AE126" s="1" t="n">
        <v>15.5491584699454</v>
      </c>
      <c r="AF126" s="1" t="n">
        <v>25.9741347150259</v>
      </c>
      <c r="AG126" s="1" t="n">
        <v>13.2145050505051</v>
      </c>
      <c r="AH126" s="1" t="n">
        <v>11.9046956521739</v>
      </c>
      <c r="AI126" s="1" t="n">
        <v>16.1174081632653</v>
      </c>
      <c r="AJ126" s="1" t="n">
        <v>26.5731402439024</v>
      </c>
      <c r="AK126" s="1" t="n">
        <v>20.1567564102564</v>
      </c>
      <c r="AL126" s="1" t="n">
        <v>17.9969638554217</v>
      </c>
      <c r="AM126" s="1" t="n">
        <v>16.1611684210526</v>
      </c>
      <c r="AN126" s="1" t="n">
        <v>19.8397734375</v>
      </c>
      <c r="AO126" s="1" t="n">
        <v>21.7895367231638</v>
      </c>
      <c r="AP126" s="1" t="n">
        <v>25.8970598006645</v>
      </c>
      <c r="AQ126" s="1" t="n">
        <v>17.7109288888889</v>
      </c>
      <c r="AR126" s="1" t="n">
        <v>16.9114664536741</v>
      </c>
      <c r="AS126" s="48" t="n">
        <v>20.015096774193548</v>
      </c>
      <c r="AT126" s="48" t="n">
        <v>24.9777171052632</v>
      </c>
      <c r="AU126" s="48" t="n">
        <v>19.6181003584229</v>
      </c>
      <c r="AV126" s="48" t="n">
        <v>15.10214</v>
      </c>
      <c r="AW126" s="48" t="n">
        <v>19.24774</v>
      </c>
      <c r="AX126" s="48" t="n">
        <v>17.32241</v>
      </c>
      <c r="AY126" s="48" t="n">
        <v>16.506613</v>
      </c>
      <c r="AZ126" s="48"/>
      <c r="BA126" s="48"/>
      <c r="BB126" s="48"/>
      <c r="BC126" s="48"/>
      <c r="BD126" s="48"/>
      <c r="BF126" s="84" t="str">
        <f t="shared" si="352"/>
        <v>-</v>
      </c>
      <c r="BG126" s="84" t="str">
        <f t="shared" si="353"/>
        <v>-</v>
      </c>
      <c r="BH126" s="84" t="str">
        <f t="shared" si="354"/>
        <v>-</v>
      </c>
      <c r="BI126" s="84" t="str">
        <f t="shared" si="355"/>
        <v>-</v>
      </c>
      <c r="BJ126" s="84" t="str">
        <f t="shared" si="356"/>
        <v>-</v>
      </c>
      <c r="BK126" s="84" t="str">
        <f t="shared" si="357"/>
        <v>-</v>
      </c>
      <c r="BL126" s="84" t="str">
        <f t="shared" si="358"/>
        <v>-</v>
      </c>
      <c r="BM126" s="84" t="str">
        <f t="shared" si="359"/>
        <v>-</v>
      </c>
      <c r="BN126" s="84" t="str">
        <f t="shared" si="360"/>
        <v>-</v>
      </c>
      <c r="BO126" s="84" t="str">
        <f t="shared" si="361"/>
        <v>-</v>
      </c>
      <c r="BP126" s="84" t="str">
        <f t="shared" si="362"/>
        <v>-</v>
      </c>
      <c r="BQ126" s="84" t="str">
        <f t="shared" si="363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349"/>
        <v>-</v>
      </c>
      <c r="D127" s="66" t="str">
        <f t="shared" si="349"/>
        <v>-</v>
      </c>
      <c r="E127" s="66" t="str">
        <f t="shared" si="349"/>
        <v>-</v>
      </c>
      <c r="F127" s="65" t="str">
        <f t="shared" si="350"/>
        <v/>
      </c>
      <c r="H127" s="66" t="str">
        <f t="shared" si="364"/>
        <v>-</v>
      </c>
      <c r="I127" s="66" t="str">
        <f t="shared" si="364"/>
        <v>-</v>
      </c>
      <c r="J127" s="66" t="str">
        <f t="shared" si="364"/>
        <v>-</v>
      </c>
      <c r="K127" s="66" t="str">
        <f t="shared" si="364"/>
        <v>-</v>
      </c>
      <c r="L127" s="66" t="str">
        <f t="shared" si="364"/>
        <v>-</v>
      </c>
      <c r="M127" s="66" t="str">
        <f t="shared" si="364"/>
        <v>-</v>
      </c>
      <c r="N127" s="66" t="str">
        <f t="shared" si="364"/>
        <v>-</v>
      </c>
      <c r="O127" s="66" t="str">
        <f t="shared" si="364"/>
        <v>-</v>
      </c>
      <c r="P127" s="66" t="str">
        <f t="shared" si="364"/>
        <v>-</v>
      </c>
      <c r="Q127" s="66" t="str">
        <f t="shared" si="364"/>
        <v>-</v>
      </c>
      <c r="R127" s="66" t="str">
        <f t="shared" si="364"/>
        <v>-</v>
      </c>
      <c r="S127" s="66" t="str">
        <f t="shared" si="364"/>
        <v>-</v>
      </c>
      <c r="U127" s="1" t="n">
        <v>11.2874</v>
      </c>
      <c r="V127" s="1" t="n">
        <v>14.0208205128205</v>
      </c>
      <c r="W127" s="1" t="n">
        <v>12.7776714285714</v>
      </c>
      <c r="X127" s="1" t="n">
        <v>18.3121168831169</v>
      </c>
      <c r="Y127" s="1" t="n">
        <v>15.9287777777778</v>
      </c>
      <c r="Z127" s="1" t="n">
        <v>39.5568923766816</v>
      </c>
      <c r="AA127" s="1" t="n">
        <v>21.7843203125</v>
      </c>
      <c r="AB127" s="1" t="n">
        <v>15.157414893617</v>
      </c>
      <c r="AC127" s="1" t="n">
        <v>22.009</v>
      </c>
      <c r="AD127" s="1" t="n">
        <v>25.1303666666667</v>
      </c>
      <c r="AE127" s="1" t="n">
        <v>19.058154676259</v>
      </c>
      <c r="AF127" s="1" t="n">
        <v>20.5569039145908</v>
      </c>
      <c r="AG127" s="1" t="n">
        <v>14.9515</v>
      </c>
      <c r="AH127" s="1" t="n">
        <v>14.6288928571429</v>
      </c>
      <c r="AI127" s="1" t="n">
        <v>17.6217967479675</v>
      </c>
      <c r="AJ127" s="1" t="n">
        <v>15.3431214953271</v>
      </c>
      <c r="AK127" s="1" t="n">
        <v>19.046</v>
      </c>
      <c r="AL127" s="1" t="n">
        <v>16.033900621118</v>
      </c>
      <c r="AM127" s="1" t="n">
        <v>16.9379606299213</v>
      </c>
      <c r="AN127" s="1" t="n">
        <v>18.3946045627376</v>
      </c>
      <c r="AO127" s="1" t="n">
        <v>19.7517379310345</v>
      </c>
      <c r="AP127" s="1" t="n">
        <v>20.9086260162602</v>
      </c>
      <c r="AQ127" s="1" t="n">
        <v>21.9070930232558</v>
      </c>
      <c r="AR127" s="1" t="n">
        <v>23.3476792144027</v>
      </c>
      <c r="AS127" s="48" t="n">
        <v>14.291323529411764</v>
      </c>
      <c r="AT127" s="48" t="n">
        <v>14.49</v>
      </c>
      <c r="AU127" s="48" t="n">
        <v>16.381875</v>
      </c>
      <c r="AV127" s="48" t="n">
        <v>23.49067</v>
      </c>
      <c r="AW127" s="48" t="n">
        <v>10.1235</v>
      </c>
      <c r="AX127" s="48" t="n">
        <v>17.82907</v>
      </c>
      <c r="AY127" s="48" t="n">
        <v>20.546435</v>
      </c>
      <c r="AZ127" s="48"/>
      <c r="BA127" s="48"/>
      <c r="BB127" s="48"/>
      <c r="BC127" s="48"/>
      <c r="BD127" s="48"/>
      <c r="BF127" s="84" t="str">
        <f t="shared" si="352"/>
        <v>-</v>
      </c>
      <c r="BG127" s="84" t="str">
        <f t="shared" si="353"/>
        <v>-</v>
      </c>
      <c r="BH127" s="84" t="str">
        <f t="shared" si="354"/>
        <v>-</v>
      </c>
      <c r="BI127" s="84" t="str">
        <f t="shared" si="355"/>
        <v>-</v>
      </c>
      <c r="BJ127" s="84" t="str">
        <f t="shared" si="356"/>
        <v>-</v>
      </c>
      <c r="BK127" s="84" t="str">
        <f t="shared" si="357"/>
        <v>-</v>
      </c>
      <c r="BL127" s="84" t="str">
        <f t="shared" si="358"/>
        <v>-</v>
      </c>
      <c r="BM127" s="84" t="str">
        <f t="shared" si="359"/>
        <v>-</v>
      </c>
      <c r="BN127" s="84" t="str">
        <f t="shared" si="360"/>
        <v>-</v>
      </c>
      <c r="BO127" s="84" t="str">
        <f t="shared" si="361"/>
        <v>-</v>
      </c>
      <c r="BP127" s="84" t="str">
        <f t="shared" si="362"/>
        <v>-</v>
      </c>
      <c r="BQ127" s="84" t="str">
        <f t="shared" si="363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349"/>
        <v>-</v>
      </c>
      <c r="D128" s="66" t="str">
        <f t="shared" si="349"/>
        <v>-</v>
      </c>
      <c r="E128" s="66" t="str">
        <f t="shared" si="349"/>
        <v>-</v>
      </c>
      <c r="F128" s="65" t="str">
        <f t="shared" si="350"/>
        <v/>
      </c>
      <c r="H128" s="66" t="str">
        <f t="shared" si="364"/>
        <v>-</v>
      </c>
      <c r="I128" s="66" t="str">
        <f t="shared" si="364"/>
        <v>-</v>
      </c>
      <c r="J128" s="66" t="str">
        <f t="shared" si="364"/>
        <v>-</v>
      </c>
      <c r="K128" s="66" t="str">
        <f t="shared" si="364"/>
        <v>-</v>
      </c>
      <c r="L128" s="66" t="str">
        <f t="shared" si="364"/>
        <v>-</v>
      </c>
      <c r="M128" s="66" t="str">
        <f t="shared" si="364"/>
        <v>-</v>
      </c>
      <c r="N128" s="66" t="str">
        <f t="shared" si="364"/>
        <v>-</v>
      </c>
      <c r="O128" s="66" t="str">
        <f t="shared" si="364"/>
        <v>-</v>
      </c>
      <c r="P128" s="66" t="str">
        <f t="shared" si="364"/>
        <v>-</v>
      </c>
      <c r="Q128" s="66" t="str">
        <f t="shared" si="364"/>
        <v>-</v>
      </c>
      <c r="R128" s="66" t="str">
        <f t="shared" si="364"/>
        <v>-</v>
      </c>
      <c r="S128" s="66" t="str">
        <f t="shared" si="364"/>
        <v>-</v>
      </c>
      <c r="U128" s="1" t="n">
        <v>13.9290833333333</v>
      </c>
      <c r="V128" s="1" t="n">
        <v>20.8347692307692</v>
      </c>
      <c r="W128" s="1" t="n">
        <v>25.0931363636364</v>
      </c>
      <c r="X128" s="1" t="n">
        <v>21.5577777777778</v>
      </c>
      <c r="Y128" s="1" t="n">
        <v>18.706125</v>
      </c>
      <c r="Z128" s="1" t="n">
        <v>23.1258358208955</v>
      </c>
      <c r="AA128" s="1" t="n">
        <v>19.1686363636364</v>
      </c>
      <c r="AB128" s="1" t="n">
        <v>17.0025060240964</v>
      </c>
      <c r="AC128" s="1" t="n">
        <v>45.6772375</v>
      </c>
      <c r="AD128" s="1" t="n">
        <v>-17.7799701492537</v>
      </c>
      <c r="AE128" s="1" t="n">
        <v>18.761503968254</v>
      </c>
      <c r="AF128" s="1" t="n">
        <v>23.4612315789473</v>
      </c>
      <c r="AG128" s="1" t="n">
        <v>14.5606585365854</v>
      </c>
      <c r="AH128" s="1" t="n">
        <v>31.5565909090909</v>
      </c>
      <c r="AI128" s="1" t="n">
        <v>16.5018709677419</v>
      </c>
      <c r="AJ128" s="1" t="n">
        <v>17.2426</v>
      </c>
      <c r="AK128" s="1" t="n">
        <v>19.43452</v>
      </c>
      <c r="AL128" s="1" t="n">
        <v>15.7708084415584</v>
      </c>
      <c r="AM128" s="1" t="n">
        <v>16.0208282828283</v>
      </c>
      <c r="AN128" s="1" t="n">
        <v>17.4672533333333</v>
      </c>
      <c r="AO128" s="1" t="n">
        <v>16.6415874125874</v>
      </c>
      <c r="AP128" s="1" t="n">
        <v>20.5747543859649</v>
      </c>
      <c r="AQ128" s="1" t="n">
        <v>18.5574851851852</v>
      </c>
      <c r="AR128" s="1" t="n">
        <v>22.3575314685315</v>
      </c>
      <c r="AS128" s="48" t="n">
        <v>20.74741059602649</v>
      </c>
      <c r="AT128" s="48" t="n">
        <v>17.3797777777778</v>
      </c>
      <c r="AU128" s="48" t="n">
        <v>16.5224444444444</v>
      </c>
      <c r="AV128" s="48" t="n">
        <v>19.44947</v>
      </c>
      <c r="AW128" s="48" t="n">
        <v>21.82478</v>
      </c>
      <c r="AX128" s="48" t="n">
        <v>21.633</v>
      </c>
      <c r="AY128" s="48" t="n">
        <v>25.541596</v>
      </c>
      <c r="AZ128" s="48"/>
      <c r="BA128" s="48"/>
      <c r="BB128" s="48"/>
      <c r="BC128" s="48"/>
      <c r="BD128" s="48"/>
      <c r="BF128" s="84" t="str">
        <f t="shared" si="352"/>
        <v>-</v>
      </c>
      <c r="BG128" s="84" t="str">
        <f t="shared" si="353"/>
        <v>-</v>
      </c>
      <c r="BH128" s="84" t="str">
        <f t="shared" si="354"/>
        <v>-</v>
      </c>
      <c r="BI128" s="84" t="str">
        <f t="shared" si="355"/>
        <v>-</v>
      </c>
      <c r="BJ128" s="84" t="str">
        <f t="shared" si="356"/>
        <v>-</v>
      </c>
      <c r="BK128" s="84" t="str">
        <f t="shared" si="357"/>
        <v>-</v>
      </c>
      <c r="BL128" s="84" t="str">
        <f t="shared" si="358"/>
        <v>-</v>
      </c>
      <c r="BM128" s="84" t="str">
        <f t="shared" si="359"/>
        <v>-</v>
      </c>
      <c r="BN128" s="84" t="str">
        <f t="shared" si="360"/>
        <v>-</v>
      </c>
      <c r="BO128" s="84" t="str">
        <f t="shared" si="361"/>
        <v>-</v>
      </c>
      <c r="BP128" s="84" t="str">
        <f t="shared" si="362"/>
        <v>-</v>
      </c>
      <c r="BQ128" s="84" t="str">
        <f t="shared" si="363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349"/>
        <v>-</v>
      </c>
      <c r="D129" s="66" t="str">
        <f t="shared" si="349"/>
        <v>-</v>
      </c>
      <c r="E129" s="66" t="str">
        <f t="shared" si="349"/>
        <v>-</v>
      </c>
      <c r="F129" s="65" t="str">
        <f t="shared" si="350"/>
        <v/>
      </c>
      <c r="H129" s="66" t="str">
        <f t="shared" si="364"/>
        <v>-</v>
      </c>
      <c r="I129" s="66" t="str">
        <f t="shared" si="364"/>
        <v>-</v>
      </c>
      <c r="J129" s="66" t="str">
        <f t="shared" si="364"/>
        <v>-</v>
      </c>
      <c r="K129" s="66" t="str">
        <f t="shared" si="364"/>
        <v>-</v>
      </c>
      <c r="L129" s="66" t="str">
        <f t="shared" si="364"/>
        <v>-</v>
      </c>
      <c r="M129" s="66" t="str">
        <f t="shared" si="364"/>
        <v>-</v>
      </c>
      <c r="N129" s="66" t="str">
        <f t="shared" si="364"/>
        <v>-</v>
      </c>
      <c r="O129" s="66" t="str">
        <f t="shared" si="364"/>
        <v>-</v>
      </c>
      <c r="P129" s="66" t="str">
        <f t="shared" si="364"/>
        <v>-</v>
      </c>
      <c r="Q129" s="66" t="str">
        <f t="shared" si="364"/>
        <v>-</v>
      </c>
      <c r="R129" s="66" t="str">
        <f t="shared" si="364"/>
        <v>-</v>
      </c>
      <c r="S129" s="66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 t="n">
        <v>14.834301369863</v>
      </c>
      <c r="AU129" s="48" t="n">
        <v>15.3987341772152</v>
      </c>
      <c r="AV129" s="48" t="n">
        <v>14.69115</v>
      </c>
      <c r="AW129" s="48" t="n">
        <v>16.65414</v>
      </c>
      <c r="AX129" s="48" t="n">
        <v>16.958</v>
      </c>
      <c r="AY129" s="48" t="n">
        <v>15.5076</v>
      </c>
      <c r="AZ129" s="48"/>
      <c r="BA129" s="48"/>
      <c r="BB129" s="48"/>
      <c r="BC129" s="48"/>
      <c r="BD129" s="48"/>
      <c r="BF129" s="84" t="str">
        <f t="shared" si="352"/>
        <v>-</v>
      </c>
      <c r="BG129" s="84" t="str">
        <f t="shared" si="353"/>
        <v>-</v>
      </c>
      <c r="BH129" s="84" t="str">
        <f t="shared" si="354"/>
        <v>-</v>
      </c>
      <c r="BI129" s="84" t="str">
        <f t="shared" si="355"/>
        <v>-</v>
      </c>
      <c r="BJ129" s="84" t="str">
        <f t="shared" si="356"/>
        <v>-</v>
      </c>
      <c r="BK129" s="84" t="str">
        <f t="shared" si="357"/>
        <v>-</v>
      </c>
      <c r="BL129" s="84" t="str">
        <f t="shared" si="358"/>
        <v>-</v>
      </c>
      <c r="BM129" s="84" t="str">
        <f t="shared" si="359"/>
        <v>-</v>
      </c>
      <c r="BN129" s="84" t="str">
        <f t="shared" si="360"/>
        <v>-</v>
      </c>
      <c r="BO129" s="84" t="str">
        <f t="shared" si="361"/>
        <v>-</v>
      </c>
      <c r="BP129" s="84" t="str">
        <f t="shared" si="362"/>
        <v>-</v>
      </c>
      <c r="BQ129" s="84" t="str">
        <f t="shared" si="363"/>
        <v>-</v>
      </c>
    </row>
    <row r="130" spans="1:69" x14ac:dyDescent="0.25">
      <c r="A130" s="44"/>
      <c r="B130" s="3" t="s">
        <v>153</v>
      </c>
      <c r="C130" s="66" t="str">
        <f t="shared" si="349"/>
        <v>-</v>
      </c>
      <c r="D130" s="66" t="str">
        <f t="shared" si="349"/>
        <v>-</v>
      </c>
      <c r="E130" s="66" t="str">
        <f t="shared" si="349"/>
        <v>-</v>
      </c>
      <c r="F130" s="65" t="str">
        <f t="shared" si="3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365">IFERROR(V57/V118,"-")</f>
        <v>-</v>
      </c>
      <c r="W130" s="71" t="str">
        <f t="shared" si="365"/>
        <v>-</v>
      </c>
      <c r="X130" s="71" t="str">
        <f t="shared" si="365"/>
        <v>-</v>
      </c>
      <c r="Y130" s="71" t="str">
        <f t="shared" si="365"/>
        <v>-</v>
      </c>
      <c r="Z130" s="71" t="str">
        <f t="shared" si="365"/>
        <v>-</v>
      </c>
      <c r="AA130" s="71" t="str">
        <f t="shared" si="365"/>
        <v>-</v>
      </c>
      <c r="AB130" s="71" t="str">
        <f t="shared" si="365"/>
        <v>-</v>
      </c>
      <c r="AC130" s="71" t="str">
        <f t="shared" si="365"/>
        <v>-</v>
      </c>
      <c r="AD130" s="71" t="str">
        <f t="shared" si="365"/>
        <v>-</v>
      </c>
      <c r="AE130" s="71" t="str">
        <f t="shared" si="365"/>
        <v>-</v>
      </c>
      <c r="AF130" s="71" t="str">
        <f t="shared" si="365"/>
        <v>-</v>
      </c>
      <c r="AG130" s="71" t="str">
        <f t="shared" si="365"/>
        <v>-</v>
      </c>
      <c r="AH130" s="71" t="str">
        <f t="shared" si="365"/>
        <v>-</v>
      </c>
      <c r="AI130" s="71" t="str">
        <f t="shared" si="365"/>
        <v>-</v>
      </c>
      <c r="AJ130" s="71" t="str">
        <f t="shared" si="365"/>
        <v>-</v>
      </c>
      <c r="AK130" s="71" t="str">
        <f t="shared" si="365"/>
        <v>-</v>
      </c>
      <c r="AL130" s="71" t="str">
        <f t="shared" si="365"/>
        <v>-</v>
      </c>
      <c r="AM130" s="71" t="str">
        <f t="shared" si="365"/>
        <v>-</v>
      </c>
      <c r="AN130" s="71" t="str">
        <f t="shared" si="365"/>
        <v>-</v>
      </c>
      <c r="AO130" s="71" t="str">
        <f t="shared" si="365"/>
        <v>-</v>
      </c>
      <c r="AP130" s="71" t="str">
        <f t="shared" si="365"/>
        <v>-</v>
      </c>
      <c r="AQ130" s="71" t="str">
        <f t="shared" si="365"/>
        <v>-</v>
      </c>
      <c r="AR130" s="71" t="str">
        <f t="shared" si="365"/>
        <v>-</v>
      </c>
      <c r="AS130" s="71" t="str">
        <f t="shared" si="365"/>
        <v>-</v>
      </c>
      <c r="AT130" s="71" t="str">
        <f t="shared" si="365"/>
        <v>-</v>
      </c>
      <c r="AU130" s="71" t="str">
        <f t="shared" si="365"/>
        <v>-</v>
      </c>
      <c r="AV130" s="71" t="str">
        <f t="shared" si="365"/>
        <v>-</v>
      </c>
      <c r="AW130" s="71" t="str">
        <f t="shared" si="365"/>
        <v>-</v>
      </c>
      <c r="AX130" s="71" t="str">
        <f t="shared" si="365"/>
        <v>-</v>
      </c>
      <c r="AY130" s="71" t="str">
        <f t="shared" si="365"/>
        <v>-</v>
      </c>
      <c r="AZ130" s="71" t="str">
        <f t="shared" si="365"/>
        <v>-</v>
      </c>
      <c r="BA130" s="71" t="str">
        <f t="shared" si="365"/>
        <v>-</v>
      </c>
      <c r="BB130" s="71" t="str">
        <f t="shared" si="365"/>
        <v>-</v>
      </c>
      <c r="BC130" s="71" t="str">
        <f t="shared" si="365"/>
        <v>-</v>
      </c>
      <c r="BD130" s="71" t="str">
        <f t="shared" si="365"/>
        <v>-</v>
      </c>
      <c r="BF130" s="84" t="str">
        <f t="shared" ref="BF130:BF131" si="366">IFERROR(AS130/AG130,"-")</f>
        <v>-</v>
      </c>
      <c r="BG130" s="84" t="str">
        <f t="shared" ref="BG130:BG131" si="367">IFERROR(AT130/AH130,"-")</f>
        <v>-</v>
      </c>
      <c r="BH130" s="84" t="str">
        <f t="shared" ref="BH130:BH131" si="368">IFERROR(AU130/AI130,"-")</f>
        <v>-</v>
      </c>
      <c r="BI130" s="84" t="str">
        <f t="shared" ref="BI130:BI131" si="369">IFERROR(AV130/AJ130,"-")</f>
        <v>-</v>
      </c>
      <c r="BJ130" s="84" t="str">
        <f t="shared" ref="BJ130:BJ131" si="370">IFERROR(AW130/AK130,"-")</f>
        <v>-</v>
      </c>
      <c r="BK130" s="84" t="str">
        <f t="shared" ref="BK130:BK131" si="371">IFERROR(AX130/AL130,"-")</f>
        <v>-</v>
      </c>
      <c r="BL130" s="84" t="str">
        <f t="shared" ref="BL130:BL131" si="372">IFERROR(AY130/AM130,"-")</f>
        <v>-</v>
      </c>
      <c r="BM130" s="84" t="str">
        <f t="shared" ref="BM130:BM131" si="373">IFERROR(AZ130/AN130,"-")</f>
        <v>-</v>
      </c>
      <c r="BN130" s="84" t="str">
        <f t="shared" ref="BN130:BN131" si="374">IFERROR(BA130/AO130,"-")</f>
        <v>-</v>
      </c>
      <c r="BO130" s="84" t="str">
        <f t="shared" ref="BO130:BO131" si="375">IFERROR(BB130/AP130,"-")</f>
        <v>-</v>
      </c>
      <c r="BP130" s="84" t="str">
        <f t="shared" ref="BP130:BP131" si="376">IFERROR(BC130/AQ130,"-")</f>
        <v>-</v>
      </c>
      <c r="BQ130" s="84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ref="D131:E131" si="378">IFERROR(D58/D119,"-")</f>
        <v>-</v>
      </c>
      <c r="E131" s="66" t="str">
        <f t="shared" si="378"/>
        <v>-</v>
      </c>
      <c r="F131" s="65" t="str">
        <f>IFERROR(E131/D131,"")</f>
        <v/>
      </c>
      <c r="H131" s="66" t="str">
        <f t="shared" ref="H131:S131" si="379">IFERROR(H58/H119,"-")</f>
        <v>-</v>
      </c>
      <c r="I131" s="66" t="str">
        <f t="shared" si="379"/>
        <v>-</v>
      </c>
      <c r="J131" s="66" t="str">
        <f t="shared" si="379"/>
        <v>-</v>
      </c>
      <c r="K131" s="66" t="str">
        <f t="shared" si="379"/>
        <v>-</v>
      </c>
      <c r="L131" s="66" t="str">
        <f t="shared" si="379"/>
        <v>-</v>
      </c>
      <c r="M131" s="66" t="str">
        <f t="shared" si="379"/>
        <v>-</v>
      </c>
      <c r="N131" s="66" t="str">
        <f t="shared" si="379"/>
        <v>-</v>
      </c>
      <c r="O131" s="66" t="str">
        <f t="shared" si="379"/>
        <v>-</v>
      </c>
      <c r="P131" s="66" t="str">
        <f t="shared" si="379"/>
        <v>-</v>
      </c>
      <c r="Q131" s="66" t="str">
        <f t="shared" si="379"/>
        <v>-</v>
      </c>
      <c r="R131" s="66" t="str">
        <f t="shared" si="379"/>
        <v>-</v>
      </c>
      <c r="S131" s="66" t="str">
        <f t="shared" si="379"/>
        <v>-</v>
      </c>
      <c r="T131" s="5"/>
      <c r="U131" s="10" t="n">
        <v>14.02</v>
      </c>
      <c r="V131" s="10" t="n">
        <v>15.6259558359621</v>
      </c>
      <c r="W131" s="10" t="n">
        <v>21.1026699029126</v>
      </c>
      <c r="X131" s="10" t="n">
        <v>21.3026930091185</v>
      </c>
      <c r="Y131" s="10" t="n">
        <v>17.6359875776398</v>
      </c>
      <c r="Z131" s="10" t="n">
        <v>23.3901563275434</v>
      </c>
      <c r="AA131" s="10" t="n">
        <v>21.2317836107554</v>
      </c>
      <c r="AB131" s="10" t="n">
        <v>16.9602276559865</v>
      </c>
      <c r="AC131" s="10" t="n">
        <v>23.1384510010537</v>
      </c>
      <c r="AD131" s="10" t="n">
        <v>18.2391583113456</v>
      </c>
      <c r="AE131" s="10" t="n">
        <v>17.9041168185584</v>
      </c>
      <c r="AF131" s="10" t="n">
        <v>21.3327450248756</v>
      </c>
      <c r="AG131" s="10" t="n">
        <v>17.3711260744986</v>
      </c>
      <c r="AH131" s="10" t="n">
        <v>20.3575898203592</v>
      </c>
      <c r="AI131" s="10" t="n">
        <v>20.3747234285714</v>
      </c>
      <c r="AJ131" s="10" t="n">
        <v>22.6100086526576</v>
      </c>
      <c r="AK131" s="10" t="n">
        <v>20.3479136904762</v>
      </c>
      <c r="AL131" s="10" t="n">
        <v>16.9973346303502</v>
      </c>
      <c r="AM131" s="10" t="n">
        <v>17.8698083228247</v>
      </c>
      <c r="AN131" s="10" t="n">
        <v>18.2260505836576</v>
      </c>
      <c r="AO131" s="10" t="n">
        <v>18.1383757847534</v>
      </c>
      <c r="AP131" s="10" t="n">
        <v>21.7546433649289</v>
      </c>
      <c r="AQ131" s="10" t="n">
        <v>21.5553416536662</v>
      </c>
      <c r="AR131" s="10" t="n">
        <v>23.7581003167899</v>
      </c>
      <c r="AS131" s="48" t="n">
        <v>18.506746376811595</v>
      </c>
      <c r="AT131" s="48" t="n">
        <v>22.8428213507625</v>
      </c>
      <c r="AU131" s="48" t="n">
        <v>19.2997759103641</v>
      </c>
      <c r="AV131" s="48" t="n">
        <v>19.43021</v>
      </c>
      <c r="AW131" s="48" t="n">
        <v>16.28614</v>
      </c>
      <c r="AX131" s="48" t="n">
        <v>18.91903</v>
      </c>
      <c r="AY131" s="48" t="n">
        <v>19.832588</v>
      </c>
      <c r="AZ131" s="48"/>
      <c r="BA131" s="48"/>
      <c r="BB131" s="48"/>
      <c r="BC131" s="48"/>
      <c r="BD131" s="48"/>
      <c r="BF131" s="84" t="str">
        <f t="shared" si="366"/>
        <v>-</v>
      </c>
      <c r="BG131" s="84" t="str">
        <f t="shared" si="367"/>
        <v>-</v>
      </c>
      <c r="BH131" s="84" t="str">
        <f t="shared" si="368"/>
        <v>-</v>
      </c>
      <c r="BI131" s="84" t="str">
        <f t="shared" si="369"/>
        <v>-</v>
      </c>
      <c r="BJ131" s="84" t="str">
        <f t="shared" si="370"/>
        <v>-</v>
      </c>
      <c r="BK131" s="84" t="str">
        <f t="shared" si="371"/>
        <v>-</v>
      </c>
      <c r="BL131" s="84" t="str">
        <f t="shared" si="372"/>
        <v>-</v>
      </c>
      <c r="BM131" s="84" t="str">
        <f t="shared" si="373"/>
        <v>-</v>
      </c>
      <c r="BN131" s="84" t="str">
        <f t="shared" si="374"/>
        <v>-</v>
      </c>
      <c r="BO131" s="84" t="str">
        <f t="shared" si="375"/>
        <v>-</v>
      </c>
      <c r="BP131" s="84" t="str">
        <f t="shared" si="376"/>
        <v>-</v>
      </c>
      <c r="BQ131" s="84" t="str">
        <f t="shared" si="377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380">IFERROR(C110/C86,"-")</f>
        <v>-</v>
      </c>
      <c r="D134" s="66" t="str">
        <f t="shared" si="380"/>
        <v>-</v>
      </c>
      <c r="E134" s="66" t="str">
        <f t="shared" si="380"/>
        <v>-</v>
      </c>
      <c r="F134" s="65" t="str">
        <f t="shared" ref="F134:F142" si="381">IFERROR(E134/D134,"")</f>
        <v/>
      </c>
      <c r="H134" s="66" t="str">
        <f t="shared" ref="H134:S134" si="382">IFERROR(H110/H86,"-")</f>
        <v>-</v>
      </c>
      <c r="I134" s="66" t="str">
        <f t="shared" si="382"/>
        <v>-</v>
      </c>
      <c r="J134" s="66" t="str">
        <f t="shared" si="382"/>
        <v>-</v>
      </c>
      <c r="K134" s="66" t="str">
        <f t="shared" si="382"/>
        <v>-</v>
      </c>
      <c r="L134" s="66" t="str">
        <f t="shared" si="382"/>
        <v>-</v>
      </c>
      <c r="M134" s="66" t="str">
        <f t="shared" si="382"/>
        <v>-</v>
      </c>
      <c r="N134" s="66" t="str">
        <f t="shared" si="382"/>
        <v>-</v>
      </c>
      <c r="O134" s="66" t="str">
        <f t="shared" si="382"/>
        <v>-</v>
      </c>
      <c r="P134" s="66" t="str">
        <f t="shared" si="382"/>
        <v>-</v>
      </c>
      <c r="Q134" s="66" t="str">
        <f t="shared" si="382"/>
        <v>-</v>
      </c>
      <c r="R134" s="66" t="str">
        <f t="shared" si="382"/>
        <v>-</v>
      </c>
      <c r="S134" s="66" t="str">
        <f t="shared" si="382"/>
        <v>-</v>
      </c>
      <c r="U134" s="12" t="n">
        <v>2.22222222222222</v>
      </c>
      <c r="V134" s="12" t="n">
        <v>2.32</v>
      </c>
      <c r="W134" s="12" t="n">
        <v>3.83333333333333</v>
      </c>
      <c r="X134" s="12" t="n">
        <v>3.57142857142857</v>
      </c>
      <c r="Y134" s="12" t="n">
        <v>2.31395348837209</v>
      </c>
      <c r="Z134" s="12" t="n">
        <v>2.96341463414634</v>
      </c>
      <c r="AA134" s="12" t="n">
        <v>3.31578947368421</v>
      </c>
      <c r="AB134" s="12" t="n">
        <v>2.07352941176471</v>
      </c>
      <c r="AC134" s="12" t="n">
        <v>2.94791666666667</v>
      </c>
      <c r="AD134" s="12" t="n">
        <v>3.36904761904762</v>
      </c>
      <c r="AE134" s="12" t="n">
        <v>2.95238095238095</v>
      </c>
      <c r="AF134" s="12" t="n">
        <v>4.58333333333333</v>
      </c>
      <c r="AG134" s="12" t="n">
        <v>1.42424242424242</v>
      </c>
      <c r="AH134" s="12" t="n">
        <v>1.66666666666667</v>
      </c>
      <c r="AI134" s="12" t="n">
        <v>2.5531914893617</v>
      </c>
      <c r="AJ134" s="12" t="n">
        <v>4.0</v>
      </c>
      <c r="AK134" s="12" t="n">
        <v>2.37837837837838</v>
      </c>
      <c r="AL134" s="12" t="n">
        <v>2.04081632653061</v>
      </c>
      <c r="AM134" s="12" t="n">
        <v>2.45161290322581</v>
      </c>
      <c r="AN134" s="12" t="n">
        <v>2.1</v>
      </c>
      <c r="AO134" s="12" t="n">
        <v>2.78947368421053</v>
      </c>
      <c r="AP134" s="12" t="n">
        <v>2.96774193548387</v>
      </c>
      <c r="AQ134" s="12" t="n">
        <v>3.82258064516129</v>
      </c>
      <c r="AR134" s="12" t="n">
        <v>4.35526315789474</v>
      </c>
      <c r="AS134" s="48" t="n">
        <v>3.1363636363636362</v>
      </c>
      <c r="AT134" s="48" t="n">
        <v>2.99230769230769</v>
      </c>
      <c r="AU134" s="48" t="n">
        <v>3.8972602739726</v>
      </c>
      <c r="AV134" s="48" t="n">
        <v>3.033784</v>
      </c>
      <c r="AW134" s="48" t="n">
        <v>2.956376</v>
      </c>
      <c r="AX134" s="48" t="n">
        <v>4.570922</v>
      </c>
      <c r="AY134" s="48" t="n">
        <v>3.232456</v>
      </c>
      <c r="AZ134" s="48"/>
      <c r="BA134" s="48"/>
      <c r="BB134" s="48"/>
      <c r="BC134" s="48"/>
      <c r="BD134" s="48"/>
      <c r="BF134" s="84" t="str">
        <f t="shared" ref="BF134:BF141" si="383">IFERROR(AS134/AG134,"-")</f>
        <v>-</v>
      </c>
      <c r="BG134" s="84" t="str">
        <f t="shared" ref="BG134:BG141" si="384">IFERROR(AT134/AH134,"-")</f>
        <v>-</v>
      </c>
      <c r="BH134" s="84" t="str">
        <f t="shared" ref="BH134:BH141" si="385">IFERROR(AU134/AI134,"-")</f>
        <v>-</v>
      </c>
      <c r="BI134" s="84" t="str">
        <f t="shared" ref="BI134:BI141" si="386">IFERROR(AV134/AJ134,"-")</f>
        <v>-</v>
      </c>
      <c r="BJ134" s="84" t="str">
        <f t="shared" ref="BJ134:BJ141" si="387">IFERROR(AW134/AK134,"-")</f>
        <v>-</v>
      </c>
      <c r="BK134" s="84" t="str">
        <f t="shared" ref="BK134:BK141" si="388">IFERROR(AX134/AL134,"-")</f>
        <v>-</v>
      </c>
      <c r="BL134" s="84" t="str">
        <f t="shared" ref="BL134:BL141" si="389">IFERROR(AY134/AM134,"-")</f>
        <v>-</v>
      </c>
      <c r="BM134" s="84" t="str">
        <f t="shared" ref="BM134:BM141" si="390">IFERROR(AZ134/AN134,"-")</f>
        <v>-</v>
      </c>
      <c r="BN134" s="84" t="str">
        <f t="shared" ref="BN134:BN141" si="391">IFERROR(BA134/AO134,"-")</f>
        <v>-</v>
      </c>
      <c r="BO134" s="84" t="str">
        <f t="shared" ref="BO134:BO141" si="392">IFERROR(BB134/AP134,"-")</f>
        <v>-</v>
      </c>
      <c r="BP134" s="84" t="str">
        <f t="shared" ref="BP134:BP141" si="393">IFERROR(BC134/AQ134,"-")</f>
        <v>-</v>
      </c>
      <c r="BQ134" s="84" t="str">
        <f t="shared" ref="BQ134:BQ141" si="394">IFERROR(BD134/AR134,"-")</f>
        <v>-</v>
      </c>
    </row>
    <row r="135" spans="1:69" x14ac:dyDescent="0.25">
      <c r="A135" s="44" t="s">
        <v>171</v>
      </c>
      <c r="B135" s="22" t="s">
        <v>44</v>
      </c>
      <c r="C135" s="66" t="str">
        <f t="shared" si="380"/>
        <v>-</v>
      </c>
      <c r="D135" s="66" t="str">
        <f t="shared" si="380"/>
        <v>-</v>
      </c>
      <c r="E135" s="66" t="str">
        <f t="shared" si="380"/>
        <v>-</v>
      </c>
      <c r="F135" s="65" t="str">
        <f>IFERROR(E135/D135,"")</f>
        <v/>
      </c>
      <c r="H135" s="66" t="str">
        <f t="shared" ref="H135:S135" si="395">IFERROR(H111/H87,"-")</f>
        <v>-</v>
      </c>
      <c r="I135" s="66" t="str">
        <f t="shared" si="395"/>
        <v>-</v>
      </c>
      <c r="J135" s="66" t="str">
        <f t="shared" si="395"/>
        <v>-</v>
      </c>
      <c r="K135" s="66" t="str">
        <f t="shared" si="395"/>
        <v>-</v>
      </c>
      <c r="L135" s="66" t="str">
        <f t="shared" si="395"/>
        <v>-</v>
      </c>
      <c r="M135" s="66" t="str">
        <f t="shared" si="395"/>
        <v>-</v>
      </c>
      <c r="N135" s="66" t="str">
        <f t="shared" si="395"/>
        <v>-</v>
      </c>
      <c r="O135" s="66" t="str">
        <f t="shared" si="395"/>
        <v>-</v>
      </c>
      <c r="P135" s="66" t="str">
        <f t="shared" si="395"/>
        <v>-</v>
      </c>
      <c r="Q135" s="66" t="str">
        <f t="shared" si="395"/>
        <v>-</v>
      </c>
      <c r="R135" s="66" t="str">
        <f t="shared" si="395"/>
        <v>-</v>
      </c>
      <c r="S135" s="66" t="str">
        <f t="shared" si="395"/>
        <v>-</v>
      </c>
      <c r="U135" s="12" t="n">
        <v>1.17777777777778</v>
      </c>
      <c r="V135" s="12" t="n">
        <v>1.2</v>
      </c>
      <c r="W135" s="12" t="n">
        <v>1.59016393442623</v>
      </c>
      <c r="X135" s="12" t="n">
        <v>1.42105263157895</v>
      </c>
      <c r="Y135" s="12" t="n">
        <v>1.23287671232877</v>
      </c>
      <c r="Z135" s="12" t="n">
        <v>1.30841121495327</v>
      </c>
      <c r="AA135" s="12" t="n">
        <v>1.43157894736842</v>
      </c>
      <c r="AB135" s="12" t="n">
        <v>1.34210526315789</v>
      </c>
      <c r="AC135" s="12" t="n">
        <v>1.53164556962025</v>
      </c>
      <c r="AD135" s="12" t="n">
        <v>1.35211267605634</v>
      </c>
      <c r="AE135" s="12" t="n">
        <v>1.66666666666667</v>
      </c>
      <c r="AF135" s="12" t="n">
        <v>2.40869565217391</v>
      </c>
      <c r="AG135" s="12" t="n">
        <v>1.46153846153846</v>
      </c>
      <c r="AH135" s="12" t="n">
        <v>1.52173913043478</v>
      </c>
      <c r="AI135" s="12" t="n">
        <v>2.00877192982456</v>
      </c>
      <c r="AJ135" s="12" t="n">
        <v>1.68115942028985</v>
      </c>
      <c r="AK135" s="12" t="n">
        <v>1.37837837837838</v>
      </c>
      <c r="AL135" s="12" t="n">
        <v>1.72413793103448</v>
      </c>
      <c r="AM135" s="12" t="n">
        <v>1.51898734177215</v>
      </c>
      <c r="AN135" s="12" t="n">
        <v>1.85333333333333</v>
      </c>
      <c r="AO135" s="12" t="n">
        <v>2.06299212598425</v>
      </c>
      <c r="AP135" s="12" t="n">
        <v>1.56179775280899</v>
      </c>
      <c r="AQ135" s="12" t="n">
        <v>1.61417322834646</v>
      </c>
      <c r="AR135" s="12" t="n">
        <v>1.83908045977011</v>
      </c>
      <c r="AS135" s="48" t="n">
        <v>1.9148936170212767</v>
      </c>
      <c r="AT135" s="48" t="n">
        <v>1.29508196721311</v>
      </c>
      <c r="AU135" s="48" t="n">
        <v>1.81818181818182</v>
      </c>
      <c r="AV135" s="48" t="n">
        <v>1.769231</v>
      </c>
      <c r="AW135" s="48" t="n">
        <v>1.418831</v>
      </c>
      <c r="AX135" s="48" t="n">
        <v>1.620192</v>
      </c>
      <c r="AY135" s="48" t="n">
        <v>1.445161</v>
      </c>
      <c r="AZ135" s="48"/>
      <c r="BA135" s="48"/>
      <c r="BB135" s="48"/>
      <c r="BC135" s="48"/>
      <c r="BD135" s="48"/>
      <c r="BF135" s="84" t="str">
        <f t="shared" si="383"/>
        <v>-</v>
      </c>
      <c r="BG135" s="84" t="str">
        <f t="shared" si="384"/>
        <v>-</v>
      </c>
      <c r="BH135" s="84" t="str">
        <f t="shared" si="385"/>
        <v>-</v>
      </c>
      <c r="BI135" s="84" t="str">
        <f t="shared" si="386"/>
        <v>-</v>
      </c>
      <c r="BJ135" s="84" t="str">
        <f t="shared" si="387"/>
        <v>-</v>
      </c>
      <c r="BK135" s="84" t="str">
        <f t="shared" si="388"/>
        <v>-</v>
      </c>
      <c r="BL135" s="84" t="str">
        <f t="shared" si="389"/>
        <v>-</v>
      </c>
      <c r="BM135" s="84" t="str">
        <f t="shared" si="390"/>
        <v>-</v>
      </c>
      <c r="BN135" s="84" t="str">
        <f t="shared" si="391"/>
        <v>-</v>
      </c>
      <c r="BO135" s="84" t="str">
        <f t="shared" si="392"/>
        <v>-</v>
      </c>
      <c r="BP135" s="84" t="str">
        <f t="shared" si="393"/>
        <v>-</v>
      </c>
      <c r="BQ135" s="84" t="str">
        <f t="shared" si="394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380"/>
        <v>-</v>
      </c>
      <c r="D136" s="66" t="str">
        <f t="shared" si="380"/>
        <v>-</v>
      </c>
      <c r="E136" s="66" t="str">
        <f t="shared" si="380"/>
        <v>-</v>
      </c>
      <c r="F136" s="65" t="str">
        <f t="shared" si="381"/>
        <v/>
      </c>
      <c r="H136" s="66" t="str">
        <f t="shared" ref="H136:S136" si="396">IFERROR(H112/H88,"-")</f>
        <v>-</v>
      </c>
      <c r="I136" s="66" t="str">
        <f t="shared" si="396"/>
        <v>-</v>
      </c>
      <c r="J136" s="66" t="str">
        <f t="shared" si="396"/>
        <v>-</v>
      </c>
      <c r="K136" s="66" t="str">
        <f t="shared" si="396"/>
        <v>-</v>
      </c>
      <c r="L136" s="66" t="str">
        <f t="shared" si="396"/>
        <v>-</v>
      </c>
      <c r="M136" s="66" t="str">
        <f t="shared" si="396"/>
        <v>-</v>
      </c>
      <c r="N136" s="66" t="str">
        <f t="shared" si="396"/>
        <v>-</v>
      </c>
      <c r="O136" s="66" t="str">
        <f t="shared" si="396"/>
        <v>-</v>
      </c>
      <c r="P136" s="66" t="str">
        <f t="shared" si="396"/>
        <v>-</v>
      </c>
      <c r="Q136" s="66" t="str">
        <f t="shared" si="396"/>
        <v>-</v>
      </c>
      <c r="R136" s="66" t="str">
        <f t="shared" si="396"/>
        <v>-</v>
      </c>
      <c r="S136" s="66" t="str">
        <f t="shared" si="396"/>
        <v>-</v>
      </c>
      <c r="U136" s="12" t="n">
        <v>1.26666666666667</v>
      </c>
      <c r="V136" s="12" t="n">
        <v>1.28571428571429</v>
      </c>
      <c r="W136" s="12" t="n">
        <v>1.76190476190476</v>
      </c>
      <c r="X136" s="12" t="n">
        <v>1.59722222222222</v>
      </c>
      <c r="Y136" s="12" t="n">
        <v>1.4875</v>
      </c>
      <c r="Z136" s="12" t="n">
        <v>1.66197183098592</v>
      </c>
      <c r="AA136" s="12" t="n">
        <v>1.37974683544304</v>
      </c>
      <c r="AB136" s="12" t="n">
        <v>1.51020408163265</v>
      </c>
      <c r="AC136" s="12" t="n">
        <v>1.76984126984127</v>
      </c>
      <c r="AD136" s="12" t="n">
        <v>1.50793650793651</v>
      </c>
      <c r="AE136" s="12" t="n">
        <v>2.0625</v>
      </c>
      <c r="AF136" s="12" t="n">
        <v>2.044</v>
      </c>
      <c r="AG136" s="12" t="n">
        <v>1.67567567567568</v>
      </c>
      <c r="AH136" s="12" t="n">
        <v>1.5</v>
      </c>
      <c r="AI136" s="12" t="n">
        <v>2.125</v>
      </c>
      <c r="AJ136" s="12" t="n">
        <v>1.72413793103448</v>
      </c>
      <c r="AK136" s="12" t="n">
        <v>1.69491525423729</v>
      </c>
      <c r="AL136" s="12" t="n">
        <v>1.94852941176471</v>
      </c>
      <c r="AM136" s="12" t="n">
        <v>1.56470588235294</v>
      </c>
      <c r="AN136" s="12" t="n">
        <v>1.35714285714286</v>
      </c>
      <c r="AO136" s="12" t="n">
        <v>2.12676056338028</v>
      </c>
      <c r="AP136" s="12" t="n">
        <v>1.67676767676768</v>
      </c>
      <c r="AQ136" s="12" t="n">
        <v>2.16037735849057</v>
      </c>
      <c r="AR136" s="12" t="n">
        <v>1.79716981132075</v>
      </c>
      <c r="AS136" s="48" t="n">
        <v>1.509090909090909</v>
      </c>
      <c r="AT136" s="48" t="n">
        <v>1.5</v>
      </c>
      <c r="AU136" s="48" t="n">
        <v>2.11578947368421</v>
      </c>
      <c r="AV136" s="48" t="n">
        <v>1.378378</v>
      </c>
      <c r="AW136" s="48" t="n">
        <v>2.078947</v>
      </c>
      <c r="AX136" s="48" t="n">
        <v>1.693182</v>
      </c>
      <c r="AY136" s="48" t="n">
        <v>1.920635</v>
      </c>
      <c r="AZ136" s="48"/>
      <c r="BA136" s="48"/>
      <c r="BB136" s="48"/>
      <c r="BC136" s="48"/>
      <c r="BD136" s="48"/>
      <c r="BF136" s="84" t="str">
        <f t="shared" si="383"/>
        <v>-</v>
      </c>
      <c r="BG136" s="84" t="str">
        <f t="shared" si="384"/>
        <v>-</v>
      </c>
      <c r="BH136" s="84" t="str">
        <f t="shared" si="385"/>
        <v>-</v>
      </c>
      <c r="BI136" s="84" t="str">
        <f t="shared" si="386"/>
        <v>-</v>
      </c>
      <c r="BJ136" s="84" t="str">
        <f t="shared" si="387"/>
        <v>-</v>
      </c>
      <c r="BK136" s="84" t="str">
        <f t="shared" si="388"/>
        <v>-</v>
      </c>
      <c r="BL136" s="84" t="str">
        <f t="shared" si="389"/>
        <v>-</v>
      </c>
      <c r="BM136" s="84" t="str">
        <f t="shared" si="390"/>
        <v>-</v>
      </c>
      <c r="BN136" s="84" t="str">
        <f t="shared" si="391"/>
        <v>-</v>
      </c>
      <c r="BO136" s="84" t="str">
        <f t="shared" si="392"/>
        <v>-</v>
      </c>
      <c r="BP136" s="84" t="str">
        <f t="shared" si="393"/>
        <v>-</v>
      </c>
      <c r="BQ136" s="84" t="str">
        <f t="shared" si="394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380"/>
        <v>-</v>
      </c>
      <c r="D137" s="66" t="str">
        <f t="shared" si="380"/>
        <v>-</v>
      </c>
      <c r="E137" s="66" t="str">
        <f t="shared" si="380"/>
        <v>-</v>
      </c>
      <c r="F137" s="65" t="str">
        <f t="shared" si="381"/>
        <v/>
      </c>
      <c r="H137" s="66" t="str">
        <f t="shared" ref="H137:S137" si="397">IFERROR(H113/H89,"-")</f>
        <v>-</v>
      </c>
      <c r="I137" s="66" t="str">
        <f t="shared" si="397"/>
        <v>-</v>
      </c>
      <c r="J137" s="66" t="str">
        <f t="shared" si="397"/>
        <v>-</v>
      </c>
      <c r="K137" s="66" t="str">
        <f t="shared" si="397"/>
        <v>-</v>
      </c>
      <c r="L137" s="66" t="str">
        <f t="shared" si="397"/>
        <v>-</v>
      </c>
      <c r="M137" s="66" t="str">
        <f t="shared" si="397"/>
        <v>-</v>
      </c>
      <c r="N137" s="66" t="str">
        <f t="shared" si="397"/>
        <v>-</v>
      </c>
      <c r="O137" s="66" t="str">
        <f t="shared" si="397"/>
        <v>-</v>
      </c>
      <c r="P137" s="66" t="str">
        <f t="shared" si="397"/>
        <v>-</v>
      </c>
      <c r="Q137" s="66" t="str">
        <f t="shared" si="397"/>
        <v>-</v>
      </c>
      <c r="R137" s="66" t="str">
        <f t="shared" si="397"/>
        <v>-</v>
      </c>
      <c r="S137" s="66" t="str">
        <f t="shared" si="397"/>
        <v>-</v>
      </c>
      <c r="U137" s="12" t="n">
        <v>1.28333333333333</v>
      </c>
      <c r="V137" s="12" t="n">
        <v>1.38709677419355</v>
      </c>
      <c r="W137" s="12" t="n">
        <v>1.3695652173913</v>
      </c>
      <c r="X137" s="12" t="n">
        <v>1.61538461538462</v>
      </c>
      <c r="Y137" s="12" t="n">
        <v>1.3125</v>
      </c>
      <c r="Z137" s="12" t="n">
        <v>1.3731884057971</v>
      </c>
      <c r="AA137" s="12" t="n">
        <v>1.30894308943089</v>
      </c>
      <c r="AB137" s="12" t="n">
        <v>1.28378378378378</v>
      </c>
      <c r="AC137" s="12" t="n">
        <v>1.32727272727273</v>
      </c>
      <c r="AD137" s="12" t="n">
        <v>1.44736842105263</v>
      </c>
      <c r="AE137" s="12" t="n">
        <v>1.8411214953271</v>
      </c>
      <c r="AF137" s="12" t="n">
        <v>1.8099173553719</v>
      </c>
      <c r="AG137" s="12" t="n">
        <v>1.41</v>
      </c>
      <c r="AH137" s="12" t="n">
        <v>1.375</v>
      </c>
      <c r="AI137" s="12" t="n">
        <v>2.07407407407407</v>
      </c>
      <c r="AJ137" s="12" t="n">
        <v>2.0</v>
      </c>
      <c r="AK137" s="12" t="n">
        <v>1.675</v>
      </c>
      <c r="AL137" s="12" t="n">
        <v>1.9949494949495</v>
      </c>
      <c r="AM137" s="12" t="n">
        <v>1.95890410958904</v>
      </c>
      <c r="AN137" s="12" t="n">
        <v>1.69736842105263</v>
      </c>
      <c r="AO137" s="12" t="n">
        <v>1.81944444444444</v>
      </c>
      <c r="AP137" s="12" t="n">
        <v>1.375</v>
      </c>
      <c r="AQ137" s="12" t="n">
        <v>2.49532710280374</v>
      </c>
      <c r="AR137" s="12" t="n">
        <v>2.83132530120482</v>
      </c>
      <c r="AS137" s="48" t="n">
        <v>2.0595238095238093</v>
      </c>
      <c r="AT137" s="48" t="n">
        <v>1.67741935483871</v>
      </c>
      <c r="AU137" s="48" t="n">
        <v>1.71264367816092</v>
      </c>
      <c r="AV137" s="48" t="n">
        <v>1.507463</v>
      </c>
      <c r="AW137" s="48" t="n">
        <v>1.555556</v>
      </c>
      <c r="AX137" s="48" t="n">
        <v>2.040698</v>
      </c>
      <c r="AY137" s="48" t="n">
        <v>1.886076</v>
      </c>
      <c r="AZ137" s="48"/>
      <c r="BA137" s="48"/>
      <c r="BB137" s="48"/>
      <c r="BC137" s="48"/>
      <c r="BD137" s="48"/>
      <c r="BF137" s="84" t="str">
        <f t="shared" si="383"/>
        <v>-</v>
      </c>
      <c r="BG137" s="84" t="str">
        <f t="shared" si="384"/>
        <v>-</v>
      </c>
      <c r="BH137" s="84" t="str">
        <f t="shared" si="385"/>
        <v>-</v>
      </c>
      <c r="BI137" s="84" t="str">
        <f t="shared" si="386"/>
        <v>-</v>
      </c>
      <c r="BJ137" s="84" t="str">
        <f t="shared" si="387"/>
        <v>-</v>
      </c>
      <c r="BK137" s="84" t="str">
        <f t="shared" si="388"/>
        <v>-</v>
      </c>
      <c r="BL137" s="84" t="str">
        <f t="shared" si="389"/>
        <v>-</v>
      </c>
      <c r="BM137" s="84" t="str">
        <f t="shared" si="390"/>
        <v>-</v>
      </c>
      <c r="BN137" s="84" t="str">
        <f t="shared" si="391"/>
        <v>-</v>
      </c>
      <c r="BO137" s="84" t="str">
        <f t="shared" si="392"/>
        <v>-</v>
      </c>
      <c r="BP137" s="84" t="str">
        <f t="shared" si="393"/>
        <v>-</v>
      </c>
      <c r="BQ137" s="84" t="str">
        <f t="shared" si="394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380"/>
        <v>-</v>
      </c>
      <c r="D138" s="66" t="str">
        <f t="shared" si="380"/>
        <v>-</v>
      </c>
      <c r="E138" s="66" t="str">
        <f t="shared" si="380"/>
        <v>-</v>
      </c>
      <c r="F138" s="65" t="str">
        <f t="shared" si="381"/>
        <v/>
      </c>
      <c r="H138" s="66" t="str">
        <f t="shared" ref="H138:S138" si="398">IFERROR(H114/H90,"-")</f>
        <v>-</v>
      </c>
      <c r="I138" s="66" t="str">
        <f t="shared" si="398"/>
        <v>-</v>
      </c>
      <c r="J138" s="66" t="str">
        <f t="shared" si="398"/>
        <v>-</v>
      </c>
      <c r="K138" s="66" t="str">
        <f t="shared" si="398"/>
        <v>-</v>
      </c>
      <c r="L138" s="66" t="str">
        <f t="shared" si="398"/>
        <v>-</v>
      </c>
      <c r="M138" s="66" t="str">
        <f t="shared" si="398"/>
        <v>-</v>
      </c>
      <c r="N138" s="66" t="str">
        <f t="shared" si="398"/>
        <v>-</v>
      </c>
      <c r="O138" s="66" t="str">
        <f t="shared" si="398"/>
        <v>-</v>
      </c>
      <c r="P138" s="66" t="str">
        <f t="shared" si="398"/>
        <v>-</v>
      </c>
      <c r="Q138" s="66" t="str">
        <f t="shared" si="398"/>
        <v>-</v>
      </c>
      <c r="R138" s="66" t="str">
        <f t="shared" si="398"/>
        <v>-</v>
      </c>
      <c r="S138" s="66" t="str">
        <f t="shared" si="398"/>
        <v>-</v>
      </c>
      <c r="U138" s="12" t="n">
        <v>1.03921568627451</v>
      </c>
      <c r="V138" s="12" t="n">
        <v>1.22857142857143</v>
      </c>
      <c r="W138" s="12" t="n">
        <v>1.43103448275862</v>
      </c>
      <c r="X138" s="12" t="n">
        <v>1.325</v>
      </c>
      <c r="Y138" s="12" t="n">
        <v>1.17525773195876</v>
      </c>
      <c r="Z138" s="12" t="n">
        <v>1.31428571428571</v>
      </c>
      <c r="AA138" s="12" t="n">
        <v>1.23943661971831</v>
      </c>
      <c r="AB138" s="12" t="n">
        <v>1.39759036144578</v>
      </c>
      <c r="AC138" s="12" t="n">
        <v>1.30656934306569</v>
      </c>
      <c r="AD138" s="12" t="n">
        <v>1.2979797979798</v>
      </c>
      <c r="AE138" s="12" t="n">
        <v>2.01098901098901</v>
      </c>
      <c r="AF138" s="12" t="n">
        <v>1.544</v>
      </c>
      <c r="AG138" s="12" t="n">
        <v>1.375</v>
      </c>
      <c r="AH138" s="12" t="n">
        <v>1.31428571428571</v>
      </c>
      <c r="AI138" s="12" t="n">
        <v>1.75</v>
      </c>
      <c r="AJ138" s="12" t="n">
        <v>2.15789473684211</v>
      </c>
      <c r="AK138" s="12" t="n">
        <v>1.59183673469388</v>
      </c>
      <c r="AL138" s="12" t="n">
        <v>1.66</v>
      </c>
      <c r="AM138" s="12" t="n">
        <v>1.55737704918033</v>
      </c>
      <c r="AN138" s="12" t="n">
        <v>1.6</v>
      </c>
      <c r="AO138" s="12" t="n">
        <v>2.01136363636364</v>
      </c>
      <c r="AP138" s="12" t="n">
        <v>2.31538461538462</v>
      </c>
      <c r="AQ138" s="12" t="n">
        <v>2.34375</v>
      </c>
      <c r="AR138" s="12" t="n">
        <v>1.71978021978022</v>
      </c>
      <c r="AS138" s="48" t="n">
        <v>1.5121951219512195</v>
      </c>
      <c r="AT138" s="48" t="n">
        <v>1.74712643678161</v>
      </c>
      <c r="AU138" s="48" t="n">
        <v>1.88513513513514</v>
      </c>
      <c r="AV138" s="48" t="n">
        <v>1.59</v>
      </c>
      <c r="AW138" s="48" t="n">
        <v>1.358974</v>
      </c>
      <c r="AX138" s="48" t="n">
        <v>1.567568</v>
      </c>
      <c r="AY138" s="48" t="n">
        <v>1.377778</v>
      </c>
      <c r="AZ138" s="48"/>
      <c r="BA138" s="48"/>
      <c r="BB138" s="48"/>
      <c r="BC138" s="48"/>
      <c r="BD138" s="48"/>
      <c r="BF138" s="84" t="str">
        <f t="shared" si="383"/>
        <v>-</v>
      </c>
      <c r="BG138" s="84" t="str">
        <f t="shared" si="384"/>
        <v>-</v>
      </c>
      <c r="BH138" s="84" t="str">
        <f t="shared" si="385"/>
        <v>-</v>
      </c>
      <c r="BI138" s="84" t="str">
        <f t="shared" si="386"/>
        <v>-</v>
      </c>
      <c r="BJ138" s="84" t="str">
        <f t="shared" si="387"/>
        <v>-</v>
      </c>
      <c r="BK138" s="84" t="str">
        <f t="shared" si="388"/>
        <v>-</v>
      </c>
      <c r="BL138" s="84" t="str">
        <f t="shared" si="389"/>
        <v>-</v>
      </c>
      <c r="BM138" s="84" t="str">
        <f t="shared" si="390"/>
        <v>-</v>
      </c>
      <c r="BN138" s="84" t="str">
        <f t="shared" si="391"/>
        <v>-</v>
      </c>
      <c r="BO138" s="84" t="str">
        <f t="shared" si="392"/>
        <v>-</v>
      </c>
      <c r="BP138" s="84" t="str">
        <f t="shared" si="393"/>
        <v>-</v>
      </c>
      <c r="BQ138" s="84" t="str">
        <f t="shared" si="394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380"/>
        <v>-</v>
      </c>
      <c r="D139" s="66" t="str">
        <f t="shared" si="380"/>
        <v>-</v>
      </c>
      <c r="E139" s="66" t="str">
        <f t="shared" si="380"/>
        <v>-</v>
      </c>
      <c r="F139" s="65" t="str">
        <f t="shared" si="381"/>
        <v/>
      </c>
      <c r="H139" s="66" t="str">
        <f t="shared" ref="H139:S139" si="399">IFERROR(H115/H91,"-")</f>
        <v>-</v>
      </c>
      <c r="I139" s="66" t="str">
        <f t="shared" si="399"/>
        <v>-</v>
      </c>
      <c r="J139" s="66" t="str">
        <f t="shared" si="399"/>
        <v>-</v>
      </c>
      <c r="K139" s="66" t="str">
        <f t="shared" si="399"/>
        <v>-</v>
      </c>
      <c r="L139" s="66" t="str">
        <f t="shared" si="399"/>
        <v>-</v>
      </c>
      <c r="M139" s="66" t="str">
        <f t="shared" si="399"/>
        <v>-</v>
      </c>
      <c r="N139" s="66" t="str">
        <f t="shared" si="399"/>
        <v>-</v>
      </c>
      <c r="O139" s="66" t="str">
        <f t="shared" si="399"/>
        <v>-</v>
      </c>
      <c r="P139" s="66" t="str">
        <f t="shared" si="399"/>
        <v>-</v>
      </c>
      <c r="Q139" s="66" t="str">
        <f t="shared" si="399"/>
        <v>-</v>
      </c>
      <c r="R139" s="66" t="str">
        <f t="shared" si="399"/>
        <v>-</v>
      </c>
      <c r="S139" s="66" t="str">
        <f t="shared" si="399"/>
        <v>-</v>
      </c>
      <c r="U139" s="12" t="n">
        <v>0.967741935483871</v>
      </c>
      <c r="V139" s="12" t="n">
        <v>1.21875</v>
      </c>
      <c r="W139" s="12" t="n">
        <v>1.25</v>
      </c>
      <c r="X139" s="12" t="n">
        <v>1.28333333333333</v>
      </c>
      <c r="Y139" s="12" t="n">
        <v>1.32</v>
      </c>
      <c r="Z139" s="12" t="n">
        <v>1.22527472527473</v>
      </c>
      <c r="AA139" s="12" t="n">
        <v>1.48837209302326</v>
      </c>
      <c r="AB139" s="12" t="n">
        <v>1.25333333333333</v>
      </c>
      <c r="AC139" s="12" t="n">
        <v>1.68316831683168</v>
      </c>
      <c r="AD139" s="12" t="n">
        <v>1.30434782608696</v>
      </c>
      <c r="AE139" s="12" t="n">
        <v>2.12213740458015</v>
      </c>
      <c r="AF139" s="12" t="n">
        <v>1.97887323943662</v>
      </c>
      <c r="AG139" s="12" t="n">
        <v>1.33333333333333</v>
      </c>
      <c r="AH139" s="12" t="n">
        <v>1.27272727272727</v>
      </c>
      <c r="AI139" s="12" t="n">
        <v>1.51851851851852</v>
      </c>
      <c r="AJ139" s="12" t="n">
        <v>1.38961038961039</v>
      </c>
      <c r="AK139" s="12" t="n">
        <v>1.3768115942029</v>
      </c>
      <c r="AL139" s="12" t="n">
        <v>1.71276595744681</v>
      </c>
      <c r="AM139" s="12" t="n">
        <v>1.5679012345679</v>
      </c>
      <c r="AN139" s="12" t="n">
        <v>1.77702702702703</v>
      </c>
      <c r="AO139" s="12" t="n">
        <v>2.37704918032787</v>
      </c>
      <c r="AP139" s="12" t="n">
        <v>1.89230769230769</v>
      </c>
      <c r="AQ139" s="12" t="n">
        <v>2.6875</v>
      </c>
      <c r="AR139" s="12" t="n">
        <v>2.72767857142857</v>
      </c>
      <c r="AS139" s="48" t="n">
        <v>1.2142857142857142</v>
      </c>
      <c r="AT139" s="48" t="n">
        <v>1.08823529411765</v>
      </c>
      <c r="AU139" s="48" t="n">
        <v>1.45454545454545</v>
      </c>
      <c r="AV139" s="48" t="n">
        <v>2.333333</v>
      </c>
      <c r="AW139" s="48" t="n">
        <v>14.66038</v>
      </c>
      <c r="AX139" s="48" t="n">
        <v>2.645455</v>
      </c>
      <c r="AY139" s="48" t="n">
        <v>2.948718</v>
      </c>
      <c r="AZ139" s="48"/>
      <c r="BA139" s="48"/>
      <c r="BB139" s="48"/>
      <c r="BC139" s="48"/>
      <c r="BD139" s="48"/>
      <c r="BF139" s="84" t="str">
        <f t="shared" si="383"/>
        <v>-</v>
      </c>
      <c r="BG139" s="84" t="str">
        <f t="shared" si="384"/>
        <v>-</v>
      </c>
      <c r="BH139" s="84" t="str">
        <f t="shared" si="385"/>
        <v>-</v>
      </c>
      <c r="BI139" s="84" t="str">
        <f t="shared" si="386"/>
        <v>-</v>
      </c>
      <c r="BJ139" s="84" t="str">
        <f t="shared" si="387"/>
        <v>-</v>
      </c>
      <c r="BK139" s="84" t="str">
        <f t="shared" si="388"/>
        <v>-</v>
      </c>
      <c r="BL139" s="84" t="str">
        <f t="shared" si="389"/>
        <v>-</v>
      </c>
      <c r="BM139" s="84" t="str">
        <f t="shared" si="390"/>
        <v>-</v>
      </c>
      <c r="BN139" s="84" t="str">
        <f t="shared" si="391"/>
        <v>-</v>
      </c>
      <c r="BO139" s="84" t="str">
        <f t="shared" si="392"/>
        <v>-</v>
      </c>
      <c r="BP139" s="84" t="str">
        <f t="shared" si="393"/>
        <v>-</v>
      </c>
      <c r="BQ139" s="84" t="str">
        <f t="shared" si="394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380"/>
        <v>-</v>
      </c>
      <c r="D140" s="66" t="str">
        <f t="shared" si="380"/>
        <v>-</v>
      </c>
      <c r="E140" s="66" t="str">
        <f t="shared" si="380"/>
        <v>-</v>
      </c>
      <c r="F140" s="65" t="str">
        <f t="shared" si="381"/>
        <v/>
      </c>
      <c r="H140" s="66" t="str">
        <f t="shared" ref="H140:S140" si="400">IFERROR(H116/H92,"-")</f>
        <v>-</v>
      </c>
      <c r="I140" s="66" t="str">
        <f t="shared" si="400"/>
        <v>-</v>
      </c>
      <c r="J140" s="66" t="str">
        <f t="shared" si="400"/>
        <v>-</v>
      </c>
      <c r="K140" s="66" t="str">
        <f t="shared" si="400"/>
        <v>-</v>
      </c>
      <c r="L140" s="66" t="str">
        <f t="shared" si="400"/>
        <v>-</v>
      </c>
      <c r="M140" s="66" t="str">
        <f t="shared" si="400"/>
        <v>-</v>
      </c>
      <c r="N140" s="66" t="str">
        <f t="shared" si="400"/>
        <v>-</v>
      </c>
      <c r="O140" s="66" t="str">
        <f t="shared" si="400"/>
        <v>-</v>
      </c>
      <c r="P140" s="66" t="str">
        <f t="shared" si="400"/>
        <v>-</v>
      </c>
      <c r="Q140" s="66" t="str">
        <f t="shared" si="400"/>
        <v>-</v>
      </c>
      <c r="R140" s="66" t="str">
        <f t="shared" si="400"/>
        <v>-</v>
      </c>
      <c r="S140" s="66" t="str">
        <f t="shared" si="400"/>
        <v>-</v>
      </c>
      <c r="U140" s="12" t="n">
        <v>1.14285714285714</v>
      </c>
      <c r="V140" s="12" t="n">
        <v>1.18181818181818</v>
      </c>
      <c r="W140" s="12" t="n">
        <v>1.375</v>
      </c>
      <c r="X140" s="12" t="n">
        <v>1.0</v>
      </c>
      <c r="Y140" s="12" t="n">
        <v>1.07692307692308</v>
      </c>
      <c r="Z140" s="12" t="n">
        <v>1.24074074074074</v>
      </c>
      <c r="AA140" s="12" t="n">
        <v>1.375</v>
      </c>
      <c r="AB140" s="12" t="n">
        <v>1.38333333333333</v>
      </c>
      <c r="AC140" s="12" t="n">
        <v>1.31147540983607</v>
      </c>
      <c r="AD140" s="12" t="n">
        <v>1.31372549019608</v>
      </c>
      <c r="AE140" s="12" t="n">
        <v>1.77464788732394</v>
      </c>
      <c r="AF140" s="12" t="n">
        <v>2.11111111111111</v>
      </c>
      <c r="AG140" s="12" t="n">
        <v>1.51851851851852</v>
      </c>
      <c r="AH140" s="12" t="n">
        <v>1.57142857142857</v>
      </c>
      <c r="AI140" s="12" t="n">
        <v>1.63157894736842</v>
      </c>
      <c r="AJ140" s="12" t="n">
        <v>1.2962962962963</v>
      </c>
      <c r="AK140" s="12" t="n">
        <v>1.31578947368421</v>
      </c>
      <c r="AL140" s="12" t="n">
        <v>1.45283018867925</v>
      </c>
      <c r="AM140" s="12" t="n">
        <v>1.43478260869565</v>
      </c>
      <c r="AN140" s="12" t="n">
        <v>1.38888888888889</v>
      </c>
      <c r="AO140" s="12" t="n">
        <v>1.93243243243243</v>
      </c>
      <c r="AP140" s="12" t="n">
        <v>1.35714285714286</v>
      </c>
      <c r="AQ140" s="12" t="n">
        <v>1.8</v>
      </c>
      <c r="AR140" s="12" t="n">
        <v>2.11851851851852</v>
      </c>
      <c r="AS140" s="48" t="n">
        <v>1.51</v>
      </c>
      <c r="AT140" s="48" t="n">
        <v>1.43181818181818</v>
      </c>
      <c r="AU140" s="48" t="n">
        <v>1.98529411764706</v>
      </c>
      <c r="AV140" s="48" t="n">
        <v>1.948276</v>
      </c>
      <c r="AW140" s="48" t="n">
        <v>2.215686</v>
      </c>
      <c r="AX140" s="48" t="n">
        <v>2.159574</v>
      </c>
      <c r="AY140" s="48" t="n">
        <v>2.366667</v>
      </c>
      <c r="AZ140" s="48"/>
      <c r="BA140" s="48"/>
      <c r="BB140" s="48"/>
      <c r="BC140" s="48"/>
      <c r="BD140" s="48"/>
      <c r="BF140" s="84" t="str">
        <f t="shared" si="383"/>
        <v>-</v>
      </c>
      <c r="BG140" s="84" t="str">
        <f t="shared" si="384"/>
        <v>-</v>
      </c>
      <c r="BH140" s="84" t="str">
        <f t="shared" si="385"/>
        <v>-</v>
      </c>
      <c r="BI140" s="84" t="str">
        <f t="shared" si="386"/>
        <v>-</v>
      </c>
      <c r="BJ140" s="84" t="str">
        <f t="shared" si="387"/>
        <v>-</v>
      </c>
      <c r="BK140" s="84" t="str">
        <f t="shared" si="388"/>
        <v>-</v>
      </c>
      <c r="BL140" s="84" t="str">
        <f t="shared" si="389"/>
        <v>-</v>
      </c>
      <c r="BM140" s="84" t="str">
        <f t="shared" si="390"/>
        <v>-</v>
      </c>
      <c r="BN140" s="84" t="str">
        <f t="shared" si="391"/>
        <v>-</v>
      </c>
      <c r="BO140" s="84" t="str">
        <f t="shared" si="392"/>
        <v>-</v>
      </c>
      <c r="BP140" s="84" t="str">
        <f t="shared" si="393"/>
        <v>-</v>
      </c>
      <c r="BQ140" s="84" t="str">
        <f t="shared" si="394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380"/>
        <v>-</v>
      </c>
      <c r="D141" s="66" t="str">
        <f t="shared" si="380"/>
        <v>-</v>
      </c>
      <c r="E141" s="66" t="str">
        <f t="shared" si="380"/>
        <v>-</v>
      </c>
      <c r="F141" s="65" t="str">
        <f t="shared" si="381"/>
        <v/>
      </c>
      <c r="H141" s="66" t="str">
        <f t="shared" ref="H141:S141" si="401">IFERROR(H117/H93,"-")</f>
        <v>-</v>
      </c>
      <c r="I141" s="66" t="str">
        <f t="shared" si="401"/>
        <v>-</v>
      </c>
      <c r="J141" s="66" t="str">
        <f t="shared" si="401"/>
        <v>-</v>
      </c>
      <c r="K141" s="66" t="str">
        <f t="shared" si="401"/>
        <v>-</v>
      </c>
      <c r="L141" s="66" t="str">
        <f t="shared" si="401"/>
        <v>-</v>
      </c>
      <c r="M141" s="66" t="str">
        <f t="shared" si="401"/>
        <v>-</v>
      </c>
      <c r="N141" s="66" t="str">
        <f t="shared" si="401"/>
        <v>-</v>
      </c>
      <c r="O141" s="66" t="str">
        <f t="shared" si="401"/>
        <v>-</v>
      </c>
      <c r="P141" s="66" t="str">
        <f t="shared" si="401"/>
        <v>-</v>
      </c>
      <c r="Q141" s="66" t="str">
        <f t="shared" si="401"/>
        <v>-</v>
      </c>
      <c r="R141" s="66" t="str">
        <f t="shared" si="401"/>
        <v>-</v>
      </c>
      <c r="S141" s="66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 t="n">
        <v>1.17741935483871</v>
      </c>
      <c r="AU141" s="48" t="n">
        <v>1.2741935483871</v>
      </c>
      <c r="AV141" s="48" t="n">
        <v>1.614286</v>
      </c>
      <c r="AW141" s="48" t="n">
        <v>1.26087</v>
      </c>
      <c r="AX141" s="48" t="n">
        <v>1.0</v>
      </c>
      <c r="AY141" s="48" t="n">
        <v>1.25</v>
      </c>
      <c r="AZ141" s="48"/>
      <c r="BA141" s="48"/>
      <c r="BB141" s="48"/>
      <c r="BC141" s="48"/>
      <c r="BD141" s="48"/>
      <c r="BF141" s="84" t="str">
        <f t="shared" si="383"/>
        <v>-</v>
      </c>
      <c r="BG141" s="84" t="str">
        <f t="shared" si="384"/>
        <v>-</v>
      </c>
      <c r="BH141" s="84" t="str">
        <f t="shared" si="385"/>
        <v>-</v>
      </c>
      <c r="BI141" s="84" t="str">
        <f t="shared" si="386"/>
        <v>-</v>
      </c>
      <c r="BJ141" s="84" t="str">
        <f t="shared" si="387"/>
        <v>-</v>
      </c>
      <c r="BK141" s="84" t="str">
        <f t="shared" si="388"/>
        <v>-</v>
      </c>
      <c r="BL141" s="84" t="str">
        <f t="shared" si="389"/>
        <v>-</v>
      </c>
      <c r="BM141" s="84" t="str">
        <f t="shared" si="390"/>
        <v>-</v>
      </c>
      <c r="BN141" s="84" t="str">
        <f t="shared" si="391"/>
        <v>-</v>
      </c>
      <c r="BO141" s="84" t="str">
        <f t="shared" si="392"/>
        <v>-</v>
      </c>
      <c r="BP141" s="84" t="str">
        <f t="shared" si="393"/>
        <v>-</v>
      </c>
      <c r="BQ141" s="84" t="str">
        <f t="shared" si="394"/>
        <v>-</v>
      </c>
    </row>
    <row r="142" spans="1:69" x14ac:dyDescent="0.25">
      <c r="A142" s="44"/>
      <c r="B142" s="3" t="s">
        <v>153</v>
      </c>
      <c r="C142" s="66" t="str">
        <f t="shared" si="380"/>
        <v>-</v>
      </c>
      <c r="D142" s="66" t="str">
        <f t="shared" si="380"/>
        <v>-</v>
      </c>
      <c r="E142" s="66" t="str">
        <f t="shared" si="380"/>
        <v>-</v>
      </c>
      <c r="F142" s="65" t="str">
        <f t="shared" si="381"/>
        <v/>
      </c>
      <c r="H142" s="66" t="str">
        <f t="shared" ref="H142:S143" si="402">IFERROR(H118/H94,"-")</f>
        <v>-</v>
      </c>
      <c r="I142" s="66" t="str">
        <f>IFERROR(I118/I94,"-")</f>
        <v>-</v>
      </c>
      <c r="J142" s="66" t="str">
        <f t="shared" si="402"/>
        <v>-</v>
      </c>
      <c r="K142" s="66" t="str">
        <f t="shared" si="402"/>
        <v>-</v>
      </c>
      <c r="L142" s="66" t="str">
        <f t="shared" si="402"/>
        <v>-</v>
      </c>
      <c r="M142" s="66" t="str">
        <f t="shared" si="402"/>
        <v>-</v>
      </c>
      <c r="N142" s="66" t="str">
        <f t="shared" si="402"/>
        <v>-</v>
      </c>
      <c r="O142" s="66" t="str">
        <f t="shared" si="402"/>
        <v>-</v>
      </c>
      <c r="P142" s="66" t="str">
        <f t="shared" si="402"/>
        <v>-</v>
      </c>
      <c r="Q142" s="66" t="str">
        <f t="shared" si="402"/>
        <v>-</v>
      </c>
      <c r="R142" s="66" t="str">
        <f t="shared" si="402"/>
        <v>-</v>
      </c>
      <c r="S142" s="66" t="str">
        <f t="shared" si="402"/>
        <v>-</v>
      </c>
      <c r="T142" s="7"/>
      <c r="U142" s="71" t="str">
        <f>IFERROR(U118/U94,"-")</f>
        <v>-</v>
      </c>
      <c r="V142" s="71" t="str">
        <f t="shared" ref="V142:BD142" si="403">IFERROR(V118/V94,"-")</f>
        <v>-</v>
      </c>
      <c r="W142" s="71" t="str">
        <f t="shared" si="403"/>
        <v>-</v>
      </c>
      <c r="X142" s="71" t="str">
        <f t="shared" si="403"/>
        <v>-</v>
      </c>
      <c r="Y142" s="71" t="str">
        <f t="shared" si="403"/>
        <v>-</v>
      </c>
      <c r="Z142" s="71" t="str">
        <f t="shared" si="403"/>
        <v>-</v>
      </c>
      <c r="AA142" s="71" t="str">
        <f t="shared" si="403"/>
        <v>-</v>
      </c>
      <c r="AB142" s="71" t="str">
        <f t="shared" si="403"/>
        <v>-</v>
      </c>
      <c r="AC142" s="71" t="str">
        <f t="shared" si="403"/>
        <v>-</v>
      </c>
      <c r="AD142" s="71" t="str">
        <f t="shared" si="403"/>
        <v>-</v>
      </c>
      <c r="AE142" s="71" t="str">
        <f t="shared" si="403"/>
        <v>-</v>
      </c>
      <c r="AF142" s="71" t="str">
        <f t="shared" si="403"/>
        <v>-</v>
      </c>
      <c r="AG142" s="71" t="str">
        <f t="shared" si="403"/>
        <v>-</v>
      </c>
      <c r="AH142" s="71" t="str">
        <f t="shared" si="403"/>
        <v>-</v>
      </c>
      <c r="AI142" s="71" t="str">
        <f t="shared" si="403"/>
        <v>-</v>
      </c>
      <c r="AJ142" s="71" t="str">
        <f t="shared" si="403"/>
        <v>-</v>
      </c>
      <c r="AK142" s="71" t="str">
        <f t="shared" si="403"/>
        <v>-</v>
      </c>
      <c r="AL142" s="71" t="str">
        <f t="shared" si="403"/>
        <v>-</v>
      </c>
      <c r="AM142" s="71" t="str">
        <f t="shared" si="403"/>
        <v>-</v>
      </c>
      <c r="AN142" s="71" t="str">
        <f t="shared" si="403"/>
        <v>-</v>
      </c>
      <c r="AO142" s="71" t="str">
        <f t="shared" si="403"/>
        <v>-</v>
      </c>
      <c r="AP142" s="71" t="str">
        <f t="shared" si="403"/>
        <v>-</v>
      </c>
      <c r="AQ142" s="71" t="str">
        <f t="shared" si="403"/>
        <v>-</v>
      </c>
      <c r="AR142" s="71" t="str">
        <f t="shared" si="403"/>
        <v>-</v>
      </c>
      <c r="AS142" s="71" t="str">
        <f t="shared" si="403"/>
        <v>-</v>
      </c>
      <c r="AT142" s="71" t="str">
        <f t="shared" si="403"/>
        <v>-</v>
      </c>
      <c r="AU142" s="71" t="str">
        <f t="shared" si="403"/>
        <v>-</v>
      </c>
      <c r="AV142" s="71" t="str">
        <f t="shared" si="403"/>
        <v>-</v>
      </c>
      <c r="AW142" s="71" t="str">
        <f t="shared" si="403"/>
        <v>-</v>
      </c>
      <c r="AX142" s="71" t="str">
        <f t="shared" si="403"/>
        <v>-</v>
      </c>
      <c r="AY142" s="71" t="str">
        <f t="shared" si="403"/>
        <v>-</v>
      </c>
      <c r="AZ142" s="71" t="str">
        <f t="shared" si="403"/>
        <v>-</v>
      </c>
      <c r="BA142" s="71" t="str">
        <f t="shared" si="403"/>
        <v>-</v>
      </c>
      <c r="BB142" s="71" t="str">
        <f t="shared" si="403"/>
        <v>-</v>
      </c>
      <c r="BC142" s="71" t="str">
        <f t="shared" si="403"/>
        <v>-</v>
      </c>
      <c r="BD142" s="71" t="str">
        <f t="shared" si="403"/>
        <v>-</v>
      </c>
      <c r="BF142" s="84" t="str">
        <f t="shared" ref="BF142:BF143" si="404">IFERROR(AS142/AG142,"-")</f>
        <v>-</v>
      </c>
      <c r="BG142" s="84" t="str">
        <f t="shared" ref="BG142:BG143" si="405">IFERROR(AT142/AH142,"-")</f>
        <v>-</v>
      </c>
      <c r="BH142" s="84" t="str">
        <f t="shared" ref="BH142:BH143" si="406">IFERROR(AU142/AI142,"-")</f>
        <v>-</v>
      </c>
      <c r="BI142" s="84" t="str">
        <f t="shared" ref="BI142:BI143" si="407">IFERROR(AV142/AJ142,"-")</f>
        <v>-</v>
      </c>
      <c r="BJ142" s="84" t="str">
        <f t="shared" ref="BJ142:BJ143" si="408">IFERROR(AW142/AK142,"-")</f>
        <v>-</v>
      </c>
      <c r="BK142" s="84" t="str">
        <f t="shared" ref="BK142:BK143" si="409">IFERROR(AX142/AL142,"-")</f>
        <v>-</v>
      </c>
      <c r="BL142" s="84" t="str">
        <f t="shared" ref="BL142:BL143" si="410">IFERROR(AY142/AM142,"-")</f>
        <v>-</v>
      </c>
      <c r="BM142" s="84" t="str">
        <f t="shared" ref="BM142:BM143" si="411">IFERROR(AZ142/AN142,"-")</f>
        <v>-</v>
      </c>
      <c r="BN142" s="84" t="str">
        <f t="shared" ref="BN142:BN143" si="412">IFERROR(BA142/AO142,"-")</f>
        <v>-</v>
      </c>
      <c r="BO142" s="84" t="str">
        <f t="shared" ref="BO142:BO143" si="413">IFERROR(BB142/AP142,"-")</f>
        <v>-</v>
      </c>
      <c r="BP142" s="84" t="str">
        <f t="shared" ref="BP142:BP143" si="414">IFERROR(BC142/AQ142,"-")</f>
        <v>-</v>
      </c>
      <c r="BQ142" s="84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66" t="str">
        <f t="shared" si="380"/>
        <v>-</v>
      </c>
      <c r="D143" s="66" t="str">
        <f t="shared" si="380"/>
        <v>-</v>
      </c>
      <c r="E143" s="66" t="str">
        <f t="shared" si="380"/>
        <v>-</v>
      </c>
      <c r="F143" s="65" t="str">
        <f>IFERROR(E143/D143,"")</f>
        <v/>
      </c>
      <c r="H143" s="66" t="str">
        <f t="shared" si="402"/>
        <v>-</v>
      </c>
      <c r="I143" s="66" t="str">
        <f>IFERROR(I119/I95,"-")</f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5"/>
      <c r="U143" s="13" t="n">
        <v>1.26440677966102</v>
      </c>
      <c r="V143" s="13" t="n">
        <v>1.39647577092511</v>
      </c>
      <c r="W143" s="13" t="n">
        <v>1.68300653594771</v>
      </c>
      <c r="X143" s="13" t="n">
        <v>1.645</v>
      </c>
      <c r="Y143" s="13" t="n">
        <v>1.38197424892704</v>
      </c>
      <c r="Z143" s="13" t="n">
        <v>1.47889908256881</v>
      </c>
      <c r="AA143" s="13" t="n">
        <v>1.51356589147287</v>
      </c>
      <c r="AB143" s="13" t="n">
        <v>1.40855106888361</v>
      </c>
      <c r="AC143" s="13" t="n">
        <v>1.58430717863105</v>
      </c>
      <c r="AD143" s="13" t="n">
        <v>1.53441295546559</v>
      </c>
      <c r="AE143" s="13" t="n">
        <v>1.97868852459016</v>
      </c>
      <c r="AF143" s="13" t="n">
        <v>2.11578947368421</v>
      </c>
      <c r="AG143" s="13" t="n">
        <v>1.44813278008299</v>
      </c>
      <c r="AH143" s="13" t="n">
        <v>1.43347639484979</v>
      </c>
      <c r="AI143" s="13" t="n">
        <v>1.89804772234273</v>
      </c>
      <c r="AJ143" s="13" t="n">
        <v>1.89906103286385</v>
      </c>
      <c r="AK143" s="13" t="n">
        <v>1.58117647058824</v>
      </c>
      <c r="AL143" s="13" t="n">
        <v>1.76632302405498</v>
      </c>
      <c r="AM143" s="13" t="n">
        <v>1.65553235908142</v>
      </c>
      <c r="AN143" s="13" t="n">
        <v>1.66163793103448</v>
      </c>
      <c r="AO143" s="13" t="n">
        <v>2.09981167608286</v>
      </c>
      <c r="AP143" s="13" t="n">
        <v>1.77310924369748</v>
      </c>
      <c r="AQ143" s="13" t="n">
        <v>2.23344947735192</v>
      </c>
      <c r="AR143" s="13" t="n">
        <v>2.30413625304136</v>
      </c>
      <c r="AS143" s="48" t="n">
        <v>1.9166666666666667</v>
      </c>
      <c r="AT143" s="48" t="n">
        <v>1.75862068965517</v>
      </c>
      <c r="AU143" s="48" t="n">
        <v>2.13452914798206</v>
      </c>
      <c r="AV143" s="48" t="n">
        <v>2.152137</v>
      </c>
      <c r="AW143" s="48" t="n">
        <v>3.175788</v>
      </c>
      <c r="AX143" s="48" t="n">
        <v>2.456193</v>
      </c>
      <c r="AY143" s="48" t="n">
        <v>2.168519</v>
      </c>
      <c r="AZ143" s="48"/>
      <c r="BA143" s="48"/>
      <c r="BB143" s="48"/>
      <c r="BC143" s="48"/>
      <c r="BD143" s="48"/>
      <c r="BF143" s="84" t="str">
        <f t="shared" si="404"/>
        <v>-</v>
      </c>
      <c r="BG143" s="84" t="str">
        <f t="shared" si="405"/>
        <v>-</v>
      </c>
      <c r="BH143" s="84" t="str">
        <f t="shared" si="406"/>
        <v>-</v>
      </c>
      <c r="BI143" s="84" t="str">
        <f t="shared" si="407"/>
        <v>-</v>
      </c>
      <c r="BJ143" s="84" t="str">
        <f t="shared" si="408"/>
        <v>-</v>
      </c>
      <c r="BK143" s="84" t="str">
        <f t="shared" si="409"/>
        <v>-</v>
      </c>
      <c r="BL143" s="84" t="str">
        <f t="shared" si="410"/>
        <v>-</v>
      </c>
      <c r="BM143" s="84" t="str">
        <f t="shared" si="411"/>
        <v>-</v>
      </c>
      <c r="BN143" s="84" t="str">
        <f t="shared" si="412"/>
        <v>-</v>
      </c>
      <c r="BO143" s="84" t="str">
        <f t="shared" si="413"/>
        <v>-</v>
      </c>
      <c r="BP143" s="84" t="str">
        <f t="shared" si="414"/>
        <v>-</v>
      </c>
      <c r="BQ143" s="84" t="str">
        <f t="shared" si="415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C153" si="416">IFERROR(C49/C74,"-")</f>
        <v>-</v>
      </c>
      <c r="D146" s="66" t="str">
        <f t="shared" ref="D146:E146" si="417">IFERROR(D49/D74,"-")</f>
        <v>-</v>
      </c>
      <c r="E146" s="66" t="str">
        <f t="shared" si="417"/>
        <v>-</v>
      </c>
      <c r="F146" s="65" t="str">
        <f t="shared" ref="F146:F155" si="418">IFERROR(E146/D146,"")</f>
        <v/>
      </c>
      <c r="H146" s="1" t="str">
        <f t="shared" ref="H146:S155" si="419">IFERROR(H49/H74,"")</f>
        <v/>
      </c>
      <c r="I146" s="1" t="str">
        <f t="shared" si="419"/>
        <v/>
      </c>
      <c r="J146" s="1" t="str">
        <f t="shared" si="419"/>
        <v/>
      </c>
      <c r="K146" s="1" t="str">
        <f t="shared" si="419"/>
        <v/>
      </c>
      <c r="L146" s="1" t="str">
        <f t="shared" si="419"/>
        <v/>
      </c>
      <c r="M146" s="1" t="str">
        <f t="shared" si="419"/>
        <v/>
      </c>
      <c r="N146" s="1" t="str">
        <f t="shared" si="419"/>
        <v/>
      </c>
      <c r="O146" s="1" t="str">
        <f t="shared" si="419"/>
        <v/>
      </c>
      <c r="P146" s="1" t="str">
        <f t="shared" si="419"/>
        <v/>
      </c>
      <c r="Q146" s="1" t="str">
        <f t="shared" si="419"/>
        <v/>
      </c>
      <c r="R146" s="11" t="str">
        <f t="shared" si="419"/>
        <v/>
      </c>
      <c r="S146" s="11" t="str">
        <f t="shared" si="419"/>
        <v/>
      </c>
      <c r="U146" s="1" t="str">
        <f t="shared" ref="U146:BD146" si="420">IFERROR(U49/U74,"")</f>
        <v/>
      </c>
      <c r="V146" s="1" t="str">
        <f t="shared" si="420"/>
        <v/>
      </c>
      <c r="W146" s="1" t="str">
        <f t="shared" si="420"/>
        <v/>
      </c>
      <c r="X146" s="1" t="str">
        <f t="shared" si="420"/>
        <v/>
      </c>
      <c r="Y146" s="1" t="str">
        <f t="shared" si="420"/>
        <v/>
      </c>
      <c r="Z146" s="1" t="str">
        <f t="shared" si="420"/>
        <v/>
      </c>
      <c r="AA146" s="1" t="str">
        <f t="shared" si="420"/>
        <v/>
      </c>
      <c r="AB146" s="1" t="str">
        <f t="shared" si="420"/>
        <v/>
      </c>
      <c r="AC146" s="1" t="str">
        <f t="shared" si="420"/>
        <v/>
      </c>
      <c r="AD146" s="1" t="str">
        <f t="shared" si="420"/>
        <v/>
      </c>
      <c r="AE146" s="1" t="str">
        <f t="shared" si="420"/>
        <v/>
      </c>
      <c r="AF146" s="1" t="str">
        <f t="shared" si="420"/>
        <v/>
      </c>
      <c r="AG146" s="1" t="str">
        <f t="shared" si="420"/>
        <v/>
      </c>
      <c r="AH146" s="1" t="str">
        <f t="shared" si="420"/>
        <v/>
      </c>
      <c r="AI146" s="1" t="str">
        <f t="shared" si="420"/>
        <v/>
      </c>
      <c r="AJ146" s="1" t="str">
        <f t="shared" si="420"/>
        <v/>
      </c>
      <c r="AK146" s="1" t="str">
        <f t="shared" si="420"/>
        <v/>
      </c>
      <c r="AL146" s="1" t="str">
        <f t="shared" si="420"/>
        <v/>
      </c>
      <c r="AM146" s="1" t="str">
        <f t="shared" si="420"/>
        <v/>
      </c>
      <c r="AN146" s="1" t="str">
        <f t="shared" si="420"/>
        <v/>
      </c>
      <c r="AO146" s="1" t="str">
        <f t="shared" si="420"/>
        <v/>
      </c>
      <c r="AP146" s="1" t="str">
        <f t="shared" si="420"/>
        <v/>
      </c>
      <c r="AQ146" s="1" t="str">
        <f t="shared" si="420"/>
        <v/>
      </c>
      <c r="AR146" s="1" t="str">
        <f t="shared" si="420"/>
        <v/>
      </c>
      <c r="AS146" s="1" t="str">
        <f t="shared" si="420"/>
        <v/>
      </c>
      <c r="AT146" s="1" t="str">
        <f t="shared" si="420"/>
        <v/>
      </c>
      <c r="AU146" s="1" t="str">
        <f t="shared" si="420"/>
        <v/>
      </c>
      <c r="AV146" s="1" t="str">
        <f t="shared" si="420"/>
        <v/>
      </c>
      <c r="AW146" s="1" t="str">
        <f t="shared" si="420"/>
        <v/>
      </c>
      <c r="AX146" s="1" t="str">
        <f t="shared" si="420"/>
        <v/>
      </c>
      <c r="AY146" s="1" t="str">
        <f t="shared" si="420"/>
        <v/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84" t="str">
        <f t="shared" ref="BF146:BF153" si="421">IFERROR(AS146/AG146,"-")</f>
        <v>-</v>
      </c>
      <c r="BG146" s="84" t="str">
        <f t="shared" ref="BG146:BG153" si="422">IFERROR(AT146/AH146,"-")</f>
        <v>-</v>
      </c>
      <c r="BH146" s="84" t="str">
        <f t="shared" ref="BH146:BH153" si="423">IFERROR(AU146/AI146,"-")</f>
        <v>-</v>
      </c>
      <c r="BI146" s="84" t="str">
        <f t="shared" ref="BI146:BI153" si="424">IFERROR(AV146/AJ146,"-")</f>
        <v>-</v>
      </c>
      <c r="BJ146" s="84" t="str">
        <f t="shared" ref="BJ146:BJ153" si="425">IFERROR(AW146/AK146,"-")</f>
        <v>-</v>
      </c>
      <c r="BK146" s="84" t="str">
        <f t="shared" ref="BK146:BK153" si="426">IFERROR(AX146/AL146,"-")</f>
        <v>-</v>
      </c>
      <c r="BL146" s="84" t="str">
        <f t="shared" ref="BL146:BL153" si="427">IFERROR(AY146/AM146,"-")</f>
        <v>-</v>
      </c>
      <c r="BM146" s="84" t="str">
        <f t="shared" ref="BM146:BM153" si="428">IFERROR(AZ146/AN146,"-")</f>
        <v>-</v>
      </c>
      <c r="BN146" s="84" t="str">
        <f t="shared" ref="BN146:BN153" si="429">IFERROR(BA146/AO146,"-")</f>
        <v>-</v>
      </c>
      <c r="BO146" s="84" t="str">
        <f t="shared" ref="BO146:BO153" si="430">IFERROR(BB146/AP146,"-")</f>
        <v>-</v>
      </c>
      <c r="BP146" s="84" t="str">
        <f t="shared" ref="BP146:BP153" si="431">IFERROR(BC146/AQ146,"-")</f>
        <v>-</v>
      </c>
      <c r="BQ146" s="84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66" t="str">
        <f t="shared" si="416"/>
        <v>-</v>
      </c>
      <c r="D147" s="66" t="str">
        <f t="shared" ref="D147:E153" si="433">IFERROR(D50/D75,"-")</f>
        <v>-</v>
      </c>
      <c r="E147" s="66" t="str">
        <f t="shared" si="433"/>
        <v>-</v>
      </c>
      <c r="F147" s="65" t="str">
        <f t="shared" si="418"/>
        <v/>
      </c>
      <c r="H147" s="1" t="str">
        <f t="shared" si="419"/>
        <v/>
      </c>
      <c r="I147" s="1" t="str">
        <f t="shared" si="419"/>
        <v/>
      </c>
      <c r="J147" s="1" t="str">
        <f t="shared" si="419"/>
        <v/>
      </c>
      <c r="K147" s="1" t="str">
        <f t="shared" si="419"/>
        <v/>
      </c>
      <c r="L147" s="1" t="str">
        <f t="shared" si="419"/>
        <v/>
      </c>
      <c r="M147" s="1" t="str">
        <f t="shared" si="419"/>
        <v/>
      </c>
      <c r="N147" s="1" t="str">
        <f t="shared" si="419"/>
        <v/>
      </c>
      <c r="O147" s="1" t="str">
        <f t="shared" si="419"/>
        <v/>
      </c>
      <c r="P147" s="1" t="str">
        <f t="shared" si="419"/>
        <v/>
      </c>
      <c r="Q147" s="1" t="str">
        <f t="shared" si="419"/>
        <v/>
      </c>
      <c r="R147" s="11" t="str">
        <f t="shared" si="419"/>
        <v/>
      </c>
      <c r="S147" s="11" t="str">
        <f t="shared" si="419"/>
        <v/>
      </c>
      <c r="U147" s="1" t="str">
        <f t="shared" ref="U147:BD147" si="434">IFERROR(U50/U75,"")</f>
        <v/>
      </c>
      <c r="V147" s="1" t="str">
        <f t="shared" si="434"/>
        <v/>
      </c>
      <c r="W147" s="1" t="str">
        <f t="shared" si="434"/>
        <v/>
      </c>
      <c r="X147" s="1" t="str">
        <f t="shared" si="434"/>
        <v/>
      </c>
      <c r="Y147" s="1" t="str">
        <f t="shared" si="434"/>
        <v/>
      </c>
      <c r="Z147" s="1" t="str">
        <f t="shared" si="434"/>
        <v/>
      </c>
      <c r="AA147" s="1" t="str">
        <f t="shared" si="434"/>
        <v/>
      </c>
      <c r="AB147" s="1" t="str">
        <f t="shared" si="434"/>
        <v/>
      </c>
      <c r="AC147" s="1" t="str">
        <f t="shared" si="434"/>
        <v/>
      </c>
      <c r="AD147" s="1" t="str">
        <f t="shared" si="434"/>
        <v/>
      </c>
      <c r="AE147" s="1" t="str">
        <f t="shared" si="434"/>
        <v/>
      </c>
      <c r="AF147" s="1" t="str">
        <f t="shared" si="434"/>
        <v/>
      </c>
      <c r="AG147" s="1" t="str">
        <f t="shared" si="434"/>
        <v/>
      </c>
      <c r="AH147" s="1" t="str">
        <f t="shared" si="434"/>
        <v/>
      </c>
      <c r="AI147" s="1" t="str">
        <f t="shared" si="434"/>
        <v/>
      </c>
      <c r="AJ147" s="1" t="str">
        <f t="shared" si="434"/>
        <v/>
      </c>
      <c r="AK147" s="1" t="str">
        <f t="shared" si="434"/>
        <v/>
      </c>
      <c r="AL147" s="1" t="str">
        <f t="shared" si="434"/>
        <v/>
      </c>
      <c r="AM147" s="1" t="str">
        <f t="shared" si="434"/>
        <v/>
      </c>
      <c r="AN147" s="1" t="str">
        <f t="shared" si="434"/>
        <v/>
      </c>
      <c r="AO147" s="1" t="str">
        <f t="shared" si="434"/>
        <v/>
      </c>
      <c r="AP147" s="1" t="str">
        <f t="shared" si="434"/>
        <v/>
      </c>
      <c r="AQ147" s="1" t="str">
        <f t="shared" si="434"/>
        <v/>
      </c>
      <c r="AR147" s="1" t="str">
        <f t="shared" si="434"/>
        <v/>
      </c>
      <c r="AS147" s="1" t="str">
        <f t="shared" si="434"/>
        <v/>
      </c>
      <c r="AT147" s="1" t="str">
        <f t="shared" si="434"/>
        <v/>
      </c>
      <c r="AU147" s="1" t="str">
        <f t="shared" si="434"/>
        <v/>
      </c>
      <c r="AV147" s="1" t="str">
        <f t="shared" si="434"/>
        <v/>
      </c>
      <c r="AW147" s="1" t="str">
        <f t="shared" si="434"/>
        <v/>
      </c>
      <c r="AX147" s="1" t="str">
        <f t="shared" si="434"/>
        <v/>
      </c>
      <c r="AY147" s="1" t="str">
        <f t="shared" si="434"/>
        <v/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84" t="str">
        <f t="shared" si="421"/>
        <v>-</v>
      </c>
      <c r="BG147" s="84" t="str">
        <f t="shared" si="422"/>
        <v>-</v>
      </c>
      <c r="BH147" s="84" t="str">
        <f t="shared" si="423"/>
        <v>-</v>
      </c>
      <c r="BI147" s="84" t="str">
        <f t="shared" si="424"/>
        <v>-</v>
      </c>
      <c r="BJ147" s="84" t="str">
        <f t="shared" si="425"/>
        <v>-</v>
      </c>
      <c r="BK147" s="84" t="str">
        <f t="shared" si="426"/>
        <v>-</v>
      </c>
      <c r="BL147" s="84" t="str">
        <f t="shared" si="427"/>
        <v>-</v>
      </c>
      <c r="BM147" s="84" t="str">
        <f t="shared" si="428"/>
        <v>-</v>
      </c>
      <c r="BN147" s="84" t="str">
        <f t="shared" si="429"/>
        <v>-</v>
      </c>
      <c r="BO147" s="84" t="str">
        <f t="shared" si="430"/>
        <v>-</v>
      </c>
      <c r="BP147" s="84" t="str">
        <f t="shared" si="431"/>
        <v>-</v>
      </c>
      <c r="BQ147" s="84" t="str">
        <f t="shared" si="432"/>
        <v>-</v>
      </c>
    </row>
    <row r="148" spans="1:69" x14ac:dyDescent="0.25">
      <c r="A148" s="44"/>
      <c r="B148" s="22" t="s">
        <v>45</v>
      </c>
      <c r="C148" s="66" t="str">
        <f t="shared" si="416"/>
        <v>-</v>
      </c>
      <c r="D148" s="66" t="str">
        <f t="shared" si="433"/>
        <v>-</v>
      </c>
      <c r="E148" s="66" t="str">
        <f t="shared" si="433"/>
        <v>-</v>
      </c>
      <c r="F148" s="65" t="str">
        <f t="shared" si="418"/>
        <v/>
      </c>
      <c r="H148" s="1" t="str">
        <f t="shared" si="419"/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35">IFERROR(U51/U76,"")</f>
        <v/>
      </c>
      <c r="V148" s="1" t="str">
        <f t="shared" si="435"/>
        <v/>
      </c>
      <c r="W148" s="1" t="str">
        <f t="shared" si="435"/>
        <v/>
      </c>
      <c r="X148" s="1" t="str">
        <f t="shared" si="435"/>
        <v/>
      </c>
      <c r="Y148" s="1" t="str">
        <f t="shared" si="435"/>
        <v/>
      </c>
      <c r="Z148" s="1" t="str">
        <f t="shared" si="435"/>
        <v/>
      </c>
      <c r="AA148" s="1" t="str">
        <f t="shared" si="435"/>
        <v/>
      </c>
      <c r="AB148" s="1" t="str">
        <f t="shared" si="435"/>
        <v/>
      </c>
      <c r="AC148" s="1" t="str">
        <f t="shared" si="435"/>
        <v/>
      </c>
      <c r="AD148" s="1" t="str">
        <f t="shared" si="435"/>
        <v/>
      </c>
      <c r="AE148" s="1" t="str">
        <f t="shared" si="435"/>
        <v/>
      </c>
      <c r="AF148" s="1" t="str">
        <f t="shared" si="435"/>
        <v/>
      </c>
      <c r="AG148" s="1" t="str">
        <f t="shared" si="435"/>
        <v/>
      </c>
      <c r="AH148" s="1" t="str">
        <f t="shared" si="435"/>
        <v/>
      </c>
      <c r="AI148" s="1" t="str">
        <f t="shared" si="435"/>
        <v/>
      </c>
      <c r="AJ148" s="1" t="str">
        <f t="shared" si="435"/>
        <v/>
      </c>
      <c r="AK148" s="1" t="str">
        <f t="shared" si="435"/>
        <v/>
      </c>
      <c r="AL148" s="1" t="str">
        <f t="shared" si="435"/>
        <v/>
      </c>
      <c r="AM148" s="1" t="str">
        <f t="shared" si="435"/>
        <v/>
      </c>
      <c r="AN148" s="1" t="str">
        <f t="shared" si="435"/>
        <v/>
      </c>
      <c r="AO148" s="1" t="str">
        <f t="shared" si="435"/>
        <v/>
      </c>
      <c r="AP148" s="1" t="str">
        <f t="shared" si="435"/>
        <v/>
      </c>
      <c r="AQ148" s="1" t="str">
        <f t="shared" si="435"/>
        <v/>
      </c>
      <c r="AR148" s="1" t="str">
        <f t="shared" si="435"/>
        <v/>
      </c>
      <c r="AS148" s="1" t="str">
        <f t="shared" si="435"/>
        <v/>
      </c>
      <c r="AT148" s="1" t="str">
        <f t="shared" si="435"/>
        <v/>
      </c>
      <c r="AU148" s="1" t="str">
        <f t="shared" si="435"/>
        <v/>
      </c>
      <c r="AV148" s="1" t="str">
        <f t="shared" si="435"/>
        <v/>
      </c>
      <c r="AW148" s="1" t="str">
        <f t="shared" si="435"/>
        <v/>
      </c>
      <c r="AX148" s="1" t="str">
        <f t="shared" si="435"/>
        <v/>
      </c>
      <c r="AY148" s="1" t="str">
        <f t="shared" si="435"/>
        <v/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84" t="str">
        <f t="shared" si="421"/>
        <v>-</v>
      </c>
      <c r="BG148" s="84" t="str">
        <f t="shared" si="422"/>
        <v>-</v>
      </c>
      <c r="BH148" s="84" t="str">
        <f t="shared" si="423"/>
        <v>-</v>
      </c>
      <c r="BI148" s="84" t="str">
        <f t="shared" si="424"/>
        <v>-</v>
      </c>
      <c r="BJ148" s="84" t="str">
        <f t="shared" si="425"/>
        <v>-</v>
      </c>
      <c r="BK148" s="84" t="str">
        <f t="shared" si="426"/>
        <v>-</v>
      </c>
      <c r="BL148" s="84" t="str">
        <f t="shared" si="427"/>
        <v>-</v>
      </c>
      <c r="BM148" s="84" t="str">
        <f t="shared" si="428"/>
        <v>-</v>
      </c>
      <c r="BN148" s="84" t="str">
        <f t="shared" si="429"/>
        <v>-</v>
      </c>
      <c r="BO148" s="84" t="str">
        <f t="shared" si="430"/>
        <v>-</v>
      </c>
      <c r="BP148" s="84" t="str">
        <f t="shared" si="431"/>
        <v>-</v>
      </c>
      <c r="BQ148" s="84" t="str">
        <f t="shared" si="432"/>
        <v>-</v>
      </c>
    </row>
    <row r="149" spans="1:69" x14ac:dyDescent="0.25">
      <c r="A149" s="44"/>
      <c r="B149" s="22" t="s">
        <v>46</v>
      </c>
      <c r="C149" s="66" t="str">
        <f t="shared" si="416"/>
        <v>-</v>
      </c>
      <c r="D149" s="66" t="str">
        <f t="shared" si="433"/>
        <v>-</v>
      </c>
      <c r="E149" s="66" t="str">
        <f t="shared" si="433"/>
        <v>-</v>
      </c>
      <c r="F149" s="65" t="str">
        <f t="shared" si="418"/>
        <v/>
      </c>
      <c r="H149" s="1" t="str">
        <f t="shared" si="419"/>
        <v/>
      </c>
      <c r="I149" s="1" t="str">
        <f t="shared" si="419"/>
        <v/>
      </c>
      <c r="J149" s="1" t="str">
        <f t="shared" si="419"/>
        <v/>
      </c>
      <c r="K149" s="1" t="str">
        <f t="shared" si="419"/>
        <v/>
      </c>
      <c r="L149" s="1" t="str">
        <f t="shared" si="419"/>
        <v/>
      </c>
      <c r="M149" s="1" t="str">
        <f t="shared" si="419"/>
        <v/>
      </c>
      <c r="N149" s="1" t="str">
        <f t="shared" si="419"/>
        <v/>
      </c>
      <c r="O149" s="1" t="str">
        <f t="shared" si="419"/>
        <v/>
      </c>
      <c r="P149" s="1" t="str">
        <f t="shared" si="419"/>
        <v/>
      </c>
      <c r="Q149" s="1" t="str">
        <f t="shared" si="419"/>
        <v/>
      </c>
      <c r="R149" s="11" t="str">
        <f t="shared" si="419"/>
        <v/>
      </c>
      <c r="S149" s="11" t="str">
        <f t="shared" si="419"/>
        <v/>
      </c>
      <c r="U149" s="1" t="str">
        <f t="shared" ref="U149:BD149" si="436">IFERROR(U52/U77,"")</f>
        <v/>
      </c>
      <c r="V149" s="1" t="str">
        <f t="shared" si="436"/>
        <v/>
      </c>
      <c r="W149" s="1" t="str">
        <f t="shared" si="436"/>
        <v/>
      </c>
      <c r="X149" s="1" t="str">
        <f t="shared" si="436"/>
        <v/>
      </c>
      <c r="Y149" s="1" t="str">
        <f t="shared" si="436"/>
        <v/>
      </c>
      <c r="Z149" s="1" t="str">
        <f t="shared" si="436"/>
        <v/>
      </c>
      <c r="AA149" s="1" t="str">
        <f t="shared" si="436"/>
        <v/>
      </c>
      <c r="AB149" s="1" t="str">
        <f t="shared" si="436"/>
        <v/>
      </c>
      <c r="AC149" s="1" t="str">
        <f t="shared" si="436"/>
        <v/>
      </c>
      <c r="AD149" s="1" t="str">
        <f t="shared" si="436"/>
        <v/>
      </c>
      <c r="AE149" s="1" t="str">
        <f t="shared" si="436"/>
        <v/>
      </c>
      <c r="AF149" s="1" t="str">
        <f t="shared" si="436"/>
        <v/>
      </c>
      <c r="AG149" s="1" t="str">
        <f t="shared" si="436"/>
        <v/>
      </c>
      <c r="AH149" s="1" t="str">
        <f t="shared" si="436"/>
        <v/>
      </c>
      <c r="AI149" s="1" t="str">
        <f t="shared" si="436"/>
        <v/>
      </c>
      <c r="AJ149" s="1" t="str">
        <f t="shared" si="436"/>
        <v/>
      </c>
      <c r="AK149" s="1" t="str">
        <f t="shared" si="436"/>
        <v/>
      </c>
      <c r="AL149" s="1" t="str">
        <f t="shared" si="436"/>
        <v/>
      </c>
      <c r="AM149" s="1" t="str">
        <f t="shared" si="436"/>
        <v/>
      </c>
      <c r="AN149" s="1" t="str">
        <f t="shared" si="436"/>
        <v/>
      </c>
      <c r="AO149" s="1" t="str">
        <f t="shared" si="436"/>
        <v/>
      </c>
      <c r="AP149" s="1" t="str">
        <f t="shared" si="436"/>
        <v/>
      </c>
      <c r="AQ149" s="1" t="str">
        <f t="shared" si="436"/>
        <v/>
      </c>
      <c r="AR149" s="1" t="str">
        <f t="shared" si="436"/>
        <v/>
      </c>
      <c r="AS149" s="1" t="str">
        <f t="shared" si="436"/>
        <v/>
      </c>
      <c r="AT149" s="1" t="str">
        <f t="shared" si="436"/>
        <v/>
      </c>
      <c r="AU149" s="1" t="str">
        <f t="shared" si="436"/>
        <v/>
      </c>
      <c r="AV149" s="1" t="str">
        <f t="shared" si="436"/>
        <v/>
      </c>
      <c r="AW149" s="1" t="str">
        <f t="shared" si="436"/>
        <v/>
      </c>
      <c r="AX149" s="1" t="str">
        <f t="shared" si="436"/>
        <v/>
      </c>
      <c r="AY149" s="1" t="str">
        <f t="shared" si="436"/>
        <v/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47</v>
      </c>
      <c r="C150" s="66" t="str">
        <f t="shared" si="416"/>
        <v>-</v>
      </c>
      <c r="D150" s="66" t="str">
        <f t="shared" si="433"/>
        <v>-</v>
      </c>
      <c r="E150" s="66" t="str">
        <f t="shared" si="433"/>
        <v>-</v>
      </c>
      <c r="F150" s="65" t="str">
        <f t="shared" si="418"/>
        <v/>
      </c>
      <c r="H150" s="1" t="str">
        <f t="shared" si="419"/>
        <v/>
      </c>
      <c r="I150" s="1" t="str">
        <f t="shared" si="419"/>
        <v/>
      </c>
      <c r="J150" s="1" t="str">
        <f t="shared" si="419"/>
        <v/>
      </c>
      <c r="K150" s="1" t="str">
        <f t="shared" si="419"/>
        <v/>
      </c>
      <c r="L150" s="1" t="str">
        <f t="shared" si="419"/>
        <v/>
      </c>
      <c r="M150" s="1" t="str">
        <f t="shared" si="419"/>
        <v/>
      </c>
      <c r="N150" s="1" t="str">
        <f t="shared" si="419"/>
        <v/>
      </c>
      <c r="O150" s="1" t="str">
        <f t="shared" si="419"/>
        <v/>
      </c>
      <c r="P150" s="1" t="str">
        <f t="shared" si="419"/>
        <v/>
      </c>
      <c r="Q150" s="1" t="str">
        <f t="shared" si="419"/>
        <v/>
      </c>
      <c r="R150" s="11" t="str">
        <f t="shared" si="419"/>
        <v/>
      </c>
      <c r="S150" s="11" t="str">
        <f t="shared" si="419"/>
        <v/>
      </c>
      <c r="U150" s="1" t="str">
        <f t="shared" ref="U150:BD150" si="437">IFERROR(U53/U78,"")</f>
        <v/>
      </c>
      <c r="V150" s="1" t="str">
        <f t="shared" si="437"/>
        <v/>
      </c>
      <c r="W150" s="1" t="str">
        <f t="shared" si="437"/>
        <v/>
      </c>
      <c r="X150" s="1" t="str">
        <f t="shared" si="437"/>
        <v/>
      </c>
      <c r="Y150" s="1" t="str">
        <f t="shared" si="437"/>
        <v/>
      </c>
      <c r="Z150" s="1" t="str">
        <f t="shared" si="437"/>
        <v/>
      </c>
      <c r="AA150" s="1" t="str">
        <f t="shared" si="437"/>
        <v/>
      </c>
      <c r="AB150" s="1" t="str">
        <f t="shared" si="437"/>
        <v/>
      </c>
      <c r="AC150" s="1" t="str">
        <f t="shared" si="437"/>
        <v/>
      </c>
      <c r="AD150" s="1" t="str">
        <f t="shared" si="437"/>
        <v/>
      </c>
      <c r="AE150" s="1" t="str">
        <f t="shared" si="437"/>
        <v/>
      </c>
      <c r="AF150" s="1" t="str">
        <f t="shared" si="437"/>
        <v/>
      </c>
      <c r="AG150" s="1" t="str">
        <f t="shared" si="437"/>
        <v/>
      </c>
      <c r="AH150" s="1" t="str">
        <f t="shared" si="437"/>
        <v/>
      </c>
      <c r="AI150" s="1" t="str">
        <f t="shared" si="437"/>
        <v/>
      </c>
      <c r="AJ150" s="1" t="str">
        <f t="shared" si="437"/>
        <v/>
      </c>
      <c r="AK150" s="1" t="str">
        <f t="shared" si="437"/>
        <v/>
      </c>
      <c r="AL150" s="1" t="str">
        <f t="shared" si="437"/>
        <v/>
      </c>
      <c r="AM150" s="1" t="str">
        <f t="shared" si="437"/>
        <v/>
      </c>
      <c r="AN150" s="1" t="str">
        <f t="shared" si="437"/>
        <v/>
      </c>
      <c r="AO150" s="1" t="str">
        <f t="shared" si="437"/>
        <v/>
      </c>
      <c r="AP150" s="1" t="str">
        <f t="shared" si="437"/>
        <v/>
      </c>
      <c r="AQ150" s="1" t="str">
        <f t="shared" si="437"/>
        <v/>
      </c>
      <c r="AR150" s="1" t="str">
        <f t="shared" si="437"/>
        <v/>
      </c>
      <c r="AS150" s="1" t="str">
        <f t="shared" si="437"/>
        <v/>
      </c>
      <c r="AT150" s="1" t="str">
        <f t="shared" si="437"/>
        <v/>
      </c>
      <c r="AU150" s="1" t="str">
        <f t="shared" si="437"/>
        <v/>
      </c>
      <c r="AV150" s="1" t="str">
        <f t="shared" si="437"/>
        <v/>
      </c>
      <c r="AW150" s="1" t="str">
        <f t="shared" si="437"/>
        <v/>
      </c>
      <c r="AX150" s="1" t="str">
        <f t="shared" si="437"/>
        <v/>
      </c>
      <c r="AY150" s="1" t="str">
        <f t="shared" si="437"/>
        <v/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48</v>
      </c>
      <c r="C151" s="66" t="str">
        <f t="shared" si="416"/>
        <v>-</v>
      </c>
      <c r="D151" s="66" t="str">
        <f t="shared" si="433"/>
        <v>-</v>
      </c>
      <c r="E151" s="66" t="str">
        <f t="shared" si="433"/>
        <v>-</v>
      </c>
      <c r="F151" s="65" t="str">
        <f t="shared" si="418"/>
        <v/>
      </c>
      <c r="H151" s="1" t="str">
        <f t="shared" si="419"/>
        <v/>
      </c>
      <c r="I151" s="1" t="str">
        <f t="shared" si="419"/>
        <v/>
      </c>
      <c r="J151" s="1" t="str">
        <f t="shared" si="419"/>
        <v/>
      </c>
      <c r="K151" s="1" t="str">
        <f t="shared" si="419"/>
        <v/>
      </c>
      <c r="L151" s="1" t="str">
        <f t="shared" si="419"/>
        <v/>
      </c>
      <c r="M151" s="1" t="str">
        <f t="shared" si="419"/>
        <v/>
      </c>
      <c r="N151" s="1" t="str">
        <f t="shared" si="419"/>
        <v/>
      </c>
      <c r="O151" s="1" t="str">
        <f t="shared" si="419"/>
        <v/>
      </c>
      <c r="P151" s="1" t="str">
        <f t="shared" si="419"/>
        <v/>
      </c>
      <c r="Q151" s="1" t="str">
        <f t="shared" si="419"/>
        <v/>
      </c>
      <c r="R151" s="11" t="str">
        <f t="shared" si="419"/>
        <v/>
      </c>
      <c r="S151" s="11" t="str">
        <f t="shared" si="419"/>
        <v/>
      </c>
      <c r="U151" s="1" t="str">
        <f t="shared" ref="U151:BD151" si="438">IFERROR(U54/U79,"")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49</v>
      </c>
      <c r="C152" s="66" t="str">
        <f t="shared" si="416"/>
        <v>-</v>
      </c>
      <c r="D152" s="66" t="str">
        <f t="shared" si="433"/>
        <v>-</v>
      </c>
      <c r="E152" s="66" t="str">
        <f t="shared" si="433"/>
        <v>-</v>
      </c>
      <c r="F152" s="65" t="str">
        <f t="shared" si="418"/>
        <v/>
      </c>
      <c r="H152" s="1" t="str">
        <f t="shared" si="419"/>
        <v/>
      </c>
      <c r="I152" s="1" t="str">
        <f t="shared" si="419"/>
        <v/>
      </c>
      <c r="J152" s="1" t="str">
        <f t="shared" si="419"/>
        <v/>
      </c>
      <c r="K152" s="1" t="str">
        <f t="shared" si="419"/>
        <v/>
      </c>
      <c r="L152" s="1" t="str">
        <f t="shared" si="419"/>
        <v/>
      </c>
      <c r="M152" s="1" t="str">
        <f t="shared" si="419"/>
        <v/>
      </c>
      <c r="N152" s="1" t="str">
        <f t="shared" si="419"/>
        <v/>
      </c>
      <c r="O152" s="1" t="str">
        <f t="shared" si="419"/>
        <v/>
      </c>
      <c r="P152" s="1" t="str">
        <f t="shared" si="419"/>
        <v/>
      </c>
      <c r="Q152" s="1" t="str">
        <f t="shared" si="419"/>
        <v/>
      </c>
      <c r="R152" s="11" t="str">
        <f t="shared" si="419"/>
        <v/>
      </c>
      <c r="S152" s="11" t="str">
        <f t="shared" si="419"/>
        <v/>
      </c>
      <c r="U152" s="1" t="str">
        <f t="shared" ref="U152:BD152" si="439">IFERROR(U55/U80,"")</f>
        <v/>
      </c>
      <c r="V152" s="1" t="str">
        <f t="shared" si="439"/>
        <v/>
      </c>
      <c r="W152" s="1" t="str">
        <f t="shared" si="439"/>
        <v/>
      </c>
      <c r="X152" s="1" t="str">
        <f t="shared" si="439"/>
        <v/>
      </c>
      <c r="Y152" s="1" t="str">
        <f t="shared" si="439"/>
        <v/>
      </c>
      <c r="Z152" s="1" t="str">
        <f t="shared" si="439"/>
        <v/>
      </c>
      <c r="AA152" s="1" t="str">
        <f t="shared" si="439"/>
        <v/>
      </c>
      <c r="AB152" s="1" t="str">
        <f t="shared" si="439"/>
        <v/>
      </c>
      <c r="AC152" s="1" t="str">
        <f t="shared" si="439"/>
        <v/>
      </c>
      <c r="AD152" s="1" t="str">
        <f t="shared" si="439"/>
        <v/>
      </c>
      <c r="AE152" s="1" t="str">
        <f t="shared" si="439"/>
        <v/>
      </c>
      <c r="AF152" s="1" t="str">
        <f t="shared" si="439"/>
        <v/>
      </c>
      <c r="AG152" s="1" t="str">
        <f t="shared" si="439"/>
        <v/>
      </c>
      <c r="AH152" s="1" t="str">
        <f t="shared" si="439"/>
        <v/>
      </c>
      <c r="AI152" s="1" t="str">
        <f t="shared" si="439"/>
        <v/>
      </c>
      <c r="AJ152" s="1" t="str">
        <f t="shared" si="439"/>
        <v/>
      </c>
      <c r="AK152" s="1" t="str">
        <f t="shared" si="439"/>
        <v/>
      </c>
      <c r="AL152" s="1" t="str">
        <f t="shared" si="439"/>
        <v/>
      </c>
      <c r="AM152" s="1" t="str">
        <f t="shared" si="439"/>
        <v/>
      </c>
      <c r="AN152" s="1" t="str">
        <f t="shared" si="439"/>
        <v/>
      </c>
      <c r="AO152" s="1" t="str">
        <f t="shared" si="439"/>
        <v/>
      </c>
      <c r="AP152" s="1" t="str">
        <f t="shared" si="439"/>
        <v/>
      </c>
      <c r="AQ152" s="1" t="str">
        <f t="shared" si="439"/>
        <v/>
      </c>
      <c r="AR152" s="1" t="str">
        <f t="shared" si="439"/>
        <v/>
      </c>
      <c r="AS152" s="1" t="str">
        <f t="shared" si="439"/>
        <v/>
      </c>
      <c r="AT152" s="1" t="str">
        <f t="shared" si="439"/>
        <v/>
      </c>
      <c r="AU152" s="1" t="str">
        <f t="shared" si="439"/>
        <v/>
      </c>
      <c r="AV152" s="1" t="str">
        <f t="shared" si="439"/>
        <v/>
      </c>
      <c r="AW152" s="1" t="str">
        <f t="shared" si="439"/>
        <v/>
      </c>
      <c r="AX152" s="1" t="str">
        <f t="shared" si="439"/>
        <v/>
      </c>
      <c r="AY152" s="1" t="str">
        <f t="shared" si="439"/>
        <v/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50</v>
      </c>
      <c r="C153" s="66" t="str">
        <f t="shared" si="416"/>
        <v>-</v>
      </c>
      <c r="D153" s="66" t="str">
        <f t="shared" si="433"/>
        <v>-</v>
      </c>
      <c r="E153" s="66" t="str">
        <f t="shared" si="433"/>
        <v>-</v>
      </c>
      <c r="F153" s="65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 t="str">
        <f t="shared" si="419"/>
        <v/>
      </c>
      <c r="Q153" s="1" t="str">
        <f t="shared" si="419"/>
        <v/>
      </c>
      <c r="R153" s="11" t="str">
        <f t="shared" si="419"/>
        <v/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 t="str">
        <f t="shared" si="440"/>
        <v/>
      </c>
      <c r="AU153" s="1" t="str">
        <f t="shared" si="440"/>
        <v/>
      </c>
      <c r="AV153" s="1" t="str">
        <f t="shared" si="440"/>
        <v/>
      </c>
      <c r="AW153" s="1" t="str">
        <f t="shared" si="440"/>
        <v/>
      </c>
      <c r="AX153" s="1" t="str">
        <f t="shared" si="440"/>
        <v/>
      </c>
      <c r="AY153" s="1" t="str">
        <f t="shared" si="440"/>
        <v/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3" t="s">
        <v>153</v>
      </c>
      <c r="C154" s="66" t="str">
        <f t="shared" ref="C154:D155" si="441">IFERROR(C57/C82,"-")</f>
        <v>-</v>
      </c>
      <c r="D154" s="66" t="str">
        <f t="shared" si="441"/>
        <v>-</v>
      </c>
      <c r="E154" s="66" t="str">
        <f>IFERROR(E57/E82,"-")</f>
        <v>-</v>
      </c>
      <c r="F154" s="65" t="str">
        <f t="shared" si="418"/>
        <v/>
      </c>
      <c r="H154" s="1" t="str">
        <f t="shared" si="419"/>
        <v/>
      </c>
      <c r="I154" s="1" t="str">
        <f>IFERROR(I57/I82,"")</f>
        <v/>
      </c>
      <c r="J154" s="1" t="str">
        <f t="shared" si="419"/>
        <v/>
      </c>
      <c r="K154" s="1" t="str">
        <f t="shared" si="419"/>
        <v/>
      </c>
      <c r="L154" s="1" t="str">
        <f t="shared" si="419"/>
        <v/>
      </c>
      <c r="M154" s="1" t="str">
        <f t="shared" si="419"/>
        <v/>
      </c>
      <c r="N154" s="1" t="str">
        <f t="shared" si="419"/>
        <v/>
      </c>
      <c r="O154" s="1" t="str">
        <f t="shared" si="419"/>
        <v/>
      </c>
      <c r="P154" s="1" t="str">
        <f t="shared" si="419"/>
        <v/>
      </c>
      <c r="Q154" s="1" t="str">
        <f t="shared" si="419"/>
        <v/>
      </c>
      <c r="R154" s="11" t="str">
        <f t="shared" si="419"/>
        <v/>
      </c>
      <c r="S154" s="11" t="str">
        <f t="shared" si="419"/>
        <v/>
      </c>
      <c r="U154" s="1" t="str">
        <f>IFERROR(U57/U82,"")</f>
        <v/>
      </c>
      <c r="V154" s="1" t="str">
        <f t="shared" ref="V154:BD154" si="442">IFERROR(V57/V82,"")</f>
        <v/>
      </c>
      <c r="W154" s="1" t="str">
        <f t="shared" si="442"/>
        <v/>
      </c>
      <c r="X154" s="1" t="str">
        <f t="shared" si="442"/>
        <v/>
      </c>
      <c r="Y154" s="1" t="str">
        <f t="shared" si="442"/>
        <v/>
      </c>
      <c r="Z154" s="1" t="str">
        <f t="shared" si="442"/>
        <v/>
      </c>
      <c r="AA154" s="1" t="str">
        <f t="shared" si="442"/>
        <v/>
      </c>
      <c r="AB154" s="1" t="str">
        <f t="shared" si="442"/>
        <v/>
      </c>
      <c r="AC154" s="1" t="str">
        <f t="shared" si="442"/>
        <v/>
      </c>
      <c r="AD154" s="1" t="str">
        <f t="shared" si="442"/>
        <v/>
      </c>
      <c r="AE154" s="1" t="str">
        <f t="shared" si="442"/>
        <v/>
      </c>
      <c r="AF154" s="1" t="str">
        <f t="shared" si="442"/>
        <v/>
      </c>
      <c r="AG154" s="1" t="str">
        <f t="shared" si="442"/>
        <v/>
      </c>
      <c r="AH154" s="1" t="str">
        <f t="shared" si="442"/>
        <v/>
      </c>
      <c r="AI154" s="1" t="str">
        <f t="shared" si="442"/>
        <v/>
      </c>
      <c r="AJ154" s="1" t="str">
        <f t="shared" si="442"/>
        <v/>
      </c>
      <c r="AK154" s="1" t="str">
        <f t="shared" si="442"/>
        <v/>
      </c>
      <c r="AL154" s="1" t="str">
        <f t="shared" si="442"/>
        <v/>
      </c>
      <c r="AM154" s="1" t="str">
        <f t="shared" si="442"/>
        <v/>
      </c>
      <c r="AN154" s="1" t="str">
        <f t="shared" si="442"/>
        <v/>
      </c>
      <c r="AO154" s="1" t="str">
        <f t="shared" si="442"/>
        <v/>
      </c>
      <c r="AP154" s="1" t="str">
        <f t="shared" si="442"/>
        <v/>
      </c>
      <c r="AQ154" s="1" t="str">
        <f t="shared" si="442"/>
        <v/>
      </c>
      <c r="AR154" s="1" t="str">
        <f t="shared" si="442"/>
        <v/>
      </c>
      <c r="AS154" s="1" t="str">
        <f t="shared" si="442"/>
        <v/>
      </c>
      <c r="AT154" s="1" t="str">
        <f t="shared" si="442"/>
        <v/>
      </c>
      <c r="AU154" s="1" t="str">
        <f t="shared" si="442"/>
        <v/>
      </c>
      <c r="AV154" s="1" t="str">
        <f t="shared" si="442"/>
        <v/>
      </c>
      <c r="AW154" s="1" t="str">
        <f t="shared" si="442"/>
        <v/>
      </c>
      <c r="AX154" s="1" t="str">
        <f t="shared" si="442"/>
        <v/>
      </c>
      <c r="AY154" s="1" t="str">
        <f t="shared" si="442"/>
        <v/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84" t="str">
        <f t="shared" ref="BF154:BF155" si="443">IFERROR(AS154/AG154,"-")</f>
        <v>-</v>
      </c>
      <c r="BG154" s="84" t="str">
        <f t="shared" ref="BG154:BG155" si="444">IFERROR(AT154/AH154,"-")</f>
        <v>-</v>
      </c>
      <c r="BH154" s="84" t="str">
        <f t="shared" ref="BH154:BH155" si="445">IFERROR(AU154/AI154,"-")</f>
        <v>-</v>
      </c>
      <c r="BI154" s="84" t="str">
        <f t="shared" ref="BI154:BI155" si="446">IFERROR(AV154/AJ154,"-")</f>
        <v>-</v>
      </c>
      <c r="BJ154" s="84" t="str">
        <f t="shared" ref="BJ154:BJ155" si="447">IFERROR(AW154/AK154,"-")</f>
        <v>-</v>
      </c>
      <c r="BK154" s="84" t="str">
        <f t="shared" ref="BK154:BK155" si="448">IFERROR(AX154/AL154,"-")</f>
        <v>-</v>
      </c>
      <c r="BL154" s="84" t="str">
        <f t="shared" ref="BL154:BL155" si="449">IFERROR(AY154/AM154,"-")</f>
        <v>-</v>
      </c>
      <c r="BM154" s="84" t="str">
        <f t="shared" ref="BM154:BM155" si="450">IFERROR(AZ154/AN154,"-")</f>
        <v>-</v>
      </c>
      <c r="BN154" s="84" t="str">
        <f t="shared" ref="BN154:BN155" si="451">IFERROR(BA154/AO154,"-")</f>
        <v>-</v>
      </c>
      <c r="BO154" s="84" t="str">
        <f t="shared" ref="BO154:BO155" si="452">IFERROR(BB154/AP154,"-")</f>
        <v>-</v>
      </c>
      <c r="BP154" s="84" t="str">
        <f t="shared" ref="BP154:BP155" si="453">IFERROR(BC154/AQ154,"-")</f>
        <v>-</v>
      </c>
      <c r="BQ154" s="84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66" t="str">
        <f t="shared" si="441"/>
        <v>-</v>
      </c>
      <c r="D155" s="66" t="str">
        <f t="shared" si="441"/>
        <v>-</v>
      </c>
      <c r="E155" s="66" t="str">
        <f>IFERROR(E58/E83,"-")</f>
        <v>-</v>
      </c>
      <c r="F155" s="65" t="str">
        <f t="shared" si="418"/>
        <v/>
      </c>
      <c r="H155" s="1" t="str">
        <f t="shared" si="419"/>
        <v/>
      </c>
      <c r="I155" s="1" t="str">
        <f t="shared" si="419"/>
        <v/>
      </c>
      <c r="J155" s="1" t="str">
        <f t="shared" si="419"/>
        <v/>
      </c>
      <c r="K155" s="1" t="str">
        <f t="shared" si="419"/>
        <v/>
      </c>
      <c r="L155" s="1" t="str">
        <f t="shared" si="419"/>
        <v/>
      </c>
      <c r="M155" s="1" t="str">
        <f t="shared" si="419"/>
        <v/>
      </c>
      <c r="N155" s="1" t="str">
        <f t="shared" si="419"/>
        <v/>
      </c>
      <c r="O155" s="1" t="str">
        <f t="shared" si="419"/>
        <v/>
      </c>
      <c r="P155" s="1" t="str">
        <f t="shared" si="419"/>
        <v/>
      </c>
      <c r="Q155" s="1" t="str">
        <f t="shared" si="419"/>
        <v/>
      </c>
      <c r="R155" s="11" t="str">
        <f t="shared" si="419"/>
        <v/>
      </c>
      <c r="S155" s="11" t="str">
        <f t="shared" si="419"/>
        <v/>
      </c>
      <c r="U155" s="1" t="str">
        <f t="shared" ref="U155:BD155" si="455">IFERROR(U58/U83,"")</f>
        <v/>
      </c>
      <c r="V155" s="1" t="str">
        <f t="shared" si="455"/>
        <v/>
      </c>
      <c r="W155" s="1" t="str">
        <f t="shared" si="455"/>
        <v/>
      </c>
      <c r="X155" s="1" t="str">
        <f t="shared" si="455"/>
        <v/>
      </c>
      <c r="Y155" s="1" t="str">
        <f t="shared" si="455"/>
        <v/>
      </c>
      <c r="Z155" s="1" t="str">
        <f t="shared" si="455"/>
        <v/>
      </c>
      <c r="AA155" s="1" t="str">
        <f t="shared" si="455"/>
        <v/>
      </c>
      <c r="AB155" s="1" t="str">
        <f t="shared" si="455"/>
        <v/>
      </c>
      <c r="AC155" s="1" t="str">
        <f t="shared" si="455"/>
        <v/>
      </c>
      <c r="AD155" s="1" t="str">
        <f t="shared" si="455"/>
        <v/>
      </c>
      <c r="AE155" s="1" t="str">
        <f t="shared" si="455"/>
        <v/>
      </c>
      <c r="AF155" s="1" t="str">
        <f t="shared" si="455"/>
        <v/>
      </c>
      <c r="AG155" s="1" t="str">
        <f t="shared" si="455"/>
        <v/>
      </c>
      <c r="AH155" s="1" t="str">
        <f t="shared" si="455"/>
        <v/>
      </c>
      <c r="AI155" s="1" t="str">
        <f t="shared" si="455"/>
        <v/>
      </c>
      <c r="AJ155" s="1" t="str">
        <f t="shared" si="455"/>
        <v/>
      </c>
      <c r="AK155" s="1" t="str">
        <f t="shared" si="455"/>
        <v/>
      </c>
      <c r="AL155" s="1" t="str">
        <f t="shared" si="455"/>
        <v/>
      </c>
      <c r="AM155" s="1" t="str">
        <f t="shared" si="455"/>
        <v/>
      </c>
      <c r="AN155" s="1" t="str">
        <f t="shared" si="455"/>
        <v/>
      </c>
      <c r="AO155" s="1" t="str">
        <f t="shared" si="455"/>
        <v/>
      </c>
      <c r="AP155" s="1" t="str">
        <f t="shared" si="455"/>
        <v/>
      </c>
      <c r="AQ155" s="1" t="str">
        <f t="shared" si="455"/>
        <v/>
      </c>
      <c r="AR155" s="1" t="str">
        <f t="shared" si="455"/>
        <v/>
      </c>
      <c r="AS155" s="1" t="str">
        <f t="shared" si="455"/>
        <v/>
      </c>
      <c r="AT155" s="1" t="str">
        <f t="shared" si="455"/>
        <v/>
      </c>
      <c r="AU155" s="1" t="str">
        <f t="shared" si="455"/>
        <v/>
      </c>
      <c r="AV155" s="1" t="str">
        <f t="shared" si="455"/>
        <v/>
      </c>
      <c r="AW155" s="1" t="str">
        <f t="shared" si="455"/>
        <v/>
      </c>
      <c r="AX155" s="1" t="str">
        <f t="shared" si="455"/>
        <v/>
      </c>
      <c r="AY155" s="1" t="str">
        <f t="shared" si="455"/>
        <v/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84" t="str">
        <f t="shared" si="443"/>
        <v>-</v>
      </c>
      <c r="BG155" s="84" t="str">
        <f t="shared" si="444"/>
        <v>-</v>
      </c>
      <c r="BH155" s="84" t="str">
        <f t="shared" si="445"/>
        <v>-</v>
      </c>
      <c r="BI155" s="84" t="str">
        <f t="shared" si="446"/>
        <v>-</v>
      </c>
      <c r="BJ155" s="84" t="str">
        <f t="shared" si="447"/>
        <v>-</v>
      </c>
      <c r="BK155" s="84" t="str">
        <f t="shared" si="448"/>
        <v>-</v>
      </c>
      <c r="BL155" s="84" t="str">
        <f t="shared" si="449"/>
        <v>-</v>
      </c>
      <c r="BM155" s="84" t="str">
        <f t="shared" si="450"/>
        <v>-</v>
      </c>
      <c r="BN155" s="84" t="str">
        <f t="shared" si="451"/>
        <v>-</v>
      </c>
      <c r="BO155" s="84" t="str">
        <f t="shared" si="452"/>
        <v>-</v>
      </c>
      <c r="BP155" s="84" t="str">
        <f t="shared" si="453"/>
        <v>-</v>
      </c>
      <c r="BQ155" s="84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    : INDEX(U158:AF158,$B$2))</f>
        <v>0</v>
      </c>
      <c r="D158" s="71">
        <f>SUM(AG158                : INDEX(AG158:AR158,$B$2))</f>
        <v>0</v>
      </c>
      <c r="E158" s="71">
        <f>SUM(AS158    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U158" t="n">
        <v>215.0</v>
      </c>
      <c r="V158" t="n">
        <v>68.0</v>
      </c>
      <c r="W158" t="n">
        <v>224.0</v>
      </c>
      <c r="X158" t="n">
        <v>301.0</v>
      </c>
      <c r="Y158" t="n">
        <v>221.0</v>
      </c>
      <c r="Z158" t="n">
        <v>256.0</v>
      </c>
      <c r="AA158" t="n">
        <v>229.0</v>
      </c>
      <c r="AB158" t="n">
        <v>227.0</v>
      </c>
      <c r="AC158" t="n">
        <v>224.0</v>
      </c>
      <c r="AD158" t="n">
        <v>185.0</v>
      </c>
      <c r="AE158" t="n">
        <v>311.0</v>
      </c>
      <c r="AF158" t="n">
        <v>248.0</v>
      </c>
      <c r="AG158" t="n">
        <v>71.0</v>
      </c>
      <c r="AH158" t="n">
        <v>74.0</v>
      </c>
      <c r="AI158" t="n">
        <v>320.0</v>
      </c>
      <c r="AJ158" t="n">
        <v>206.0</v>
      </c>
      <c r="AK158" t="n">
        <v>213.0</v>
      </c>
      <c r="AL158" t="n">
        <v>315.0</v>
      </c>
      <c r="AM158" t="n">
        <v>246.0</v>
      </c>
      <c r="AN158" t="n">
        <v>238.0</v>
      </c>
      <c r="AO158" t="n">
        <v>330.0</v>
      </c>
      <c r="AP158" t="n">
        <v>305.0</v>
      </c>
      <c r="AQ158" t="n">
        <v>377.0</v>
      </c>
      <c r="AR158" t="n">
        <v>381.0</v>
      </c>
      <c r="AS158" t="n">
        <v>189.0</v>
      </c>
      <c r="AT158" t="n">
        <v>379.0</v>
      </c>
      <c r="AU158" t="n">
        <v>346.0</v>
      </c>
      <c r="AV158" t="n">
        <v>289.0</v>
      </c>
      <c r="AW158" t="n">
        <v>347.0</v>
      </c>
      <c r="AX158" t="n">
        <v>405.0</v>
      </c>
      <c r="AY158" t="n">
        <v>338.0</v>
      </c>
      <c r="BF158" s="84" t="str">
        <f t="shared" ref="BF158:BF166" si="456">IFERROR(AS158/AG158,"-")</f>
        <v>-</v>
      </c>
      <c r="BG158" s="84" t="str">
        <f t="shared" ref="BG158:BG166" si="457">IFERROR(AT158/AH158,"-")</f>
        <v>-</v>
      </c>
      <c r="BH158" s="84" t="str">
        <f t="shared" ref="BH158:BH166" si="458">IFERROR(AU158/AI158,"-")</f>
        <v>-</v>
      </c>
      <c r="BI158" s="84" t="str">
        <f t="shared" ref="BI158:BI166" si="459">IFERROR(AV158/AJ158,"-")</f>
        <v>-</v>
      </c>
      <c r="BJ158" s="84" t="str">
        <f t="shared" ref="BJ158:BJ166" si="460">IFERROR(AW158/AK158,"-")</f>
        <v>-</v>
      </c>
      <c r="BK158" s="84" t="str">
        <f t="shared" ref="BK158:BK166" si="461">IFERROR(AX158/AL158,"-")</f>
        <v>-</v>
      </c>
      <c r="BL158" s="84" t="str">
        <f t="shared" ref="BL158:BL166" si="462">IFERROR(AY158/AM158,"-")</f>
        <v>-</v>
      </c>
      <c r="BM158" s="84" t="str">
        <f t="shared" ref="BM158:BM166" si="463">IFERROR(AZ158/AN158,"-")</f>
        <v>-</v>
      </c>
      <c r="BN158" s="84" t="str">
        <f t="shared" ref="BN158:BN166" si="464">IFERROR(BA158/AO158,"-")</f>
        <v>-</v>
      </c>
      <c r="BO158" s="84" t="str">
        <f t="shared" ref="BO158:BO166" si="465">IFERROR(BB158/AP158,"-")</f>
        <v>-</v>
      </c>
      <c r="BP158" s="84" t="str">
        <f t="shared" ref="BP158:BP166" si="466">IFERROR(BC158/AQ158,"-")</f>
        <v>-</v>
      </c>
      <c r="BQ158" s="84" t="str">
        <f t="shared" ref="BQ158:BQ166" si="467">IFERROR(BD158/AR158,"-")</f>
        <v>-</v>
      </c>
    </row>
    <row r="159" spans="1:69" x14ac:dyDescent="0.25">
      <c r="A159" s="22" t="s">
        <v>91</v>
      </c>
      <c r="B159" s="22" t="s">
        <v>91</v>
      </c>
      <c r="C159" s="71">
        <f>SUM(U159                     : INDEX(U159:AF159,$B$2))</f>
        <v>0</v>
      </c>
      <c r="D159" s="71">
        <f>SUM(AG159                : INDEX(AG159:AR159,$B$2))</f>
        <v>0</v>
      </c>
      <c r="E159" s="71">
        <f>SUM(AS159                 : INDEX(AS159:BD159,$B$2))</f>
        <v>0</v>
      </c>
      <c r="F159" s="67" t="str">
        <f t="shared" ref="F159:F166" si="468">IFERROR(E159/D159,"-")</f>
        <v>-</v>
      </c>
      <c r="H159" s="4">
        <f t="shared" ref="H159:H162" si="469">SUM(U159:W159)</f>
        <v>0</v>
      </c>
      <c r="I159" s="4">
        <f t="shared" ref="I159:I162" si="470">SUM(X159:Z159)</f>
        <v>0</v>
      </c>
      <c r="J159" s="4">
        <f t="shared" ref="J159:J162" si="471">SUM(AA159:AC159)</f>
        <v>0</v>
      </c>
      <c r="K159" s="4">
        <f t="shared" ref="K159:K162" si="472">SUM(AD159:AF159)</f>
        <v>0</v>
      </c>
      <c r="L159" s="4">
        <f t="shared" ref="L159:L162" si="473">SUM(AG159:AI159)</f>
        <v>0</v>
      </c>
      <c r="M159" s="4">
        <f t="shared" ref="M159:M162" si="474">SUM(AJ159:AL159)</f>
        <v>0</v>
      </c>
      <c r="N159" s="4">
        <f t="shared" ref="N159:N162" si="475">SUM(AM159:AO159)</f>
        <v>0</v>
      </c>
      <c r="O159" s="4">
        <f t="shared" ref="O159:O162" si="476">SUM(AP159:AR159)</f>
        <v>0</v>
      </c>
      <c r="P159" s="4">
        <f t="shared" ref="P159:P162" si="477">SUM(AS159:AU159)</f>
        <v>0</v>
      </c>
      <c r="Q159" s="4">
        <f t="shared" ref="Q159:Q162" si="478">SUM(AV159:AX159)</f>
        <v>0</v>
      </c>
      <c r="R159" s="4">
        <f t="shared" ref="R159:R162" si="479">SUM(AY159:BA159)</f>
        <v>0</v>
      </c>
      <c r="S159" s="4">
        <f t="shared" ref="S159:S162" si="480">SUM(BB159:BD159)</f>
        <v>0</v>
      </c>
      <c r="U159" t="n">
        <v>45.0</v>
      </c>
      <c r="V159" t="n">
        <v>14.0</v>
      </c>
      <c r="W159" t="n">
        <v>69.0</v>
      </c>
      <c r="X159" t="n">
        <v>75.0</v>
      </c>
      <c r="Y159" t="n">
        <v>68.0</v>
      </c>
      <c r="Z159" t="n">
        <v>78.0</v>
      </c>
      <c r="AA159" t="n">
        <v>81.0</v>
      </c>
      <c r="AB159" t="n">
        <v>63.0</v>
      </c>
      <c r="AC159" t="n">
        <v>78.0</v>
      </c>
      <c r="AD159" t="n">
        <v>66.0</v>
      </c>
      <c r="AE159" t="n">
        <v>117.0</v>
      </c>
      <c r="AF159" t="n">
        <v>92.0</v>
      </c>
      <c r="AG159" t="n">
        <v>16.0</v>
      </c>
      <c r="AH159" t="n">
        <v>13.0</v>
      </c>
      <c r="AI159" t="n">
        <v>105.0</v>
      </c>
      <c r="AJ159" t="n">
        <v>70.0</v>
      </c>
      <c r="AK159" t="n">
        <v>68.0</v>
      </c>
      <c r="AL159" t="n">
        <v>122.0</v>
      </c>
      <c r="AM159" t="n">
        <v>88.0</v>
      </c>
      <c r="AN159" t="n">
        <v>79.0</v>
      </c>
      <c r="AO159" t="n">
        <v>127.0</v>
      </c>
      <c r="AP159" t="n">
        <v>115.0</v>
      </c>
      <c r="AQ159" t="n">
        <v>107.0</v>
      </c>
      <c r="AR159" t="n">
        <v>161.0</v>
      </c>
      <c r="AS159" t="n">
        <v>48.0</v>
      </c>
      <c r="AT159" t="n">
        <v>140.0</v>
      </c>
      <c r="AU159" t="n">
        <v>146.0</v>
      </c>
      <c r="AV159" t="n">
        <v>142.0</v>
      </c>
      <c r="AW159" t="n">
        <v>168.0</v>
      </c>
      <c r="AX159" t="n">
        <v>212.0</v>
      </c>
      <c r="AY159" t="n">
        <v>152.0</v>
      </c>
      <c r="BF159" s="84" t="str">
        <f t="shared" si="456"/>
        <v>-</v>
      </c>
      <c r="BG159" s="84" t="str">
        <f t="shared" si="457"/>
        <v>-</v>
      </c>
      <c r="BH159" s="84" t="str">
        <f t="shared" si="458"/>
        <v>-</v>
      </c>
      <c r="BI159" s="84" t="str">
        <f t="shared" si="459"/>
        <v>-</v>
      </c>
      <c r="BJ159" s="84" t="str">
        <f t="shared" si="460"/>
        <v>-</v>
      </c>
      <c r="BK159" s="84" t="str">
        <f t="shared" si="461"/>
        <v>-</v>
      </c>
      <c r="BL159" s="84" t="str">
        <f t="shared" si="462"/>
        <v>-</v>
      </c>
      <c r="BM159" s="84" t="str">
        <f t="shared" si="463"/>
        <v>-</v>
      </c>
      <c r="BN159" s="84" t="str">
        <f t="shared" si="464"/>
        <v>-</v>
      </c>
      <c r="BO159" s="84" t="str">
        <f t="shared" si="465"/>
        <v>-</v>
      </c>
      <c r="BP159" s="84" t="str">
        <f t="shared" si="466"/>
        <v>-</v>
      </c>
      <c r="BQ159" s="84" t="str">
        <f t="shared" si="467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    : INDEX(U160:AF160,$B$2))</f>
        <v>0</v>
      </c>
      <c r="D160" s="71">
        <f>SUM(AG160                : INDEX(AG160:AR160,$B$2))</f>
        <v>0</v>
      </c>
      <c r="E160" s="71">
        <f>SUM(AS160                 : INDEX(AS160:BD160,$B$2))</f>
        <v>0</v>
      </c>
      <c r="F160" s="67" t="str">
        <f t="shared" si="468"/>
        <v>-</v>
      </c>
      <c r="H160" s="4">
        <f t="shared" si="469"/>
        <v>0</v>
      </c>
      <c r="I160" s="4">
        <f t="shared" si="470"/>
        <v>0</v>
      </c>
      <c r="J160" s="4">
        <f t="shared" si="471"/>
        <v>0</v>
      </c>
      <c r="K160" s="4">
        <f t="shared" si="472"/>
        <v>0</v>
      </c>
      <c r="L160" s="4">
        <f t="shared" si="473"/>
        <v>0</v>
      </c>
      <c r="M160" s="4">
        <f t="shared" si="474"/>
        <v>0</v>
      </c>
      <c r="N160" s="4">
        <f t="shared" si="475"/>
        <v>0</v>
      </c>
      <c r="O160" s="4">
        <f t="shared" si="476"/>
        <v>0</v>
      </c>
      <c r="P160" s="4">
        <f t="shared" si="477"/>
        <v>0</v>
      </c>
      <c r="Q160" s="4">
        <f t="shared" si="478"/>
        <v>0</v>
      </c>
      <c r="R160" s="4">
        <f t="shared" si="479"/>
        <v>0</v>
      </c>
      <c r="S160" s="4">
        <f t="shared" si="480"/>
        <v>0</v>
      </c>
      <c r="U160" t="n">
        <v>68.0</v>
      </c>
      <c r="V160" t="n">
        <v>22.0</v>
      </c>
      <c r="W160" t="n">
        <v>92.0</v>
      </c>
      <c r="X160" t="n">
        <v>98.0</v>
      </c>
      <c r="Y160" t="n">
        <v>87.0</v>
      </c>
      <c r="Z160" t="n">
        <v>119.0</v>
      </c>
      <c r="AA160" t="n">
        <v>106.0</v>
      </c>
      <c r="AB160" t="n">
        <v>87.0</v>
      </c>
      <c r="AC160" t="n">
        <v>97.0</v>
      </c>
      <c r="AD160" t="n">
        <v>83.0</v>
      </c>
      <c r="AE160" t="n">
        <v>161.0</v>
      </c>
      <c r="AF160" t="n">
        <v>118.0</v>
      </c>
      <c r="AG160" t="n">
        <v>21.0</v>
      </c>
      <c r="AH160" t="n">
        <v>26.0</v>
      </c>
      <c r="AI160" t="n">
        <v>139.0</v>
      </c>
      <c r="AJ160" t="n">
        <v>91.0</v>
      </c>
      <c r="AK160" t="n">
        <v>92.0</v>
      </c>
      <c r="AL160" t="n">
        <v>151.0</v>
      </c>
      <c r="AM160" t="n">
        <v>105.0</v>
      </c>
      <c r="AN160" t="n">
        <v>105.0</v>
      </c>
      <c r="AO160" t="n">
        <v>160.0</v>
      </c>
      <c r="AP160" t="n">
        <v>141.0</v>
      </c>
      <c r="AQ160" t="n">
        <v>154.0</v>
      </c>
      <c r="AR160" t="n">
        <v>191.0</v>
      </c>
      <c r="AS160" t="n">
        <v>59.0</v>
      </c>
      <c r="AT160" t="n">
        <v>169.0</v>
      </c>
      <c r="AU160" t="n">
        <v>169.0</v>
      </c>
      <c r="AV160" t="n">
        <v>152.0</v>
      </c>
      <c r="AW160" t="n">
        <v>190.0</v>
      </c>
      <c r="AX160" t="n">
        <v>228.0</v>
      </c>
      <c r="AY160" t="n">
        <v>157.0</v>
      </c>
      <c r="BF160" s="84" t="str">
        <f t="shared" si="456"/>
        <v>-</v>
      </c>
      <c r="BG160" s="84" t="str">
        <f t="shared" si="457"/>
        <v>-</v>
      </c>
      <c r="BH160" s="84" t="str">
        <f t="shared" si="458"/>
        <v>-</v>
      </c>
      <c r="BI160" s="84" t="str">
        <f t="shared" si="459"/>
        <v>-</v>
      </c>
      <c r="BJ160" s="84" t="str">
        <f t="shared" si="460"/>
        <v>-</v>
      </c>
      <c r="BK160" s="84" t="str">
        <f t="shared" si="461"/>
        <v>-</v>
      </c>
      <c r="BL160" s="84" t="str">
        <f t="shared" si="462"/>
        <v>-</v>
      </c>
      <c r="BM160" s="84" t="str">
        <f t="shared" si="463"/>
        <v>-</v>
      </c>
      <c r="BN160" s="84" t="str">
        <f t="shared" si="464"/>
        <v>-</v>
      </c>
      <c r="BO160" s="84" t="str">
        <f t="shared" si="465"/>
        <v>-</v>
      </c>
      <c r="BP160" s="84" t="str">
        <f t="shared" si="466"/>
        <v>-</v>
      </c>
      <c r="BQ160" s="84" t="str">
        <f t="shared" si="467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    : INDEX(U161:AF161,$B$2))</f>
        <v>0</v>
      </c>
      <c r="D161" s="71">
        <f>SUM(AG161                : INDEX(AG161:AR161,$B$2))</f>
        <v>0</v>
      </c>
      <c r="E161" s="71">
        <f>SUM(AS161                 : INDEX(AS161:BD161,$B$2))</f>
        <v>0</v>
      </c>
      <c r="F161" s="67" t="str">
        <f t="shared" si="468"/>
        <v>-</v>
      </c>
      <c r="H161" s="4">
        <f t="shared" si="469"/>
        <v>0</v>
      </c>
      <c r="I161" s="4">
        <f t="shared" si="470"/>
        <v>0</v>
      </c>
      <c r="J161" s="4">
        <f t="shared" si="471"/>
        <v>0</v>
      </c>
      <c r="K161" s="4">
        <f t="shared" si="472"/>
        <v>0</v>
      </c>
      <c r="L161" s="4">
        <f t="shared" si="473"/>
        <v>0</v>
      </c>
      <c r="M161" s="4">
        <f t="shared" si="474"/>
        <v>0</v>
      </c>
      <c r="N161" s="4">
        <f t="shared" si="475"/>
        <v>0</v>
      </c>
      <c r="O161" s="4">
        <f t="shared" si="476"/>
        <v>0</v>
      </c>
      <c r="P161" s="4">
        <f t="shared" si="477"/>
        <v>0</v>
      </c>
      <c r="Q161" s="4">
        <f t="shared" si="478"/>
        <v>0</v>
      </c>
      <c r="R161" s="4">
        <f t="shared" si="479"/>
        <v>0</v>
      </c>
      <c r="S161" s="4">
        <f t="shared" si="480"/>
        <v>0</v>
      </c>
      <c r="U161" t="n">
        <v>36.0</v>
      </c>
      <c r="V161" t="n">
        <v>21.0</v>
      </c>
      <c r="W161" t="n">
        <v>64.0</v>
      </c>
      <c r="X161" t="n">
        <v>69.0</v>
      </c>
      <c r="Y161" t="n">
        <v>65.0</v>
      </c>
      <c r="Z161" t="n">
        <v>66.0</v>
      </c>
      <c r="AA161" t="n">
        <v>63.0</v>
      </c>
      <c r="AB161" t="n">
        <v>44.0</v>
      </c>
      <c r="AC161" t="n">
        <v>61.0</v>
      </c>
      <c r="AD161" t="n">
        <v>50.0</v>
      </c>
      <c r="AE161" t="n">
        <v>108.0</v>
      </c>
      <c r="AF161" t="n">
        <v>68.0</v>
      </c>
      <c r="AG161" t="n">
        <v>15.0</v>
      </c>
      <c r="AH161" t="n">
        <v>22.0</v>
      </c>
      <c r="AI161" t="n">
        <v>104.0</v>
      </c>
      <c r="AJ161" t="n">
        <v>62.0</v>
      </c>
      <c r="AK161" t="n">
        <v>75.0</v>
      </c>
      <c r="AL161" t="n">
        <v>96.0</v>
      </c>
      <c r="AM161" t="n">
        <v>83.0</v>
      </c>
      <c r="AN161" t="n">
        <v>74.0</v>
      </c>
      <c r="AO161" t="n">
        <v>112.0</v>
      </c>
      <c r="AP161" t="n">
        <v>109.0</v>
      </c>
      <c r="AQ161" t="n">
        <v>143.0</v>
      </c>
      <c r="AR161" t="n">
        <v>122.0</v>
      </c>
      <c r="AS161" t="n">
        <v>55.0</v>
      </c>
      <c r="AT161" t="n">
        <v>106.0</v>
      </c>
      <c r="AU161" t="n">
        <v>110.0</v>
      </c>
      <c r="AV161" t="n">
        <v>138.0</v>
      </c>
      <c r="AW161" t="n">
        <v>125.0</v>
      </c>
      <c r="AX161" t="n">
        <v>187.0</v>
      </c>
      <c r="AY161" t="n">
        <v>120.0</v>
      </c>
      <c r="BF161" s="84" t="str">
        <f t="shared" si="456"/>
        <v>-</v>
      </c>
      <c r="BG161" s="84" t="str">
        <f t="shared" si="457"/>
        <v>-</v>
      </c>
      <c r="BH161" s="84" t="str">
        <f t="shared" si="458"/>
        <v>-</v>
      </c>
      <c r="BI161" s="84" t="str">
        <f t="shared" si="459"/>
        <v>-</v>
      </c>
      <c r="BJ161" s="84" t="str">
        <f t="shared" si="460"/>
        <v>-</v>
      </c>
      <c r="BK161" s="84" t="str">
        <f t="shared" si="461"/>
        <v>-</v>
      </c>
      <c r="BL161" s="84" t="str">
        <f t="shared" si="462"/>
        <v>-</v>
      </c>
      <c r="BM161" s="84" t="str">
        <f t="shared" si="463"/>
        <v>-</v>
      </c>
      <c r="BN161" s="84" t="str">
        <f t="shared" si="464"/>
        <v>-</v>
      </c>
      <c r="BO161" s="84" t="str">
        <f t="shared" si="465"/>
        <v>-</v>
      </c>
      <c r="BP161" s="84" t="str">
        <f t="shared" si="466"/>
        <v>-</v>
      </c>
      <c r="BQ161" s="84" t="str">
        <f t="shared" si="467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    : INDEX(U162:AF162,$B$2))</f>
        <v>0</v>
      </c>
      <c r="D162" s="71">
        <f>SUM(AG162                : INDEX(AG162:AR162,$B$2))</f>
        <v>0</v>
      </c>
      <c r="E162" s="71">
        <f>SUM(AS162                 : INDEX(AS162:BD162,$B$2))</f>
        <v>0</v>
      </c>
      <c r="F162" s="67" t="str">
        <f t="shared" si="468"/>
        <v>-</v>
      </c>
      <c r="H162" s="4">
        <f t="shared" si="469"/>
        <v>0</v>
      </c>
      <c r="I162" s="4">
        <f t="shared" si="470"/>
        <v>0</v>
      </c>
      <c r="J162" s="4">
        <f t="shared" si="471"/>
        <v>0</v>
      </c>
      <c r="K162" s="4">
        <f t="shared" si="472"/>
        <v>0</v>
      </c>
      <c r="L162" s="4">
        <f t="shared" si="473"/>
        <v>0</v>
      </c>
      <c r="M162" s="4">
        <f t="shared" si="474"/>
        <v>0</v>
      </c>
      <c r="N162" s="4">
        <f t="shared" si="475"/>
        <v>0</v>
      </c>
      <c r="O162" s="4">
        <f t="shared" si="476"/>
        <v>0</v>
      </c>
      <c r="P162" s="4">
        <f t="shared" si="477"/>
        <v>0</v>
      </c>
      <c r="Q162" s="4">
        <f t="shared" si="478"/>
        <v>0</v>
      </c>
      <c r="R162" s="4">
        <f t="shared" si="479"/>
        <v>0</v>
      </c>
      <c r="S162" s="4">
        <f t="shared" si="480"/>
        <v>0</v>
      </c>
      <c r="U162" t="n">
        <v>29.0</v>
      </c>
      <c r="V162" t="n">
        <v>19.0</v>
      </c>
      <c r="W162" t="n">
        <v>55.0</v>
      </c>
      <c r="X162" t="n">
        <v>62.0</v>
      </c>
      <c r="Y162" t="n">
        <v>45.0</v>
      </c>
      <c r="Z162" t="n">
        <v>45.0</v>
      </c>
      <c r="AA162" t="n">
        <v>42.0</v>
      </c>
      <c r="AB162" t="n">
        <v>39.0</v>
      </c>
      <c r="AC162" t="n">
        <v>56.0</v>
      </c>
      <c r="AD162" t="n">
        <v>45.0</v>
      </c>
      <c r="AE162" t="n">
        <v>76.0</v>
      </c>
      <c r="AF162" t="n">
        <v>51.0</v>
      </c>
      <c r="AG162" t="n">
        <v>12.0</v>
      </c>
      <c r="AH162" t="n">
        <v>19.0</v>
      </c>
      <c r="AI162" t="n">
        <v>81.0</v>
      </c>
      <c r="AJ162" t="n">
        <v>57.0</v>
      </c>
      <c r="AK162" t="n">
        <v>56.0</v>
      </c>
      <c r="AL162" t="n">
        <v>70.0</v>
      </c>
      <c r="AM162" t="n">
        <v>59.0</v>
      </c>
      <c r="AN162" t="n">
        <v>63.0</v>
      </c>
      <c r="AO162" t="n">
        <v>97.0</v>
      </c>
      <c r="AP162" t="n">
        <v>95.0</v>
      </c>
      <c r="AQ162" t="n">
        <v>112.0</v>
      </c>
      <c r="AR162" t="n">
        <v>101.0</v>
      </c>
      <c r="AS162" t="n">
        <v>45.0</v>
      </c>
      <c r="AT162" t="n">
        <v>84.0</v>
      </c>
      <c r="AU162" t="n">
        <v>85.0</v>
      </c>
      <c r="AV162" t="n">
        <v>99.0</v>
      </c>
      <c r="AW162" t="n">
        <v>81.0</v>
      </c>
      <c r="AX162" t="n">
        <v>77.0</v>
      </c>
      <c r="AY162" t="n">
        <v>49.0</v>
      </c>
      <c r="BF162" s="84" t="str">
        <f t="shared" si="456"/>
        <v>-</v>
      </c>
      <c r="BG162" s="84" t="str">
        <f t="shared" si="457"/>
        <v>-</v>
      </c>
      <c r="BH162" s="84" t="str">
        <f t="shared" si="458"/>
        <v>-</v>
      </c>
      <c r="BI162" s="84" t="str">
        <f t="shared" si="459"/>
        <v>-</v>
      </c>
      <c r="BJ162" s="84" t="str">
        <f t="shared" si="460"/>
        <v>-</v>
      </c>
      <c r="BK162" s="84" t="str">
        <f t="shared" si="461"/>
        <v>-</v>
      </c>
      <c r="BL162" s="84" t="str">
        <f t="shared" si="462"/>
        <v>-</v>
      </c>
      <c r="BM162" s="84" t="str">
        <f t="shared" si="463"/>
        <v>-</v>
      </c>
      <c r="BN162" s="84" t="str">
        <f t="shared" si="464"/>
        <v>-</v>
      </c>
      <c r="BO162" s="84" t="str">
        <f t="shared" si="465"/>
        <v>-</v>
      </c>
      <c r="BP162" s="84" t="str">
        <f t="shared" si="466"/>
        <v>-</v>
      </c>
      <c r="BQ162" s="84" t="str">
        <f t="shared" si="467"/>
        <v>-</v>
      </c>
    </row>
    <row r="163" spans="1:69" x14ac:dyDescent="0.25">
      <c r="A163" s="44"/>
      <c r="B163" s="22" t="s">
        <v>95</v>
      </c>
      <c r="C163" s="84" t="str">
        <f t="shared" ref="C163:E166" si="481">IFERROR(C159/C$158,"")</f>
        <v/>
      </c>
      <c r="D163" s="84" t="str">
        <f t="shared" si="481"/>
        <v/>
      </c>
      <c r="E163" s="84" t="str">
        <f t="shared" si="481"/>
        <v/>
      </c>
      <c r="F163" s="67" t="str">
        <f t="shared" si="468"/>
        <v>-</v>
      </c>
      <c r="H163" s="84" t="str">
        <f>IFERROR(H159/H$158,"")</f>
        <v/>
      </c>
      <c r="I163" s="84" t="str">
        <f t="shared" ref="I163:Q166" si="482">IFERROR(I159/I$158,"")</f>
        <v/>
      </c>
      <c r="J163" s="84" t="str">
        <f t="shared" si="482"/>
        <v/>
      </c>
      <c r="K163" s="84" t="str">
        <f t="shared" si="482"/>
        <v/>
      </c>
      <c r="L163" s="84" t="str">
        <f t="shared" si="482"/>
        <v/>
      </c>
      <c r="M163" s="84" t="str">
        <f t="shared" si="482"/>
        <v/>
      </c>
      <c r="N163" s="84" t="str">
        <f t="shared" si="482"/>
        <v/>
      </c>
      <c r="O163" s="84" t="str">
        <f t="shared" si="482"/>
        <v/>
      </c>
      <c r="P163" s="84" t="str">
        <f t="shared" si="482"/>
        <v/>
      </c>
      <c r="Q163" s="84" t="str">
        <f t="shared" si="482"/>
        <v/>
      </c>
      <c r="R163" s="84" t="str">
        <f t="shared" ref="R163:S166" si="483">IFERROR(R159/R$158,"")</f>
        <v/>
      </c>
      <c r="S163" s="84" t="str">
        <f t="shared" si="483"/>
        <v/>
      </c>
      <c r="U163" s="84" t="str">
        <f t="shared" ref="U163:AX163" si="484">IFERROR(U159/U$158,"")</f>
        <v/>
      </c>
      <c r="V163" s="84" t="str">
        <f t="shared" si="484"/>
        <v/>
      </c>
      <c r="W163" s="84" t="str">
        <f t="shared" si="484"/>
        <v/>
      </c>
      <c r="X163" s="84" t="str">
        <f t="shared" si="484"/>
        <v/>
      </c>
      <c r="Y163" s="84" t="str">
        <f t="shared" si="484"/>
        <v/>
      </c>
      <c r="Z163" s="84" t="str">
        <f t="shared" si="484"/>
        <v/>
      </c>
      <c r="AA163" s="84" t="str">
        <f t="shared" si="484"/>
        <v/>
      </c>
      <c r="AB163" s="84" t="str">
        <f t="shared" si="484"/>
        <v/>
      </c>
      <c r="AC163" s="84" t="str">
        <f t="shared" si="484"/>
        <v/>
      </c>
      <c r="AD163" s="84" t="str">
        <f t="shared" si="484"/>
        <v/>
      </c>
      <c r="AE163" s="84" t="str">
        <f t="shared" si="484"/>
        <v/>
      </c>
      <c r="AF163" s="84" t="str">
        <f t="shared" si="484"/>
        <v/>
      </c>
      <c r="AG163" s="84" t="str">
        <f t="shared" si="484"/>
        <v/>
      </c>
      <c r="AH163" s="84" t="str">
        <f t="shared" si="484"/>
        <v/>
      </c>
      <c r="AI163" s="84" t="str">
        <f t="shared" si="484"/>
        <v/>
      </c>
      <c r="AJ163" s="84" t="str">
        <f t="shared" si="484"/>
        <v/>
      </c>
      <c r="AK163" s="84" t="str">
        <f t="shared" si="484"/>
        <v/>
      </c>
      <c r="AL163" s="84" t="str">
        <f t="shared" si="484"/>
        <v/>
      </c>
      <c r="AM163" s="84" t="str">
        <f t="shared" si="484"/>
        <v/>
      </c>
      <c r="AN163" s="84" t="str">
        <f t="shared" si="484"/>
        <v/>
      </c>
      <c r="AO163" s="84" t="str">
        <f t="shared" si="484"/>
        <v/>
      </c>
      <c r="AP163" s="84" t="str">
        <f t="shared" si="484"/>
        <v/>
      </c>
      <c r="AQ163" s="84" t="str">
        <f t="shared" si="484"/>
        <v/>
      </c>
      <c r="AR163" s="84" t="str">
        <f t="shared" si="484"/>
        <v/>
      </c>
      <c r="AS163" s="84" t="str">
        <f t="shared" si="484"/>
        <v/>
      </c>
      <c r="AT163" s="84" t="str">
        <f t="shared" si="484"/>
        <v/>
      </c>
      <c r="AU163" s="84" t="str">
        <f t="shared" si="484"/>
        <v/>
      </c>
      <c r="AV163" s="84" t="str">
        <f t="shared" si="484"/>
        <v/>
      </c>
      <c r="AW163" s="84" t="str">
        <f t="shared" si="484"/>
        <v/>
      </c>
      <c r="AX163" s="84" t="str">
        <f t="shared" si="484"/>
        <v/>
      </c>
      <c r="AY163" s="84" t="str">
        <f>IFERROR(AY159/AY$158,"")</f>
        <v/>
      </c>
      <c r="AZ163" s="84" t="str">
        <f t="shared" ref="AZ163:BD163" si="485">IFERROR(AZ159/AZ$158,"")</f>
        <v/>
      </c>
      <c r="BA163" s="84" t="str">
        <f t="shared" si="485"/>
        <v/>
      </c>
      <c r="BB163" s="84" t="str">
        <f t="shared" si="485"/>
        <v/>
      </c>
      <c r="BC163" s="84" t="str">
        <f t="shared" si="485"/>
        <v/>
      </c>
      <c r="BD163" s="84" t="str">
        <f t="shared" si="485"/>
        <v/>
      </c>
      <c r="BF163" s="84" t="str">
        <f t="shared" si="456"/>
        <v>-</v>
      </c>
      <c r="BG163" s="84" t="str">
        <f t="shared" si="457"/>
        <v>-</v>
      </c>
      <c r="BH163" s="84" t="str">
        <f t="shared" si="458"/>
        <v>-</v>
      </c>
      <c r="BI163" s="84" t="str">
        <f t="shared" si="459"/>
        <v>-</v>
      </c>
      <c r="BJ163" s="84" t="str">
        <f t="shared" si="460"/>
        <v>-</v>
      </c>
      <c r="BK163" s="84" t="str">
        <f t="shared" si="461"/>
        <v>-</v>
      </c>
      <c r="BL163" s="84" t="str">
        <f t="shared" si="462"/>
        <v>-</v>
      </c>
      <c r="BM163" s="84" t="str">
        <f t="shared" si="463"/>
        <v>-</v>
      </c>
      <c r="BN163" s="84" t="str">
        <f t="shared" si="464"/>
        <v>-</v>
      </c>
      <c r="BO163" s="84" t="str">
        <f t="shared" si="465"/>
        <v>-</v>
      </c>
      <c r="BP163" s="84" t="str">
        <f t="shared" si="466"/>
        <v>-</v>
      </c>
      <c r="BQ163" s="84" t="str">
        <f t="shared" si="467"/>
        <v>-</v>
      </c>
    </row>
    <row r="164" spans="1:69" x14ac:dyDescent="0.25">
      <c r="A164" s="44"/>
      <c r="B164" s="22" t="s">
        <v>96</v>
      </c>
      <c r="C164" s="84" t="str">
        <f t="shared" si="481"/>
        <v/>
      </c>
      <c r="D164" s="84" t="str">
        <f t="shared" si="481"/>
        <v/>
      </c>
      <c r="E164" s="84" t="str">
        <f t="shared" si="481"/>
        <v/>
      </c>
      <c r="F164" s="67" t="str">
        <f t="shared" si="468"/>
        <v>-</v>
      </c>
      <c r="H164" s="84" t="str">
        <f>IFERROR(H160/H$158,"")</f>
        <v/>
      </c>
      <c r="I164" s="84" t="str">
        <f t="shared" si="482"/>
        <v/>
      </c>
      <c r="J164" s="84" t="str">
        <f t="shared" si="482"/>
        <v/>
      </c>
      <c r="K164" s="84" t="str">
        <f t="shared" si="482"/>
        <v/>
      </c>
      <c r="L164" s="84" t="str">
        <f t="shared" si="482"/>
        <v/>
      </c>
      <c r="M164" s="84" t="str">
        <f t="shared" si="482"/>
        <v/>
      </c>
      <c r="N164" s="84" t="str">
        <f t="shared" si="482"/>
        <v/>
      </c>
      <c r="O164" s="84" t="str">
        <f t="shared" si="482"/>
        <v/>
      </c>
      <c r="P164" s="84" t="str">
        <f t="shared" si="482"/>
        <v/>
      </c>
      <c r="Q164" s="84" t="str">
        <f t="shared" si="482"/>
        <v/>
      </c>
      <c r="R164" s="84" t="str">
        <f t="shared" si="483"/>
        <v/>
      </c>
      <c r="S164" s="84" t="str">
        <f t="shared" si="483"/>
        <v/>
      </c>
      <c r="U164" s="84" t="str">
        <f t="shared" ref="U164:AX164" si="486">IFERROR(U160/U$158,"")</f>
        <v/>
      </c>
      <c r="V164" s="84" t="str">
        <f t="shared" si="486"/>
        <v/>
      </c>
      <c r="W164" s="84" t="str">
        <f t="shared" si="486"/>
        <v/>
      </c>
      <c r="X164" s="84" t="str">
        <f t="shared" si="486"/>
        <v/>
      </c>
      <c r="Y164" s="84" t="str">
        <f t="shared" si="486"/>
        <v/>
      </c>
      <c r="Z164" s="84" t="str">
        <f t="shared" si="486"/>
        <v/>
      </c>
      <c r="AA164" s="84" t="str">
        <f t="shared" si="486"/>
        <v/>
      </c>
      <c r="AB164" s="84" t="str">
        <f t="shared" si="486"/>
        <v/>
      </c>
      <c r="AC164" s="84" t="str">
        <f t="shared" si="486"/>
        <v/>
      </c>
      <c r="AD164" s="84" t="str">
        <f t="shared" si="486"/>
        <v/>
      </c>
      <c r="AE164" s="84" t="str">
        <f t="shared" si="486"/>
        <v/>
      </c>
      <c r="AF164" s="84" t="str">
        <f t="shared" si="486"/>
        <v/>
      </c>
      <c r="AG164" s="84" t="str">
        <f t="shared" si="486"/>
        <v/>
      </c>
      <c r="AH164" s="84" t="str">
        <f t="shared" si="486"/>
        <v/>
      </c>
      <c r="AI164" s="84" t="str">
        <f t="shared" si="486"/>
        <v/>
      </c>
      <c r="AJ164" s="84" t="str">
        <f t="shared" si="486"/>
        <v/>
      </c>
      <c r="AK164" s="84" t="str">
        <f t="shared" si="486"/>
        <v/>
      </c>
      <c r="AL164" s="84" t="str">
        <f t="shared" si="486"/>
        <v/>
      </c>
      <c r="AM164" s="84" t="str">
        <f t="shared" si="486"/>
        <v/>
      </c>
      <c r="AN164" s="84" t="str">
        <f t="shared" si="486"/>
        <v/>
      </c>
      <c r="AO164" s="84" t="str">
        <f t="shared" si="486"/>
        <v/>
      </c>
      <c r="AP164" s="84" t="str">
        <f t="shared" si="486"/>
        <v/>
      </c>
      <c r="AQ164" s="84" t="str">
        <f t="shared" si="486"/>
        <v/>
      </c>
      <c r="AR164" s="84" t="str">
        <f t="shared" si="486"/>
        <v/>
      </c>
      <c r="AS164" s="84" t="str">
        <f t="shared" si="486"/>
        <v/>
      </c>
      <c r="AT164" s="84" t="str">
        <f t="shared" si="486"/>
        <v/>
      </c>
      <c r="AU164" s="84" t="str">
        <f t="shared" si="486"/>
        <v/>
      </c>
      <c r="AV164" s="84" t="str">
        <f t="shared" si="486"/>
        <v/>
      </c>
      <c r="AW164" s="84" t="str">
        <f t="shared" si="486"/>
        <v/>
      </c>
      <c r="AX164" s="84" t="str">
        <f t="shared" si="486"/>
        <v/>
      </c>
      <c r="AY164" s="84" t="str">
        <f t="shared" ref="AY164:BD166" si="487">IFERROR(AY160/AY$158,"")</f>
        <v/>
      </c>
      <c r="AZ164" s="84" t="str">
        <f t="shared" si="487"/>
        <v/>
      </c>
      <c r="BA164" s="84" t="str">
        <f t="shared" si="487"/>
        <v/>
      </c>
      <c r="BB164" s="84" t="str">
        <f t="shared" si="487"/>
        <v/>
      </c>
      <c r="BC164" s="84" t="str">
        <f t="shared" si="487"/>
        <v/>
      </c>
      <c r="BD164" s="84" t="str">
        <f t="shared" si="487"/>
        <v/>
      </c>
      <c r="BF164" s="84" t="str">
        <f t="shared" si="456"/>
        <v>-</v>
      </c>
      <c r="BG164" s="84" t="str">
        <f t="shared" si="457"/>
        <v>-</v>
      </c>
      <c r="BH164" s="84" t="str">
        <f t="shared" si="458"/>
        <v>-</v>
      </c>
      <c r="BI164" s="84" t="str">
        <f t="shared" si="459"/>
        <v>-</v>
      </c>
      <c r="BJ164" s="84" t="str">
        <f t="shared" si="460"/>
        <v>-</v>
      </c>
      <c r="BK164" s="84" t="str">
        <f t="shared" si="461"/>
        <v>-</v>
      </c>
      <c r="BL164" s="84" t="str">
        <f t="shared" si="462"/>
        <v>-</v>
      </c>
      <c r="BM164" s="84" t="str">
        <f t="shared" si="463"/>
        <v>-</v>
      </c>
      <c r="BN164" s="84" t="str">
        <f t="shared" si="464"/>
        <v>-</v>
      </c>
      <c r="BO164" s="84" t="str">
        <f t="shared" si="465"/>
        <v>-</v>
      </c>
      <c r="BP164" s="84" t="str">
        <f t="shared" si="466"/>
        <v>-</v>
      </c>
      <c r="BQ164" s="84" t="str">
        <f t="shared" si="467"/>
        <v>-</v>
      </c>
    </row>
    <row r="165" spans="1:69" x14ac:dyDescent="0.25">
      <c r="A165" s="44"/>
      <c r="B165" s="22" t="s">
        <v>97</v>
      </c>
      <c r="C165" s="84" t="str">
        <f t="shared" si="481"/>
        <v/>
      </c>
      <c r="D165" s="84" t="str">
        <f t="shared" si="481"/>
        <v/>
      </c>
      <c r="E165" s="84" t="str">
        <f t="shared" si="481"/>
        <v/>
      </c>
      <c r="F165" s="67" t="str">
        <f t="shared" si="468"/>
        <v>-</v>
      </c>
      <c r="H165" s="84" t="str">
        <f>IFERROR(H161/H$158,"")</f>
        <v/>
      </c>
      <c r="I165" s="84" t="str">
        <f t="shared" si="482"/>
        <v/>
      </c>
      <c r="J165" s="84" t="str">
        <f t="shared" si="482"/>
        <v/>
      </c>
      <c r="K165" s="84" t="str">
        <f t="shared" si="482"/>
        <v/>
      </c>
      <c r="L165" s="84" t="str">
        <f t="shared" si="482"/>
        <v/>
      </c>
      <c r="M165" s="84" t="str">
        <f t="shared" si="482"/>
        <v/>
      </c>
      <c r="N165" s="84" t="str">
        <f t="shared" si="482"/>
        <v/>
      </c>
      <c r="O165" s="84" t="str">
        <f t="shared" si="482"/>
        <v/>
      </c>
      <c r="P165" s="84" t="str">
        <f t="shared" si="482"/>
        <v/>
      </c>
      <c r="Q165" s="84" t="str">
        <f t="shared" si="482"/>
        <v/>
      </c>
      <c r="R165" s="84" t="str">
        <f t="shared" si="483"/>
        <v/>
      </c>
      <c r="S165" s="84" t="str">
        <f t="shared" si="483"/>
        <v/>
      </c>
      <c r="U165" s="84" t="str">
        <f t="shared" ref="U165:AX165" si="488">IFERROR(U161/U$158,"")</f>
        <v/>
      </c>
      <c r="V165" s="84" t="str">
        <f t="shared" si="488"/>
        <v/>
      </c>
      <c r="W165" s="84" t="str">
        <f t="shared" si="488"/>
        <v/>
      </c>
      <c r="X165" s="84" t="str">
        <f t="shared" si="488"/>
        <v/>
      </c>
      <c r="Y165" s="84" t="str">
        <f t="shared" si="488"/>
        <v/>
      </c>
      <c r="Z165" s="84" t="str">
        <f t="shared" si="488"/>
        <v/>
      </c>
      <c r="AA165" s="84" t="str">
        <f t="shared" si="488"/>
        <v/>
      </c>
      <c r="AB165" s="84" t="str">
        <f t="shared" si="488"/>
        <v/>
      </c>
      <c r="AC165" s="84" t="str">
        <f t="shared" si="488"/>
        <v/>
      </c>
      <c r="AD165" s="84" t="str">
        <f t="shared" si="488"/>
        <v/>
      </c>
      <c r="AE165" s="84" t="str">
        <f t="shared" si="488"/>
        <v/>
      </c>
      <c r="AF165" s="84" t="str">
        <f t="shared" si="488"/>
        <v/>
      </c>
      <c r="AG165" s="84" t="str">
        <f t="shared" si="488"/>
        <v/>
      </c>
      <c r="AH165" s="84" t="str">
        <f t="shared" si="488"/>
        <v/>
      </c>
      <c r="AI165" s="84" t="str">
        <f t="shared" si="488"/>
        <v/>
      </c>
      <c r="AJ165" s="84" t="str">
        <f t="shared" si="488"/>
        <v/>
      </c>
      <c r="AK165" s="84" t="str">
        <f t="shared" si="488"/>
        <v/>
      </c>
      <c r="AL165" s="84" t="str">
        <f t="shared" si="488"/>
        <v/>
      </c>
      <c r="AM165" s="84" t="str">
        <f t="shared" si="488"/>
        <v/>
      </c>
      <c r="AN165" s="84" t="str">
        <f t="shared" si="488"/>
        <v/>
      </c>
      <c r="AO165" s="84" t="str">
        <f t="shared" si="488"/>
        <v/>
      </c>
      <c r="AP165" s="84" t="str">
        <f t="shared" si="488"/>
        <v/>
      </c>
      <c r="AQ165" s="84" t="str">
        <f t="shared" si="488"/>
        <v/>
      </c>
      <c r="AR165" s="84" t="str">
        <f t="shared" si="488"/>
        <v/>
      </c>
      <c r="AS165" s="84" t="str">
        <f t="shared" si="488"/>
        <v/>
      </c>
      <c r="AT165" s="84" t="str">
        <f t="shared" si="488"/>
        <v/>
      </c>
      <c r="AU165" s="84" t="str">
        <f t="shared" si="488"/>
        <v/>
      </c>
      <c r="AV165" s="84" t="str">
        <f t="shared" si="488"/>
        <v/>
      </c>
      <c r="AW165" s="84" t="str">
        <f t="shared" si="488"/>
        <v/>
      </c>
      <c r="AX165" s="84" t="str">
        <f t="shared" si="488"/>
        <v/>
      </c>
      <c r="AY165" s="84" t="str">
        <f t="shared" si="487"/>
        <v/>
      </c>
      <c r="AZ165" s="84" t="str">
        <f t="shared" si="487"/>
        <v/>
      </c>
      <c r="BA165" s="84" t="str">
        <f t="shared" si="487"/>
        <v/>
      </c>
      <c r="BB165" s="84" t="str">
        <f t="shared" si="487"/>
        <v/>
      </c>
      <c r="BC165" s="84" t="str">
        <f t="shared" si="487"/>
        <v/>
      </c>
      <c r="BD165" s="84" t="str">
        <f t="shared" si="487"/>
        <v/>
      </c>
      <c r="BF165" s="84" t="str">
        <f t="shared" si="456"/>
        <v>-</v>
      </c>
      <c r="BG165" s="84" t="str">
        <f t="shared" si="457"/>
        <v>-</v>
      </c>
      <c r="BH165" s="84" t="str">
        <f t="shared" si="458"/>
        <v>-</v>
      </c>
      <c r="BI165" s="84" t="str">
        <f t="shared" si="459"/>
        <v>-</v>
      </c>
      <c r="BJ165" s="84" t="str">
        <f t="shared" si="460"/>
        <v>-</v>
      </c>
      <c r="BK165" s="84" t="str">
        <f t="shared" si="461"/>
        <v>-</v>
      </c>
      <c r="BL165" s="84" t="str">
        <f t="shared" si="462"/>
        <v>-</v>
      </c>
      <c r="BM165" s="84" t="str">
        <f t="shared" si="463"/>
        <v>-</v>
      </c>
      <c r="BN165" s="84" t="str">
        <f t="shared" si="464"/>
        <v>-</v>
      </c>
      <c r="BO165" s="84" t="str">
        <f t="shared" si="465"/>
        <v>-</v>
      </c>
      <c r="BP165" s="84" t="str">
        <f t="shared" si="466"/>
        <v>-</v>
      </c>
      <c r="BQ165" s="84" t="str">
        <f t="shared" si="467"/>
        <v>-</v>
      </c>
    </row>
    <row r="166" spans="1:69" x14ac:dyDescent="0.25">
      <c r="A166" s="44"/>
      <c r="B166" s="22" t="s">
        <v>98</v>
      </c>
      <c r="C166" s="84" t="str">
        <f t="shared" si="481"/>
        <v/>
      </c>
      <c r="D166" s="84" t="str">
        <f t="shared" si="481"/>
        <v/>
      </c>
      <c r="E166" s="84" t="str">
        <f t="shared" si="481"/>
        <v/>
      </c>
      <c r="F166" s="67" t="str">
        <f t="shared" si="468"/>
        <v>-</v>
      </c>
      <c r="H166" s="84" t="str">
        <f>IFERROR(H162/H$158,"")</f>
        <v/>
      </c>
      <c r="I166" s="84" t="str">
        <f t="shared" si="482"/>
        <v/>
      </c>
      <c r="J166" s="84" t="str">
        <f t="shared" si="482"/>
        <v/>
      </c>
      <c r="K166" s="84" t="str">
        <f t="shared" si="482"/>
        <v/>
      </c>
      <c r="L166" s="84" t="str">
        <f t="shared" si="482"/>
        <v/>
      </c>
      <c r="M166" s="84" t="str">
        <f t="shared" si="482"/>
        <v/>
      </c>
      <c r="N166" s="84" t="str">
        <f t="shared" si="482"/>
        <v/>
      </c>
      <c r="O166" s="84" t="str">
        <f t="shared" si="482"/>
        <v/>
      </c>
      <c r="P166" s="84" t="str">
        <f t="shared" si="482"/>
        <v/>
      </c>
      <c r="Q166" s="84" t="str">
        <f t="shared" si="482"/>
        <v/>
      </c>
      <c r="R166" s="84" t="str">
        <f t="shared" si="483"/>
        <v/>
      </c>
      <c r="S166" s="84" t="str">
        <f t="shared" si="483"/>
        <v/>
      </c>
      <c r="U166" s="84" t="str">
        <f t="shared" ref="U166:AX166" si="489">IFERROR(U162/U$158,"")</f>
        <v/>
      </c>
      <c r="V166" s="84" t="str">
        <f t="shared" si="489"/>
        <v/>
      </c>
      <c r="W166" s="84" t="str">
        <f t="shared" si="489"/>
        <v/>
      </c>
      <c r="X166" s="84" t="str">
        <f t="shared" si="489"/>
        <v/>
      </c>
      <c r="Y166" s="84" t="str">
        <f t="shared" si="489"/>
        <v/>
      </c>
      <c r="Z166" s="84" t="str">
        <f t="shared" si="489"/>
        <v/>
      </c>
      <c r="AA166" s="84" t="str">
        <f t="shared" si="489"/>
        <v/>
      </c>
      <c r="AB166" s="84" t="str">
        <f t="shared" si="489"/>
        <v/>
      </c>
      <c r="AC166" s="84" t="str">
        <f t="shared" si="489"/>
        <v/>
      </c>
      <c r="AD166" s="84" t="str">
        <f t="shared" si="489"/>
        <v/>
      </c>
      <c r="AE166" s="84" t="str">
        <f t="shared" si="489"/>
        <v/>
      </c>
      <c r="AF166" s="84" t="str">
        <f t="shared" si="489"/>
        <v/>
      </c>
      <c r="AG166" s="84" t="str">
        <f t="shared" si="489"/>
        <v/>
      </c>
      <c r="AH166" s="84" t="str">
        <f t="shared" si="489"/>
        <v/>
      </c>
      <c r="AI166" s="84" t="str">
        <f t="shared" si="489"/>
        <v/>
      </c>
      <c r="AJ166" s="84" t="str">
        <f t="shared" si="489"/>
        <v/>
      </c>
      <c r="AK166" s="84" t="str">
        <f t="shared" si="489"/>
        <v/>
      </c>
      <c r="AL166" s="84" t="str">
        <f t="shared" si="489"/>
        <v/>
      </c>
      <c r="AM166" s="84" t="str">
        <f t="shared" si="489"/>
        <v/>
      </c>
      <c r="AN166" s="84" t="str">
        <f t="shared" si="489"/>
        <v/>
      </c>
      <c r="AO166" s="84" t="str">
        <f t="shared" si="489"/>
        <v/>
      </c>
      <c r="AP166" s="84" t="str">
        <f t="shared" si="489"/>
        <v/>
      </c>
      <c r="AQ166" s="84" t="str">
        <f t="shared" si="489"/>
        <v/>
      </c>
      <c r="AR166" s="84" t="str">
        <f t="shared" si="489"/>
        <v/>
      </c>
      <c r="AS166" s="84" t="str">
        <f t="shared" si="489"/>
        <v/>
      </c>
      <c r="AT166" s="84" t="str">
        <f t="shared" si="489"/>
        <v/>
      </c>
      <c r="AU166" s="84" t="str">
        <f t="shared" si="489"/>
        <v/>
      </c>
      <c r="AV166" s="84" t="str">
        <f t="shared" si="489"/>
        <v/>
      </c>
      <c r="AW166" s="84" t="str">
        <f t="shared" si="489"/>
        <v/>
      </c>
      <c r="AX166" s="84" t="str">
        <f t="shared" si="489"/>
        <v/>
      </c>
      <c r="AY166" s="84" t="str">
        <f t="shared" si="487"/>
        <v/>
      </c>
      <c r="AZ166" s="84" t="str">
        <f t="shared" si="487"/>
        <v/>
      </c>
      <c r="BA166" s="84" t="str">
        <f t="shared" si="487"/>
        <v/>
      </c>
      <c r="BB166" s="84" t="str">
        <f t="shared" si="487"/>
        <v/>
      </c>
      <c r="BC166" s="84" t="str">
        <f t="shared" si="487"/>
        <v/>
      </c>
      <c r="BD166" s="84" t="str">
        <f t="shared" si="487"/>
        <v/>
      </c>
      <c r="BF166" s="84" t="str">
        <f t="shared" si="456"/>
        <v>-</v>
      </c>
      <c r="BG166" s="84" t="str">
        <f t="shared" si="457"/>
        <v>-</v>
      </c>
      <c r="BH166" s="84" t="str">
        <f t="shared" si="458"/>
        <v>-</v>
      </c>
      <c r="BI166" s="84" t="str">
        <f t="shared" si="459"/>
        <v>-</v>
      </c>
      <c r="BJ166" s="84" t="str">
        <f t="shared" si="460"/>
        <v>-</v>
      </c>
      <c r="BK166" s="84" t="str">
        <f t="shared" si="461"/>
        <v>-</v>
      </c>
      <c r="BL166" s="84" t="str">
        <f t="shared" si="462"/>
        <v>-</v>
      </c>
      <c r="BM166" s="84" t="str">
        <f t="shared" si="463"/>
        <v>-</v>
      </c>
      <c r="BN166" s="84" t="str">
        <f t="shared" si="464"/>
        <v>-</v>
      </c>
      <c r="BO166" s="84" t="str">
        <f t="shared" si="465"/>
        <v>-</v>
      </c>
      <c r="BP166" s="84" t="str">
        <f t="shared" si="466"/>
        <v>-</v>
      </c>
      <c r="BQ166" s="84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    : INDEX(U169:AF169,$B$2))</f>
        <v>0</v>
      </c>
      <c r="D169" s="82">
        <f>SUM(AG169                  : INDEX(AG169:AR169,$B$2))</f>
        <v>0</v>
      </c>
      <c r="E169" s="82">
        <f>SUM(AS169    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490">SUM(X169:Z169)</f>
        <v>0</v>
      </c>
      <c r="J169" s="4">
        <f>SUM(AA169:AC169)</f>
        <v>0</v>
      </c>
      <c r="K169" s="4">
        <f t="shared" ref="K169:K178" si="491">SUM(AD169:AF169)</f>
        <v>0</v>
      </c>
      <c r="L169" s="4">
        <f t="shared" ref="L169:L178" si="492">SUM(AG169:AI169)</f>
        <v>0</v>
      </c>
      <c r="M169" s="4">
        <f t="shared" ref="M169:M178" si="493">SUM(AJ169:AL169)</f>
        <v>0</v>
      </c>
      <c r="N169" s="4">
        <f t="shared" ref="N169:N178" si="494">SUM(AM169:AO169)</f>
        <v>0</v>
      </c>
      <c r="O169" s="4">
        <f t="shared" ref="O169:O178" si="495">SUM(AP169:AR169)</f>
        <v>0</v>
      </c>
      <c r="P169" s="4">
        <f t="shared" ref="P169:P178" si="496">SUM(AS169:AU169)</f>
        <v>0</v>
      </c>
      <c r="Q169" s="4">
        <f t="shared" ref="Q169:Q178" si="497">SUM(AV169:AX169)</f>
        <v>0</v>
      </c>
      <c r="R169" s="4">
        <f t="shared" ref="R169:R178" si="498">SUM(AY169:BA169)</f>
        <v>0</v>
      </c>
      <c r="S169" s="4">
        <f t="shared" ref="S169:S178" si="499">SUM(BB169:BD169)</f>
        <v>0</v>
      </c>
      <c r="U169" s="4" t="n">
        <v>208.948</v>
      </c>
      <c r="V169" s="4" t="n">
        <v>264.711</v>
      </c>
      <c r="W169" s="4" t="n">
        <v>105.516</v>
      </c>
      <c r="X169" s="4" t="n">
        <v>315.612</v>
      </c>
      <c r="Y169" s="4" t="n">
        <v>240.712</v>
      </c>
      <c r="Z169" s="4" t="n">
        <v>328.813</v>
      </c>
      <c r="AA169" s="4" t="n">
        <v>1106.586</v>
      </c>
      <c r="AB169" s="4" t="n">
        <v>1341.592</v>
      </c>
      <c r="AC169" s="4" t="n">
        <v>1630.928</v>
      </c>
      <c r="AD169" s="4" t="n">
        <v>1937.2505</v>
      </c>
      <c r="AE169" s="4" t="n">
        <v>2081.3782</v>
      </c>
      <c r="AF169" s="4" t="n">
        <v>3546.0724</v>
      </c>
      <c r="AG169" s="4" t="n">
        <v>2765.955</v>
      </c>
      <c r="AH169" s="4" t="n">
        <v>2284.3725</v>
      </c>
      <c r="AI169" s="4" t="n">
        <v>1934.7575</v>
      </c>
      <c r="AJ169" s="4" t="n">
        <v>2156.9445</v>
      </c>
      <c r="AK169" s="4" t="n">
        <v>3507.0192</v>
      </c>
      <c r="AL169" s="4" t="n">
        <v>3201.631</v>
      </c>
      <c r="AM169" s="4" t="n">
        <v>3621.353</v>
      </c>
      <c r="AN169" s="4" t="n">
        <v>7302.5074</v>
      </c>
      <c r="AO169" s="4" t="n">
        <v>5032.729</v>
      </c>
      <c r="AP169" s="4" t="n">
        <v>4213.4393</v>
      </c>
      <c r="AQ169" s="4" t="n">
        <v>7845.74090000001</v>
      </c>
      <c r="AR169" s="4" t="n">
        <v>7682.75599999999</v>
      </c>
      <c r="AS169" s="4" t="n">
        <v>4232.553</v>
      </c>
      <c r="AT169" s="4" t="n">
        <v>6562.8535</v>
      </c>
      <c r="AU169" s="4" t="n">
        <v>3682.39</v>
      </c>
      <c r="AV169" s="4" t="n">
        <v>3365.57</v>
      </c>
      <c r="AW169" s="4" t="n">
        <v>5602.64</v>
      </c>
      <c r="AX169" s="4" t="n">
        <v>5572.51</v>
      </c>
      <c r="AY169" s="4" t="n">
        <v>4508.23</v>
      </c>
      <c r="AZ169" s="4"/>
      <c r="BA169" s="4"/>
      <c r="BB169" s="4"/>
      <c r="BC169" s="4"/>
      <c r="BD169" s="4"/>
      <c r="BF169" s="84" t="str">
        <f t="shared" ref="BF169:BF176" si="500">IFERROR(AS169/AG169,"-")</f>
        <v>-</v>
      </c>
      <c r="BG169" s="84" t="str">
        <f t="shared" ref="BG169:BG176" si="501">IFERROR(AT169/AH169,"-")</f>
        <v>-</v>
      </c>
      <c r="BH169" s="84" t="str">
        <f t="shared" ref="BH169:BH176" si="502">IFERROR(AU169/AI169,"-")</f>
        <v>-</v>
      </c>
      <c r="BI169" s="84" t="str">
        <f t="shared" ref="BI169:BI176" si="503">IFERROR(AV169/AJ169,"-")</f>
        <v>-</v>
      </c>
      <c r="BJ169" s="84" t="str">
        <f t="shared" ref="BJ169:BJ176" si="504">IFERROR(AW169/AK169,"-")</f>
        <v>-</v>
      </c>
      <c r="BK169" s="84" t="str">
        <f t="shared" ref="BK169:BK176" si="505">IFERROR(AX169/AL169,"-")</f>
        <v>-</v>
      </c>
      <c r="BL169" s="84" t="str">
        <f t="shared" ref="BL169:BL176" si="506">IFERROR(AY169/AM169,"-")</f>
        <v>-</v>
      </c>
      <c r="BM169" s="84" t="str">
        <f t="shared" ref="BM169:BM176" si="507">IFERROR(AZ169/AN169,"-")</f>
        <v>-</v>
      </c>
      <c r="BN169" s="84" t="str">
        <f t="shared" ref="BN169:BN176" si="508">IFERROR(BA169/AO169,"-")</f>
        <v>-</v>
      </c>
      <c r="BO169" s="84" t="str">
        <f t="shared" ref="BO169:BO176" si="509">IFERROR(BB169/AP169,"-")</f>
        <v>-</v>
      </c>
      <c r="BP169" s="84" t="str">
        <f t="shared" ref="BP169:BP176" si="510">IFERROR(BC169/AQ169,"-")</f>
        <v>-</v>
      </c>
      <c r="BQ169" s="84" t="str">
        <f t="shared" ref="BQ169:BQ176" si="511">IFERROR(BD169/AR169,"-")</f>
        <v>-</v>
      </c>
    </row>
    <row r="170" spans="1:69" x14ac:dyDescent="0.25">
      <c r="A170" s="44" t="s">
        <v>216</v>
      </c>
      <c r="B170" s="22" t="s">
        <v>44</v>
      </c>
      <c r="C170" s="82">
        <f>SUM(U170                 : INDEX(U170:AF170,$B$2))</f>
        <v>0</v>
      </c>
      <c r="D170" s="82">
        <f>SUM(AG170                  : INDEX(AG170:AR170,$B$2))</f>
        <v>0</v>
      </c>
      <c r="E170" s="82">
        <f>SUM(AS170                 : INDEX(AS170:BD170,$B$2))</f>
        <v>0</v>
      </c>
      <c r="F170" s="65" t="str">
        <f t="shared" ref="F170:F178" si="512">IFERROR(E170/D170,"")</f>
        <v/>
      </c>
      <c r="H170" s="4">
        <f t="shared" ref="H170:H178" si="513">SUM(U170:W170)</f>
        <v>0</v>
      </c>
      <c r="I170" s="4">
        <f t="shared" si="490"/>
        <v>0</v>
      </c>
      <c r="J170" s="4">
        <f t="shared" ref="J170:J178" si="514">SUM(AA170:AC170)</f>
        <v>0</v>
      </c>
      <c r="K170" s="4">
        <f t="shared" si="491"/>
        <v>0</v>
      </c>
      <c r="L170" s="4">
        <f t="shared" si="492"/>
        <v>0</v>
      </c>
      <c r="M170" s="4">
        <f t="shared" si="493"/>
        <v>0</v>
      </c>
      <c r="N170" s="4">
        <f t="shared" si="494"/>
        <v>0</v>
      </c>
      <c r="O170" s="4">
        <f t="shared" si="495"/>
        <v>0</v>
      </c>
      <c r="P170" s="4">
        <f t="shared" si="496"/>
        <v>0</v>
      </c>
      <c r="Q170" s="4">
        <f t="shared" si="497"/>
        <v>0</v>
      </c>
      <c r="R170" s="4">
        <f t="shared" si="498"/>
        <v>0</v>
      </c>
      <c r="S170" s="4">
        <f t="shared" si="499"/>
        <v>0</v>
      </c>
      <c r="U170" s="4" t="n">
        <v>0.0</v>
      </c>
      <c r="V170" s="4" t="n">
        <v>0.0</v>
      </c>
      <c r="W170" s="4" t="n">
        <v>0.0</v>
      </c>
      <c r="X170" s="4" t="n">
        <v>0.0</v>
      </c>
      <c r="Y170" s="4" t="n">
        <v>0.0</v>
      </c>
      <c r="Z170" s="4" t="n">
        <v>0.0</v>
      </c>
      <c r="AA170" s="4" t="n">
        <v>0.0</v>
      </c>
      <c r="AB170" s="4" t="n">
        <v>0.0</v>
      </c>
      <c r="AC170" s="4" t="n">
        <v>0.0</v>
      </c>
      <c r="AD170" s="4" t="n">
        <v>0.0</v>
      </c>
      <c r="AE170" s="4" t="n">
        <v>0.0</v>
      </c>
      <c r="AF170" s="4" t="n">
        <v>0.0</v>
      </c>
      <c r="AG170" s="4" t="n">
        <v>0.0</v>
      </c>
      <c r="AH170" s="4" t="n">
        <v>0.0</v>
      </c>
      <c r="AI170" s="4" t="n">
        <v>0.0</v>
      </c>
      <c r="AJ170" s="4" t="n">
        <v>0.0</v>
      </c>
      <c r="AK170" s="4" t="n">
        <v>0.0</v>
      </c>
      <c r="AL170" s="4" t="n">
        <v>0.0</v>
      </c>
      <c r="AM170" s="4" t="n">
        <v>0.0</v>
      </c>
      <c r="AN170" s="4" t="n">
        <v>0.0</v>
      </c>
      <c r="AO170" s="4" t="n">
        <v>0.0</v>
      </c>
      <c r="AP170" s="4" t="n">
        <v>0.0</v>
      </c>
      <c r="AQ170" s="4" t="n">
        <v>0.0</v>
      </c>
      <c r="AR170" s="4" t="n">
        <v>0.0</v>
      </c>
      <c r="AS170" s="4" t="n">
        <v>0.0</v>
      </c>
      <c r="AT170" s="4" t="n">
        <v>0.0</v>
      </c>
      <c r="AU170" s="4" t="n">
        <v>0.0</v>
      </c>
      <c r="AV170" s="4" t="n">
        <v>0.0</v>
      </c>
      <c r="AW170" s="4" t="n">
        <v>0.0</v>
      </c>
      <c r="AX170" s="4" t="n">
        <v>0.0</v>
      </c>
      <c r="AY170" s="4" t="n">
        <v>0.0</v>
      </c>
      <c r="AZ170" s="4"/>
      <c r="BA170" s="4"/>
      <c r="BB170" s="4"/>
      <c r="BC170" s="4"/>
      <c r="BD170" s="4"/>
      <c r="BF170" s="84" t="str">
        <f t="shared" si="500"/>
        <v>-</v>
      </c>
      <c r="BG170" s="84" t="str">
        <f t="shared" si="501"/>
        <v>-</v>
      </c>
      <c r="BH170" s="84" t="str">
        <f t="shared" si="502"/>
        <v>-</v>
      </c>
      <c r="BI170" s="84" t="str">
        <f t="shared" si="503"/>
        <v>-</v>
      </c>
      <c r="BJ170" s="84" t="str">
        <f t="shared" si="504"/>
        <v>-</v>
      </c>
      <c r="BK170" s="84" t="str">
        <f t="shared" si="505"/>
        <v>-</v>
      </c>
      <c r="BL170" s="84" t="str">
        <f t="shared" si="506"/>
        <v>-</v>
      </c>
      <c r="BM170" s="84" t="str">
        <f t="shared" si="507"/>
        <v>-</v>
      </c>
      <c r="BN170" s="84" t="str">
        <f t="shared" si="508"/>
        <v>-</v>
      </c>
      <c r="BO170" s="84" t="str">
        <f t="shared" si="509"/>
        <v>-</v>
      </c>
      <c r="BP170" s="84" t="str">
        <f t="shared" si="510"/>
        <v>-</v>
      </c>
      <c r="BQ170" s="84" t="str">
        <f t="shared" si="511"/>
        <v>-</v>
      </c>
    </row>
    <row r="171" spans="1:69" x14ac:dyDescent="0.25">
      <c r="A171" s="44" t="s">
        <v>217</v>
      </c>
      <c r="B171" s="22" t="s">
        <v>45</v>
      </c>
      <c r="C171" s="82">
        <f>SUM(U171                 : INDEX(U171:AF171,$B$2))</f>
        <v>0</v>
      </c>
      <c r="D171" s="82">
        <f>SUM(AG171                  : INDEX(AG171:AR171,$B$2))</f>
        <v>0</v>
      </c>
      <c r="E171" s="82">
        <f>SUM(AS171                 : INDEX(AS171:BD171,$B$2))</f>
        <v>0</v>
      </c>
      <c r="F171" s="65" t="str">
        <f t="shared" si="512"/>
        <v/>
      </c>
      <c r="H171" s="4">
        <f t="shared" si="513"/>
        <v>0</v>
      </c>
      <c r="I171" s="4">
        <f t="shared" si="490"/>
        <v>0</v>
      </c>
      <c r="J171" s="4">
        <f t="shared" si="514"/>
        <v>0</v>
      </c>
      <c r="K171" s="4">
        <f t="shared" si="491"/>
        <v>0</v>
      </c>
      <c r="L171" s="4">
        <f t="shared" si="492"/>
        <v>0</v>
      </c>
      <c r="M171" s="4">
        <f t="shared" si="493"/>
        <v>0</v>
      </c>
      <c r="N171" s="4">
        <f t="shared" si="494"/>
        <v>0</v>
      </c>
      <c r="O171" s="4">
        <f t="shared" si="495"/>
        <v>0</v>
      </c>
      <c r="P171" s="4">
        <f t="shared" si="496"/>
        <v>0</v>
      </c>
      <c r="Q171" s="4">
        <f t="shared" si="497"/>
        <v>0</v>
      </c>
      <c r="R171" s="4">
        <f t="shared" si="498"/>
        <v>0</v>
      </c>
      <c r="S171" s="4">
        <f t="shared" si="499"/>
        <v>0</v>
      </c>
      <c r="U171" s="4" t="n">
        <v>0.0</v>
      </c>
      <c r="V171" s="4" t="n">
        <v>0.0</v>
      </c>
      <c r="W171" s="4" t="n">
        <v>0.0</v>
      </c>
      <c r="X171" s="4" t="n">
        <v>0.0</v>
      </c>
      <c r="Y171" s="4" t="n">
        <v>0.0</v>
      </c>
      <c r="Z171" s="4" t="n">
        <v>0.0</v>
      </c>
      <c r="AA171" s="4" t="n">
        <v>0.0</v>
      </c>
      <c r="AB171" s="4" t="n">
        <v>0.0</v>
      </c>
      <c r="AC171" s="4" t="n">
        <v>0.0</v>
      </c>
      <c r="AD171" s="4" t="n">
        <v>0.0</v>
      </c>
      <c r="AE171" s="4" t="n">
        <v>0.0</v>
      </c>
      <c r="AF171" s="4" t="n">
        <v>68.645</v>
      </c>
      <c r="AG171" s="4" t="n">
        <v>0.0</v>
      </c>
      <c r="AH171" s="4" t="n">
        <v>0.0</v>
      </c>
      <c r="AI171" s="4" t="n">
        <v>0.0</v>
      </c>
      <c r="AJ171" s="4" t="n">
        <v>74.311</v>
      </c>
      <c r="AK171" s="4" t="n">
        <v>0.0</v>
      </c>
      <c r="AL171" s="4" t="n">
        <v>0.0</v>
      </c>
      <c r="AM171" s="4" t="n">
        <v>0.0</v>
      </c>
      <c r="AN171" s="4" t="n">
        <v>0.0</v>
      </c>
      <c r="AO171" s="4" t="n">
        <v>105.136</v>
      </c>
      <c r="AP171" s="4" t="n">
        <v>0.0</v>
      </c>
      <c r="AQ171" s="4" t="n">
        <v>0.0</v>
      </c>
      <c r="AR171" s="4" t="n">
        <v>0.0</v>
      </c>
      <c r="AS171" s="4" t="n">
        <v>0.0</v>
      </c>
      <c r="AT171" s="4" t="n">
        <v>0.0</v>
      </c>
      <c r="AU171" s="4" t="n">
        <v>0.0</v>
      </c>
      <c r="AV171" s="4" t="n">
        <v>0.0</v>
      </c>
      <c r="AW171" s="4" t="n">
        <v>0.0</v>
      </c>
      <c r="AX171" s="4" t="n">
        <v>0.0</v>
      </c>
      <c r="AY171" s="4" t="n">
        <v>0.0</v>
      </c>
      <c r="AZ171" s="4"/>
      <c r="BA171" s="4"/>
      <c r="BB171" s="4"/>
      <c r="BC171" s="4"/>
      <c r="BD171" s="4"/>
      <c r="BF171" s="84" t="str">
        <f t="shared" si="500"/>
        <v>-</v>
      </c>
      <c r="BG171" s="84" t="str">
        <f t="shared" si="501"/>
        <v>-</v>
      </c>
      <c r="BH171" s="84" t="str">
        <f t="shared" si="502"/>
        <v>-</v>
      </c>
      <c r="BI171" s="84" t="str">
        <f t="shared" si="503"/>
        <v>-</v>
      </c>
      <c r="BJ171" s="84" t="str">
        <f t="shared" si="504"/>
        <v>-</v>
      </c>
      <c r="BK171" s="84" t="str">
        <f t="shared" si="505"/>
        <v>-</v>
      </c>
      <c r="BL171" s="84" t="str">
        <f t="shared" si="506"/>
        <v>-</v>
      </c>
      <c r="BM171" s="84" t="str">
        <f t="shared" si="507"/>
        <v>-</v>
      </c>
      <c r="BN171" s="84" t="str">
        <f t="shared" si="508"/>
        <v>-</v>
      </c>
      <c r="BO171" s="84" t="str">
        <f t="shared" si="509"/>
        <v>-</v>
      </c>
      <c r="BP171" s="84" t="str">
        <f t="shared" si="510"/>
        <v>-</v>
      </c>
      <c r="BQ171" s="84" t="str">
        <f t="shared" si="511"/>
        <v>-</v>
      </c>
    </row>
    <row r="172" spans="1:69" x14ac:dyDescent="0.25">
      <c r="A172" s="44" t="s">
        <v>218</v>
      </c>
      <c r="B172" s="22" t="s">
        <v>46</v>
      </c>
      <c r="C172" s="82">
        <f>SUM(U172                 : INDEX(U172:AF172,$B$2))</f>
        <v>0</v>
      </c>
      <c r="D172" s="82">
        <f>SUM(AG172                  : INDEX(AG172:AR172,$B$2))</f>
        <v>0</v>
      </c>
      <c r="E172" s="82">
        <f>SUM(AS172                 : INDEX(AS172:BD172,$B$2))</f>
        <v>0</v>
      </c>
      <c r="F172" s="65" t="str">
        <f t="shared" si="512"/>
        <v/>
      </c>
      <c r="H172" s="4">
        <f t="shared" si="513"/>
        <v>0</v>
      </c>
      <c r="I172" s="4">
        <f t="shared" si="490"/>
        <v>0</v>
      </c>
      <c r="J172" s="4">
        <f t="shared" si="514"/>
        <v>0</v>
      </c>
      <c r="K172" s="4">
        <f t="shared" si="491"/>
        <v>0</v>
      </c>
      <c r="L172" s="4">
        <f t="shared" si="492"/>
        <v>0</v>
      </c>
      <c r="M172" s="4">
        <f t="shared" si="493"/>
        <v>0</v>
      </c>
      <c r="N172" s="4">
        <f t="shared" si="494"/>
        <v>0</v>
      </c>
      <c r="O172" s="4">
        <f t="shared" si="495"/>
        <v>0</v>
      </c>
      <c r="P172" s="4">
        <f t="shared" si="496"/>
        <v>0</v>
      </c>
      <c r="Q172" s="4">
        <f t="shared" si="497"/>
        <v>0</v>
      </c>
      <c r="R172" s="4">
        <f t="shared" si="498"/>
        <v>0</v>
      </c>
      <c r="S172" s="4">
        <f t="shared" si="499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13.249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34.086</v>
      </c>
      <c r="AK172" s="4" t="n">
        <v>17.069</v>
      </c>
      <c r="AL172" s="4" t="n">
        <v>52.228</v>
      </c>
      <c r="AM172" s="4" t="n">
        <v>0.0</v>
      </c>
      <c r="AN172" s="4" t="n">
        <v>10.196</v>
      </c>
      <c r="AO172" s="4" t="n">
        <v>0.0</v>
      </c>
      <c r="AP172" s="4" t="n">
        <v>44.93</v>
      </c>
      <c r="AQ172" s="4" t="n">
        <v>286.958</v>
      </c>
      <c r="AR172" s="4" t="n">
        <v>18.036</v>
      </c>
      <c r="AS172" s="4" t="n">
        <v>6.789</v>
      </c>
      <c r="AT172" s="4" t="n">
        <v>13.279</v>
      </c>
      <c r="AU172" s="4" t="n">
        <v>0.0</v>
      </c>
      <c r="AV172" s="4" t="n">
        <v>0.0</v>
      </c>
      <c r="AW172" s="4" t="n">
        <v>0.0</v>
      </c>
      <c r="AX172" s="4" t="n">
        <v>20.8</v>
      </c>
      <c r="AY172" s="4" t="n">
        <v>0.0</v>
      </c>
      <c r="AZ172" s="4"/>
      <c r="BA172" s="4"/>
      <c r="BB172" s="4"/>
      <c r="BC172" s="4"/>
      <c r="BD172" s="4"/>
      <c r="BF172" s="84" t="str">
        <f t="shared" si="500"/>
        <v>-</v>
      </c>
      <c r="BG172" s="84" t="str">
        <f t="shared" si="501"/>
        <v>-</v>
      </c>
      <c r="BH172" s="84" t="str">
        <f t="shared" si="502"/>
        <v>-</v>
      </c>
      <c r="BI172" s="84" t="str">
        <f t="shared" si="503"/>
        <v>-</v>
      </c>
      <c r="BJ172" s="84" t="str">
        <f t="shared" si="504"/>
        <v>-</v>
      </c>
      <c r="BK172" s="84" t="str">
        <f t="shared" si="505"/>
        <v>-</v>
      </c>
      <c r="BL172" s="84" t="str">
        <f t="shared" si="506"/>
        <v>-</v>
      </c>
      <c r="BM172" s="84" t="str">
        <f t="shared" si="507"/>
        <v>-</v>
      </c>
      <c r="BN172" s="84" t="str">
        <f t="shared" si="508"/>
        <v>-</v>
      </c>
      <c r="BO172" s="84" t="str">
        <f t="shared" si="509"/>
        <v>-</v>
      </c>
      <c r="BP172" s="84" t="str">
        <f t="shared" si="510"/>
        <v>-</v>
      </c>
      <c r="BQ172" s="84" t="str">
        <f t="shared" si="511"/>
        <v>-</v>
      </c>
    </row>
    <row r="173" spans="1:69" x14ac:dyDescent="0.25">
      <c r="A173" s="44" t="s">
        <v>219</v>
      </c>
      <c r="B173" s="22" t="s">
        <v>47</v>
      </c>
      <c r="C173" s="82">
        <f>SUM(U173                 : INDEX(U173:AF173,$B$2))</f>
        <v>0</v>
      </c>
      <c r="D173" s="82">
        <f>SUM(AG173                  : INDEX(AG173:AR173,$B$2))</f>
        <v>0</v>
      </c>
      <c r="E173" s="82">
        <f>SUM(AS173                 : INDEX(AS173:BD173,$B$2))</f>
        <v>0</v>
      </c>
      <c r="F173" s="65" t="str">
        <f t="shared" si="512"/>
        <v/>
      </c>
      <c r="H173" s="4">
        <f t="shared" si="513"/>
        <v>0</v>
      </c>
      <c r="I173" s="4">
        <f t="shared" si="490"/>
        <v>0</v>
      </c>
      <c r="J173" s="4">
        <f t="shared" si="514"/>
        <v>0</v>
      </c>
      <c r="K173" s="4">
        <f t="shared" si="491"/>
        <v>0</v>
      </c>
      <c r="L173" s="4">
        <f t="shared" si="492"/>
        <v>0</v>
      </c>
      <c r="M173" s="4">
        <f t="shared" si="493"/>
        <v>0</v>
      </c>
      <c r="N173" s="4">
        <f t="shared" si="494"/>
        <v>0</v>
      </c>
      <c r="O173" s="4">
        <f t="shared" si="495"/>
        <v>0</v>
      </c>
      <c r="P173" s="4">
        <f t="shared" si="496"/>
        <v>0</v>
      </c>
      <c r="Q173" s="4">
        <f t="shared" si="497"/>
        <v>0</v>
      </c>
      <c r="R173" s="4">
        <f t="shared" si="498"/>
        <v>0</v>
      </c>
      <c r="S173" s="4">
        <f t="shared" si="499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13.09</v>
      </c>
      <c r="AA173" s="4" t="n">
        <v>3.085</v>
      </c>
      <c r="AB173" s="4" t="n">
        <v>0.0</v>
      </c>
      <c r="AC173" s="4" t="n">
        <v>16.382</v>
      </c>
      <c r="AD173" s="4" t="n">
        <v>75.619</v>
      </c>
      <c r="AE173" s="4" t="n">
        <v>19.744</v>
      </c>
      <c r="AF173" s="4" t="n">
        <v>19.341</v>
      </c>
      <c r="AG173" s="4" t="n">
        <v>19.628</v>
      </c>
      <c r="AH173" s="4" t="n">
        <v>0.0</v>
      </c>
      <c r="AI173" s="4" t="n">
        <v>0.0</v>
      </c>
      <c r="AJ173" s="4" t="n">
        <v>201.222</v>
      </c>
      <c r="AK173" s="4" t="n">
        <v>93.014</v>
      </c>
      <c r="AL173" s="4" t="n">
        <v>22.939</v>
      </c>
      <c r="AM173" s="4" t="n">
        <v>143.986</v>
      </c>
      <c r="AN173" s="4" t="n">
        <v>70.448</v>
      </c>
      <c r="AO173" s="4" t="n">
        <v>60.905</v>
      </c>
      <c r="AP173" s="4" t="n">
        <v>49.757</v>
      </c>
      <c r="AQ173" s="4" t="n">
        <v>46.892</v>
      </c>
      <c r="AR173" s="4" t="n">
        <v>129.991</v>
      </c>
      <c r="AS173" s="4" t="n">
        <v>160.35</v>
      </c>
      <c r="AT173" s="4" t="n">
        <v>214.231</v>
      </c>
      <c r="AU173" s="4" t="n">
        <v>39.76</v>
      </c>
      <c r="AV173" s="4" t="n">
        <v>15.46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0"/>
        <v>-</v>
      </c>
      <c r="BG173" s="84" t="str">
        <f t="shared" si="501"/>
        <v>-</v>
      </c>
      <c r="BH173" s="84" t="str">
        <f t="shared" si="502"/>
        <v>-</v>
      </c>
      <c r="BI173" s="84" t="str">
        <f t="shared" si="503"/>
        <v>-</v>
      </c>
      <c r="BJ173" s="84" t="str">
        <f t="shared" si="504"/>
        <v>-</v>
      </c>
      <c r="BK173" s="84" t="str">
        <f t="shared" si="505"/>
        <v>-</v>
      </c>
      <c r="BL173" s="84" t="str">
        <f t="shared" si="506"/>
        <v>-</v>
      </c>
      <c r="BM173" s="84" t="str">
        <f t="shared" si="507"/>
        <v>-</v>
      </c>
      <c r="BN173" s="84" t="str">
        <f t="shared" si="508"/>
        <v>-</v>
      </c>
      <c r="BO173" s="84" t="str">
        <f t="shared" si="509"/>
        <v>-</v>
      </c>
      <c r="BP173" s="84" t="str">
        <f t="shared" si="510"/>
        <v>-</v>
      </c>
      <c r="BQ173" s="84" t="str">
        <f t="shared" si="511"/>
        <v>-</v>
      </c>
    </row>
    <row r="174" spans="1:69" x14ac:dyDescent="0.25">
      <c r="A174" s="44" t="s">
        <v>220</v>
      </c>
      <c r="B174" s="22" t="s">
        <v>48</v>
      </c>
      <c r="C174" s="82">
        <f>SUM(U174                 : INDEX(U174:AF174,$B$2))</f>
        <v>0</v>
      </c>
      <c r="D174" s="82">
        <f>SUM(AG174                  : INDEX(AG174:AR174,$B$2))</f>
        <v>0</v>
      </c>
      <c r="E174" s="82">
        <f>SUM(AS174                 : INDEX(AS174:BD174,$B$2))</f>
        <v>0</v>
      </c>
      <c r="F174" s="65" t="str">
        <f t="shared" si="512"/>
        <v/>
      </c>
      <c r="H174" s="4">
        <f t="shared" si="513"/>
        <v>0</v>
      </c>
      <c r="I174" s="4">
        <f t="shared" si="490"/>
        <v>0</v>
      </c>
      <c r="J174" s="4">
        <f t="shared" si="514"/>
        <v>0</v>
      </c>
      <c r="K174" s="4">
        <f t="shared" si="491"/>
        <v>0</v>
      </c>
      <c r="L174" s="4">
        <f t="shared" si="492"/>
        <v>0</v>
      </c>
      <c r="M174" s="4">
        <f t="shared" si="493"/>
        <v>0</v>
      </c>
      <c r="N174" s="4">
        <f t="shared" si="494"/>
        <v>0</v>
      </c>
      <c r="O174" s="4">
        <f t="shared" si="495"/>
        <v>0</v>
      </c>
      <c r="P174" s="4">
        <f t="shared" si="496"/>
        <v>0</v>
      </c>
      <c r="Q174" s="4">
        <f t="shared" si="497"/>
        <v>0</v>
      </c>
      <c r="R174" s="4">
        <f t="shared" si="498"/>
        <v>0</v>
      </c>
      <c r="S174" s="4">
        <f t="shared" si="499"/>
        <v>0</v>
      </c>
      <c r="U174" s="4" t="n">
        <v>66.138</v>
      </c>
      <c r="V174" s="4" t="n">
        <v>0.0</v>
      </c>
      <c r="W174" s="4" t="n">
        <v>16.999</v>
      </c>
      <c r="X174" s="4" t="n">
        <v>20.236</v>
      </c>
      <c r="Y174" s="4" t="n">
        <v>56.5</v>
      </c>
      <c r="Z174" s="4" t="n">
        <v>283.549</v>
      </c>
      <c r="AA174" s="4" t="n">
        <v>236.658</v>
      </c>
      <c r="AB174" s="4" t="n">
        <v>273.01</v>
      </c>
      <c r="AC174" s="4" t="n">
        <v>142.047</v>
      </c>
      <c r="AD174" s="4" t="n">
        <v>104.397</v>
      </c>
      <c r="AE174" s="4" t="n">
        <v>318.655</v>
      </c>
      <c r="AF174" s="4" t="n">
        <v>600.6333</v>
      </c>
      <c r="AG174" s="4" t="n">
        <v>319.573</v>
      </c>
      <c r="AH174" s="4" t="n">
        <v>239.946</v>
      </c>
      <c r="AI174" s="4" t="n">
        <v>237.44</v>
      </c>
      <c r="AJ174" s="4" t="n">
        <v>309.09</v>
      </c>
      <c r="AK174" s="4" t="n">
        <v>296.247</v>
      </c>
      <c r="AL174" s="4" t="n">
        <v>219.177</v>
      </c>
      <c r="AM174" s="4" t="n">
        <v>172.317</v>
      </c>
      <c r="AN174" s="4" t="n">
        <v>271.196</v>
      </c>
      <c r="AO174" s="4" t="n">
        <v>367.378</v>
      </c>
      <c r="AP174" s="4" t="n">
        <v>311.911</v>
      </c>
      <c r="AQ174" s="4" t="n">
        <v>569.9215</v>
      </c>
      <c r="AR174" s="4" t="n">
        <v>1071.393</v>
      </c>
      <c r="AS174" s="4" t="n">
        <v>314.145</v>
      </c>
      <c r="AT174" s="4" t="n">
        <v>149.486</v>
      </c>
      <c r="AU174" s="4" t="n">
        <v>347.7</v>
      </c>
      <c r="AV174" s="4" t="n">
        <v>92.86</v>
      </c>
      <c r="AW174" s="4" t="n">
        <v>281.77</v>
      </c>
      <c r="AX174" s="4" t="n">
        <v>240.0</v>
      </c>
      <c r="AY174" s="4" t="n">
        <v>504.53</v>
      </c>
      <c r="AZ174" s="4"/>
      <c r="BA174" s="4"/>
      <c r="BB174" s="4"/>
      <c r="BC174" s="4"/>
      <c r="BD174" s="4"/>
      <c r="BF174" s="84" t="str">
        <f t="shared" si="500"/>
        <v>-</v>
      </c>
      <c r="BG174" s="84" t="str">
        <f t="shared" si="501"/>
        <v>-</v>
      </c>
      <c r="BH174" s="84" t="str">
        <f t="shared" si="502"/>
        <v>-</v>
      </c>
      <c r="BI174" s="84" t="str">
        <f t="shared" si="503"/>
        <v>-</v>
      </c>
      <c r="BJ174" s="84" t="str">
        <f t="shared" si="504"/>
        <v>-</v>
      </c>
      <c r="BK174" s="84" t="str">
        <f t="shared" si="505"/>
        <v>-</v>
      </c>
      <c r="BL174" s="84" t="str">
        <f t="shared" si="506"/>
        <v>-</v>
      </c>
      <c r="BM174" s="84" t="str">
        <f t="shared" si="507"/>
        <v>-</v>
      </c>
      <c r="BN174" s="84" t="str">
        <f t="shared" si="508"/>
        <v>-</v>
      </c>
      <c r="BO174" s="84" t="str">
        <f t="shared" si="509"/>
        <v>-</v>
      </c>
      <c r="BP174" s="84" t="str">
        <f t="shared" si="510"/>
        <v>-</v>
      </c>
      <c r="BQ174" s="84" t="str">
        <f t="shared" si="511"/>
        <v>-</v>
      </c>
    </row>
    <row r="175" spans="1:69" x14ac:dyDescent="0.25">
      <c r="A175" s="44" t="s">
        <v>221</v>
      </c>
      <c r="B175" s="22" t="s">
        <v>49</v>
      </c>
      <c r="C175" s="82">
        <f>SUM(U175                 : INDEX(U175:AF175,$B$2))</f>
        <v>0</v>
      </c>
      <c r="D175" s="82">
        <f>SUM(AG175                  : INDEX(AG175:AR175,$B$2))</f>
        <v>0</v>
      </c>
      <c r="E175" s="82">
        <f>SUM(AS175                 : INDEX(AS175:BD175,$B$2))</f>
        <v>0</v>
      </c>
      <c r="F175" s="65" t="str">
        <f t="shared" si="512"/>
        <v/>
      </c>
      <c r="H175" s="4">
        <f t="shared" si="513"/>
        <v>0</v>
      </c>
      <c r="I175" s="4">
        <f t="shared" si="490"/>
        <v>0</v>
      </c>
      <c r="J175" s="4">
        <f t="shared" si="514"/>
        <v>0</v>
      </c>
      <c r="K175" s="4">
        <f t="shared" si="491"/>
        <v>0</v>
      </c>
      <c r="L175" s="4">
        <f t="shared" si="492"/>
        <v>0</v>
      </c>
      <c r="M175" s="4">
        <f t="shared" si="493"/>
        <v>0</v>
      </c>
      <c r="N175" s="4">
        <f t="shared" si="494"/>
        <v>0</v>
      </c>
      <c r="O175" s="4">
        <f t="shared" si="495"/>
        <v>0</v>
      </c>
      <c r="P175" s="4">
        <f t="shared" si="496"/>
        <v>0</v>
      </c>
      <c r="Q175" s="4">
        <f t="shared" si="497"/>
        <v>0</v>
      </c>
      <c r="R175" s="4">
        <f t="shared" si="498"/>
        <v>0</v>
      </c>
      <c r="S175" s="4">
        <f t="shared" si="499"/>
        <v>0</v>
      </c>
      <c r="U175" s="4" t="n">
        <v>933.437</v>
      </c>
      <c r="V175" s="4" t="n">
        <v>600.774</v>
      </c>
      <c r="W175" s="4" t="n">
        <v>740.708</v>
      </c>
      <c r="X175" s="4" t="n">
        <v>751.967</v>
      </c>
      <c r="Y175" s="4" t="n">
        <v>923.7207</v>
      </c>
      <c r="Z175" s="4" t="n">
        <v>1442.0277</v>
      </c>
      <c r="AA175" s="4" t="n">
        <v>1770.9189</v>
      </c>
      <c r="AB175" s="4" t="n">
        <v>1984.5477</v>
      </c>
      <c r="AC175" s="4" t="n">
        <v>2270.728</v>
      </c>
      <c r="AD175" s="4" t="n">
        <v>2925.8108</v>
      </c>
      <c r="AE175" s="4" t="n">
        <v>3325.6662</v>
      </c>
      <c r="AF175" s="4" t="n">
        <v>5124.1277</v>
      </c>
      <c r="AG175" s="4" t="n">
        <v>5412.30840000001</v>
      </c>
      <c r="AH175" s="4" t="n">
        <v>4895.1165</v>
      </c>
      <c r="AI175" s="4" t="n">
        <v>4247.2413</v>
      </c>
      <c r="AJ175" s="4" t="n">
        <v>3899.7965</v>
      </c>
      <c r="AK175" s="4" t="n">
        <v>4261.2234</v>
      </c>
      <c r="AL175" s="4" t="n">
        <v>5998.47670000001</v>
      </c>
      <c r="AM175" s="4" t="n">
        <v>6041.911</v>
      </c>
      <c r="AN175" s="4" t="n">
        <v>6320.82500000001</v>
      </c>
      <c r="AO175" s="4" t="n">
        <v>7855.60570000001</v>
      </c>
      <c r="AP175" s="4" t="n">
        <v>7879.433</v>
      </c>
      <c r="AQ175" s="4" t="n">
        <v>10146.1155</v>
      </c>
      <c r="AR175" s="4" t="n">
        <v>13221.4799</v>
      </c>
      <c r="AS175" s="4" t="n">
        <v>12042.5580000001</v>
      </c>
      <c r="AT175" s="4" t="n">
        <v>8075.35240000002</v>
      </c>
      <c r="AU175" s="4" t="n">
        <v>6124.55</v>
      </c>
      <c r="AV175" s="4" t="n">
        <v>5210.24</v>
      </c>
      <c r="AW175" s="4" t="n">
        <v>6173.05</v>
      </c>
      <c r="AX175" s="4" t="n">
        <v>7564.85</v>
      </c>
      <c r="AY175" s="4" t="n">
        <v>6634.4</v>
      </c>
      <c r="AZ175" s="4"/>
      <c r="BA175" s="4"/>
      <c r="BB175" s="4"/>
      <c r="BC175" s="4"/>
      <c r="BD175" s="4"/>
      <c r="BF175" s="84" t="str">
        <f t="shared" si="500"/>
        <v>-</v>
      </c>
      <c r="BG175" s="84" t="str">
        <f t="shared" si="501"/>
        <v>-</v>
      </c>
      <c r="BH175" s="84" t="str">
        <f t="shared" si="502"/>
        <v>-</v>
      </c>
      <c r="BI175" s="84" t="str">
        <f t="shared" si="503"/>
        <v>-</v>
      </c>
      <c r="BJ175" s="84" t="str">
        <f t="shared" si="504"/>
        <v>-</v>
      </c>
      <c r="BK175" s="84" t="str">
        <f t="shared" si="505"/>
        <v>-</v>
      </c>
      <c r="BL175" s="84" t="str">
        <f t="shared" si="506"/>
        <v>-</v>
      </c>
      <c r="BM175" s="84" t="str">
        <f t="shared" si="507"/>
        <v>-</v>
      </c>
      <c r="BN175" s="84" t="str">
        <f t="shared" si="508"/>
        <v>-</v>
      </c>
      <c r="BO175" s="84" t="str">
        <f t="shared" si="509"/>
        <v>-</v>
      </c>
      <c r="BP175" s="84" t="str">
        <f t="shared" si="510"/>
        <v>-</v>
      </c>
      <c r="BQ175" s="84" t="str">
        <f t="shared" si="511"/>
        <v>-</v>
      </c>
    </row>
    <row r="176" spans="1:69" x14ac:dyDescent="0.25">
      <c r="A176" s="44" t="s">
        <v>222</v>
      </c>
      <c r="B176" s="22" t="s">
        <v>50</v>
      </c>
      <c r="C176" s="82">
        <f>SUM(U176                 : INDEX(U176:AF176,$B$2))</f>
        <v>0</v>
      </c>
      <c r="D176" s="82">
        <f>SUM(AG176                  : INDEX(AG176:AR176,$B$2))</f>
        <v>0</v>
      </c>
      <c r="E176" s="82">
        <f>SUM(AS176                 : INDEX(AS176:BD176,$B$2))</f>
        <v>0</v>
      </c>
      <c r="F176" s="65" t="str">
        <f t="shared" si="512"/>
        <v/>
      </c>
      <c r="H176" s="4">
        <f t="shared" si="513"/>
        <v>0</v>
      </c>
      <c r="I176" s="4">
        <f t="shared" si="490"/>
        <v>0</v>
      </c>
      <c r="J176" s="4">
        <f t="shared" si="514"/>
        <v>0</v>
      </c>
      <c r="K176" s="4">
        <f t="shared" si="491"/>
        <v>0</v>
      </c>
      <c r="L176" s="4">
        <f t="shared" si="492"/>
        <v>0</v>
      </c>
      <c r="M176" s="4">
        <f t="shared" si="493"/>
        <v>0</v>
      </c>
      <c r="N176" s="4">
        <f t="shared" si="494"/>
        <v>0</v>
      </c>
      <c r="O176" s="4">
        <f t="shared" si="495"/>
        <v>0</v>
      </c>
      <c r="P176" s="4">
        <f t="shared" si="496"/>
        <v>0</v>
      </c>
      <c r="Q176" s="4">
        <f t="shared" si="497"/>
        <v>0</v>
      </c>
      <c r="R176" s="4">
        <f>SUM(AY176:BA176)</f>
        <v>0</v>
      </c>
      <c r="S176" s="4">
        <f t="shared" si="4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 t="n">
        <v>3527.4624</v>
      </c>
      <c r="AU176" s="4" t="n">
        <v>3139.57</v>
      </c>
      <c r="AV176" s="4" t="n">
        <v>4080.66</v>
      </c>
      <c r="AW176" s="4" t="n">
        <v>6196.35</v>
      </c>
      <c r="AX176" s="4" t="n">
        <v>6468.61</v>
      </c>
      <c r="AY176" s="4" t="n">
        <v>7129.93</v>
      </c>
      <c r="AZ176" s="4"/>
      <c r="BA176" s="4"/>
      <c r="BB176" s="4"/>
      <c r="BC176" s="4"/>
      <c r="BD176" s="4"/>
      <c r="BF176" s="84" t="str">
        <f t="shared" si="500"/>
        <v>-</v>
      </c>
      <c r="BG176" s="84" t="str">
        <f t="shared" si="501"/>
        <v>-</v>
      </c>
      <c r="BH176" s="84" t="str">
        <f t="shared" si="502"/>
        <v>-</v>
      </c>
      <c r="BI176" s="84" t="str">
        <f t="shared" si="503"/>
        <v>-</v>
      </c>
      <c r="BJ176" s="84" t="str">
        <f t="shared" si="504"/>
        <v>-</v>
      </c>
      <c r="BK176" s="84" t="str">
        <f t="shared" si="505"/>
        <v>-</v>
      </c>
      <c r="BL176" s="84" t="str">
        <f t="shared" si="506"/>
        <v>-</v>
      </c>
      <c r="BM176" s="84" t="str">
        <f t="shared" si="507"/>
        <v>-</v>
      </c>
      <c r="BN176" s="84" t="str">
        <f t="shared" si="508"/>
        <v>-</v>
      </c>
      <c r="BO176" s="84" t="str">
        <f t="shared" si="509"/>
        <v>-</v>
      </c>
      <c r="BP176" s="84" t="str">
        <f t="shared" si="510"/>
        <v>-</v>
      </c>
      <c r="BQ176" s="84" t="str">
        <f t="shared" si="511"/>
        <v>-</v>
      </c>
    </row>
    <row r="177" spans="1:69" x14ac:dyDescent="0.25">
      <c r="A177" s="44"/>
      <c r="B177" s="3" t="s">
        <v>153</v>
      </c>
      <c r="C177" s="82">
        <f>SUM(U177                 : INDEX(U177:AF177,$B$2))</f>
        <v>0</v>
      </c>
      <c r="D177" s="82">
        <f>SUM(AG177                  : INDEX(AG177:AR177,$B$2))</f>
        <v>0</v>
      </c>
      <c r="E177" s="82">
        <f>SUM(AS177                  : INDEX(AS177:BD177,$B$2))</f>
        <v>0</v>
      </c>
      <c r="F177" s="65" t="str">
        <f t="shared" si="512"/>
        <v/>
      </c>
      <c r="H177" s="4">
        <f t="shared" si="513"/>
        <v>0</v>
      </c>
      <c r="I177" s="4">
        <f t="shared" si="490"/>
        <v>0</v>
      </c>
      <c r="J177" s="4">
        <f t="shared" si="514"/>
        <v>0</v>
      </c>
      <c r="K177" s="4">
        <f t="shared" si="491"/>
        <v>0</v>
      </c>
      <c r="L177" s="4">
        <f t="shared" si="492"/>
        <v>0</v>
      </c>
      <c r="M177" s="4">
        <f t="shared" si="493"/>
        <v>0</v>
      </c>
      <c r="N177" s="4">
        <f t="shared" si="494"/>
        <v>0</v>
      </c>
      <c r="O177" s="4">
        <f t="shared" si="495"/>
        <v>0</v>
      </c>
      <c r="P177" s="4">
        <f t="shared" si="496"/>
        <v>0</v>
      </c>
      <c r="Q177" s="4">
        <f t="shared" si="497"/>
        <v>0</v>
      </c>
      <c r="R177" s="4">
        <f t="shared" si="498"/>
        <v>0</v>
      </c>
      <c r="S177" s="4">
        <f t="shared" si="499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515">SUM(Z169:Z175)</f>
        <v>0</v>
      </c>
      <c r="AA177" s="61">
        <f t="shared" si="515"/>
        <v>0</v>
      </c>
      <c r="AB177" s="61">
        <f t="shared" si="515"/>
        <v>0</v>
      </c>
      <c r="AC177" s="61">
        <f t="shared" si="515"/>
        <v>0</v>
      </c>
      <c r="AD177" s="61">
        <f t="shared" si="515"/>
        <v>0</v>
      </c>
      <c r="AE177" s="61">
        <f t="shared" si="515"/>
        <v>0</v>
      </c>
      <c r="AF177" s="61">
        <f t="shared" si="515"/>
        <v>0</v>
      </c>
      <c r="AG177" s="61">
        <f t="shared" si="515"/>
        <v>0</v>
      </c>
      <c r="AH177" s="61">
        <f t="shared" si="515"/>
        <v>0</v>
      </c>
      <c r="AI177" s="61">
        <f t="shared" si="515"/>
        <v>0</v>
      </c>
      <c r="AJ177" s="61">
        <f>SUM(AJ169:AJ175)</f>
        <v>0</v>
      </c>
      <c r="AK177" s="61">
        <f t="shared" si="515"/>
        <v>0</v>
      </c>
      <c r="AL177" s="61">
        <f t="shared" si="515"/>
        <v>0</v>
      </c>
      <c r="AM177" s="61">
        <f t="shared" si="515"/>
        <v>0</v>
      </c>
      <c r="AN177" s="61">
        <f t="shared" si="515"/>
        <v>0</v>
      </c>
      <c r="AO177" s="61">
        <f t="shared" si="515"/>
        <v>0</v>
      </c>
      <c r="AP177" s="61">
        <f t="shared" si="515"/>
        <v>0</v>
      </c>
      <c r="AQ177" s="61">
        <f t="shared" si="515"/>
        <v>0</v>
      </c>
      <c r="AR177" s="61">
        <f t="shared" si="515"/>
        <v>0</v>
      </c>
      <c r="AS177" s="61">
        <f t="shared" si="515"/>
        <v>0</v>
      </c>
      <c r="AT177" s="61">
        <f t="shared" si="515"/>
        <v>0</v>
      </c>
      <c r="AU177" s="61">
        <f t="shared" si="515"/>
        <v>0</v>
      </c>
      <c r="AV177" s="61">
        <f t="shared" si="515"/>
        <v>0</v>
      </c>
      <c r="AW177" s="61">
        <f t="shared" si="515"/>
        <v>0</v>
      </c>
      <c r="AX177" s="61">
        <f t="shared" si="515"/>
        <v>0</v>
      </c>
      <c r="AY177" s="61">
        <f t="shared" si="515"/>
        <v>0</v>
      </c>
      <c r="AZ177" s="61">
        <f t="shared" si="515"/>
        <v>0</v>
      </c>
      <c r="BA177" s="61">
        <f t="shared" si="515"/>
        <v>0</v>
      </c>
      <c r="BB177" s="61">
        <f t="shared" si="515"/>
        <v>0</v>
      </c>
      <c r="BC177" s="61">
        <f t="shared" si="515"/>
        <v>0</v>
      </c>
      <c r="BD177" s="61">
        <f t="shared" si="515"/>
        <v>0</v>
      </c>
      <c r="BF177" s="84" t="str">
        <f t="shared" ref="BF177:BF178" si="516">IFERROR(AS177/AG177,"-")</f>
        <v>-</v>
      </c>
      <c r="BG177" s="84" t="str">
        <f t="shared" ref="BG177:BG178" si="517">IFERROR(AT177/AH177,"-")</f>
        <v>-</v>
      </c>
      <c r="BH177" s="84" t="str">
        <f t="shared" ref="BH177:BH178" si="518">IFERROR(AU177/AI177,"-")</f>
        <v>-</v>
      </c>
      <c r="BI177" s="84" t="str">
        <f t="shared" ref="BI177:BI178" si="519">IFERROR(AV177/AJ177,"-")</f>
        <v>-</v>
      </c>
      <c r="BJ177" s="84" t="str">
        <f t="shared" ref="BJ177:BJ178" si="520">IFERROR(AW177/AK177,"-")</f>
        <v>-</v>
      </c>
      <c r="BK177" s="84" t="str">
        <f t="shared" ref="BK177:BK178" si="521">IFERROR(AX177/AL177,"-")</f>
        <v>-</v>
      </c>
      <c r="BL177" s="84" t="str">
        <f t="shared" ref="BL177:BL178" si="522">IFERROR(AY177/AM177,"-")</f>
        <v>-</v>
      </c>
      <c r="BM177" s="84" t="str">
        <f t="shared" ref="BM177:BM178" si="523">IFERROR(AZ177/AN177,"-")</f>
        <v>-</v>
      </c>
      <c r="BN177" s="84" t="str">
        <f t="shared" ref="BN177:BN178" si="524">IFERROR(BA177/AO177,"-")</f>
        <v>-</v>
      </c>
      <c r="BO177" s="84" t="str">
        <f t="shared" ref="BO177:BO178" si="525">IFERROR(BB177/AP177,"-")</f>
        <v>-</v>
      </c>
      <c r="BP177" s="84" t="str">
        <f t="shared" ref="BP177:BP178" si="526">IFERROR(BC177/AQ177,"-")</f>
        <v>-</v>
      </c>
      <c r="BQ177" s="84" t="str">
        <f t="shared" ref="BQ177:BQ178" si="527">IFERROR(BD177/AR177,"-")</f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528">SUM(D169:D176)</f>
        <v>0</v>
      </c>
      <c r="E178" s="83">
        <f t="shared" si="528"/>
        <v>0</v>
      </c>
      <c r="F178" s="65" t="str">
        <f t="shared" si="512"/>
        <v/>
      </c>
      <c r="H178" s="4">
        <f t="shared" si="513"/>
        <v>0</v>
      </c>
      <c r="I178" s="4">
        <f t="shared" si="490"/>
        <v>0</v>
      </c>
      <c r="J178" s="4">
        <f t="shared" si="514"/>
        <v>0</v>
      </c>
      <c r="K178" s="4">
        <f t="shared" si="491"/>
        <v>0</v>
      </c>
      <c r="L178" s="4">
        <f t="shared" si="492"/>
        <v>0</v>
      </c>
      <c r="M178" s="4">
        <f t="shared" si="493"/>
        <v>0</v>
      </c>
      <c r="N178" s="4">
        <f t="shared" si="494"/>
        <v>0</v>
      </c>
      <c r="O178" s="4">
        <f t="shared" si="495"/>
        <v>0</v>
      </c>
      <c r="P178" s="4">
        <f t="shared" si="496"/>
        <v>0</v>
      </c>
      <c r="Q178" s="4">
        <f t="shared" si="497"/>
        <v>0</v>
      </c>
      <c r="R178" s="4">
        <f t="shared" si="498"/>
        <v>0</v>
      </c>
      <c r="S178" s="4">
        <f t="shared" si="499"/>
        <v>0</v>
      </c>
      <c r="U178" s="4" t="n">
        <v>1208.523</v>
      </c>
      <c r="V178" s="4" t="n">
        <v>865.485</v>
      </c>
      <c r="W178" s="4" t="n">
        <v>863.223</v>
      </c>
      <c r="X178" s="4" t="n">
        <v>1087.815</v>
      </c>
      <c r="Y178" s="4" t="n">
        <v>1220.9327</v>
      </c>
      <c r="Z178" s="4" t="n">
        <v>2080.7287</v>
      </c>
      <c r="AA178" s="4" t="n">
        <v>3117.2479</v>
      </c>
      <c r="AB178" s="4" t="n">
        <v>3599.1497</v>
      </c>
      <c r="AC178" s="4" t="n">
        <v>4060.085</v>
      </c>
      <c r="AD178" s="4" t="n">
        <v>5043.0773</v>
      </c>
      <c r="AE178" s="4" t="n">
        <v>5745.4434</v>
      </c>
      <c r="AF178" s="4" t="n">
        <v>9358.8194</v>
      </c>
      <c r="AG178" s="4" t="n">
        <v>8517.46440000001</v>
      </c>
      <c r="AH178" s="4" t="n">
        <v>7419.435</v>
      </c>
      <c r="AI178" s="4" t="n">
        <v>6419.4388</v>
      </c>
      <c r="AJ178" s="4" t="n">
        <v>6675.45</v>
      </c>
      <c r="AK178" s="4" t="n">
        <v>8174.5726</v>
      </c>
      <c r="AL178" s="4" t="n">
        <v>9494.45170000001</v>
      </c>
      <c r="AM178" s="4" t="n">
        <v>9979.567</v>
      </c>
      <c r="AN178" s="4" t="n">
        <v>13975.1724</v>
      </c>
      <c r="AO178" s="4" t="n">
        <v>13421.7537</v>
      </c>
      <c r="AP178" s="4" t="n">
        <v>12499.4703</v>
      </c>
      <c r="AQ178" s="4" t="n">
        <v>18895.6279</v>
      </c>
      <c r="AR178" s="4" t="n">
        <v>22123.6559</v>
      </c>
      <c r="AS178" s="4" t="n">
        <v>16756.3950000001</v>
      </c>
      <c r="AT178" s="4" t="n">
        <v>18542.6643</v>
      </c>
      <c r="AU178" s="4" t="n">
        <v>13333.97</v>
      </c>
      <c r="AV178" s="4" t="n">
        <v>12764.79</v>
      </c>
      <c r="AW178" s="4" t="n">
        <v>18253.81</v>
      </c>
      <c r="AX178" s="4" t="n">
        <v>19866.77</v>
      </c>
      <c r="AY178" s="4" t="n">
        <v>18777.09</v>
      </c>
      <c r="AZ178" s="4"/>
      <c r="BA178" s="4"/>
      <c r="BB178" s="4"/>
      <c r="BC178" s="4"/>
      <c r="BD178" s="4"/>
      <c r="BF178" s="84" t="str">
        <f t="shared" si="516"/>
        <v>-</v>
      </c>
      <c r="BG178" s="84" t="str">
        <f t="shared" si="517"/>
        <v>-</v>
      </c>
      <c r="BH178" s="84" t="str">
        <f t="shared" si="518"/>
        <v>-</v>
      </c>
      <c r="BI178" s="84" t="str">
        <f t="shared" si="519"/>
        <v>-</v>
      </c>
      <c r="BJ178" s="84" t="str">
        <f t="shared" si="520"/>
        <v>-</v>
      </c>
      <c r="BK178" s="84" t="str">
        <f t="shared" si="521"/>
        <v>-</v>
      </c>
      <c r="BL178" s="84" t="str">
        <f t="shared" si="522"/>
        <v>-</v>
      </c>
      <c r="BM178" s="84" t="str">
        <f t="shared" si="523"/>
        <v>-</v>
      </c>
      <c r="BN178" s="84" t="str">
        <f t="shared" si="524"/>
        <v>-</v>
      </c>
      <c r="BO178" s="84" t="str">
        <f t="shared" si="525"/>
        <v>-</v>
      </c>
      <c r="BP178" s="84" t="str">
        <f t="shared" si="526"/>
        <v>-</v>
      </c>
      <c r="BQ178" s="84" t="str">
        <f t="shared" si="527"/>
        <v>-</v>
      </c>
    </row>
  </sheetData>
  <mergeCells count="1">
    <mergeCell ref="BF2:BK2"/>
  </mergeCells>
  <conditionalFormatting sqref="AG107:AR107">
    <cfRule type="expression" dxfId="70" priority="1">
      <formula>$A$2=COLUMNS($N107:AG107)</formula>
    </cfRule>
  </conditionalFormatting>
  <hyperlinks>
    <hyperlink ref="F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H45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10.125" collapsed="true"/>
    <col min="7" max="7" bestFit="true" customWidth="true" style="60" width="12.125" collapsed="true"/>
    <col min="8" max="43" customWidth="true" style="60" width="12.5" collapsed="true"/>
    <col min="44" max="44" style="60" width="9.0" collapsed="true"/>
    <col min="45" max="46" customWidth="true" style="101" width="14.0" collapsed="true"/>
    <col min="47" max="47" style="101" width="9.0" collapsed="true"/>
    <col min="48" max="49" customWidth="true" style="101" width="9.25" collapsed="true"/>
    <col min="50" max="16384" style="60" width="9.0" collapsed="true"/>
  </cols>
  <sheetData>
    <row r="1" spans="1:50" x14ac:dyDescent="0.2">
      <c r="G1" s="295" t="s">
        <v>401</v>
      </c>
    </row>
    <row r="2" spans="1:50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0" t="s">
        <v>241</v>
      </c>
      <c r="AT2" s="90" t="s">
        <v>242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248</v>
      </c>
      <c r="AS3" s="94"/>
      <c r="AT3" s="94"/>
      <c r="AU3" s="94"/>
      <c r="AV3" s="94"/>
      <c r="AW3" s="94"/>
    </row>
    <row r="4" spans="1:50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249</v>
      </c>
      <c r="AS4" s="94"/>
      <c r="AT4" s="94"/>
      <c r="AU4" s="94"/>
      <c r="AV4" s="94"/>
      <c r="AW4" s="94"/>
    </row>
    <row r="5" spans="1:50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250</v>
      </c>
      <c r="AS5" s="94"/>
      <c r="AT5" s="94"/>
      <c r="AU5" s="94"/>
      <c r="AV5" s="94"/>
      <c r="AW5" s="94"/>
    </row>
    <row r="6" spans="1:50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84</v>
      </c>
      <c r="AS6" s="94"/>
      <c r="AT6" s="94"/>
      <c r="AU6" s="94"/>
      <c r="AV6" s="94"/>
      <c r="AW6" s="94"/>
    </row>
    <row r="7" spans="1:50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70</v>
      </c>
      <c r="AS7" s="94"/>
      <c r="AT7" s="94"/>
      <c r="AU7" s="94"/>
      <c r="AV7" s="94"/>
      <c r="AW7" s="94"/>
    </row>
    <row r="8" spans="1:50" s="93" customFormat="1" x14ac:dyDescent="0.2">
      <c r="A8" s="93" t="s">
        <v>243</v>
      </c>
      <c r="B8" s="93" t="s">
        <v>244</v>
      </c>
      <c r="C8" s="93" t="s">
        <v>245</v>
      </c>
      <c r="D8" s="93" t="s">
        <v>246</v>
      </c>
      <c r="E8" s="93" t="s">
        <v>247</v>
      </c>
      <c r="G8" s="93" t="s">
        <v>85</v>
      </c>
      <c r="AS8" s="94"/>
      <c r="AT8" s="94"/>
      <c r="AU8" s="94"/>
      <c r="AV8" s="94"/>
      <c r="AW8" s="94"/>
    </row>
    <row r="9" spans="1:50" s="93" customFormat="1" x14ac:dyDescent="0.2">
      <c r="A9" s="93" t="s">
        <v>243</v>
      </c>
      <c r="B9" s="93" t="s">
        <v>244</v>
      </c>
      <c r="C9" s="93" t="s">
        <v>245</v>
      </c>
      <c r="D9" s="93" t="s">
        <v>246</v>
      </c>
      <c r="E9" s="93" t="s">
        <v>247</v>
      </c>
      <c r="G9" s="93" t="s">
        <v>251</v>
      </c>
      <c r="AS9" s="94"/>
      <c r="AT9" s="94"/>
      <c r="AU9" s="94"/>
      <c r="AV9" s="94"/>
      <c r="AW9" s="94"/>
    </row>
    <row r="10" spans="1:50" s="93" customFormat="1" x14ac:dyDescent="0.2">
      <c r="A10" s="93" t="s">
        <v>243</v>
      </c>
      <c r="B10" s="93" t="s">
        <v>244</v>
      </c>
      <c r="C10" s="93" t="s">
        <v>245</v>
      </c>
      <c r="D10" s="93" t="s">
        <v>246</v>
      </c>
      <c r="E10" s="93" t="s">
        <v>247</v>
      </c>
      <c r="G10" s="93" t="s">
        <v>252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248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249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243</v>
      </c>
      <c r="B13" s="93" t="s">
        <v>253</v>
      </c>
      <c r="C13" s="93" t="s">
        <v>254</v>
      </c>
      <c r="D13" s="93" t="s">
        <v>255</v>
      </c>
      <c r="E13" s="93" t="s">
        <v>256</v>
      </c>
      <c r="G13" s="93" t="s">
        <v>250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243</v>
      </c>
      <c r="B14" s="93" t="s">
        <v>253</v>
      </c>
      <c r="C14" s="93" t="s">
        <v>254</v>
      </c>
      <c r="D14" s="93" t="s">
        <v>255</v>
      </c>
      <c r="E14" s="93" t="s">
        <v>256</v>
      </c>
      <c r="G14" s="93" t="s">
        <v>84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243</v>
      </c>
      <c r="B15" s="93" t="s">
        <v>253</v>
      </c>
      <c r="C15" s="93" t="s">
        <v>254</v>
      </c>
      <c r="D15" s="93" t="s">
        <v>255</v>
      </c>
      <c r="E15" s="93" t="s">
        <v>256</v>
      </c>
      <c r="G15" s="93" t="s">
        <v>70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243</v>
      </c>
      <c r="B16" s="93" t="s">
        <v>253</v>
      </c>
      <c r="C16" s="93" t="s">
        <v>254</v>
      </c>
      <c r="D16" s="93" t="s">
        <v>255</v>
      </c>
      <c r="E16" s="93" t="s">
        <v>256</v>
      </c>
      <c r="G16" s="93" t="s">
        <v>85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243</v>
      </c>
      <c r="B17" s="93" t="s">
        <v>253</v>
      </c>
      <c r="C17" s="93" t="s">
        <v>254</v>
      </c>
      <c r="D17" s="93" t="s">
        <v>255</v>
      </c>
      <c r="E17" s="93" t="s">
        <v>256</v>
      </c>
      <c r="G17" s="93" t="s">
        <v>251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243</v>
      </c>
      <c r="B18" s="93" t="s">
        <v>253</v>
      </c>
      <c r="C18" s="93" t="s">
        <v>254</v>
      </c>
      <c r="D18" s="93" t="s">
        <v>255</v>
      </c>
      <c r="E18" s="93" t="s">
        <v>256</v>
      </c>
      <c r="G18" s="93" t="s">
        <v>252</v>
      </c>
      <c r="AS18" s="94"/>
      <c r="AT18" s="94"/>
      <c r="AU18" s="94"/>
      <c r="AV18" s="94"/>
      <c r="AW18" s="94"/>
    </row>
    <row r="19" spans="1:49" s="95" customFormat="1" x14ac:dyDescent="0.2">
      <c r="A19" s="95" t="s">
        <v>257</v>
      </c>
      <c r="B19" s="95" t="s">
        <v>254</v>
      </c>
      <c r="C19" s="95" t="s">
        <v>254</v>
      </c>
      <c r="D19" s="95" t="s">
        <v>255</v>
      </c>
      <c r="E19" s="95" t="s">
        <v>256</v>
      </c>
      <c r="G19" s="95" t="s">
        <v>248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254</v>
      </c>
      <c r="C20" s="95" t="s">
        <v>254</v>
      </c>
      <c r="D20" s="95" t="s">
        <v>255</v>
      </c>
      <c r="E20" s="95" t="s">
        <v>256</v>
      </c>
      <c r="G20" s="95" t="s">
        <v>249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257</v>
      </c>
      <c r="B21" s="95" t="s">
        <v>254</v>
      </c>
      <c r="C21" s="95" t="s">
        <v>254</v>
      </c>
      <c r="D21" s="95" t="s">
        <v>255</v>
      </c>
      <c r="E21" s="95" t="s">
        <v>256</v>
      </c>
      <c r="G21" s="95" t="s">
        <v>250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254</v>
      </c>
      <c r="C22" s="95" t="s">
        <v>254</v>
      </c>
      <c r="D22" s="95" t="s">
        <v>255</v>
      </c>
      <c r="E22" s="95" t="s">
        <v>256</v>
      </c>
      <c r="G22" s="95" t="s">
        <v>84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257</v>
      </c>
      <c r="B23" s="95" t="s">
        <v>254</v>
      </c>
      <c r="C23" s="95" t="s">
        <v>254</v>
      </c>
      <c r="D23" s="95" t="s">
        <v>255</v>
      </c>
      <c r="E23" s="95" t="s">
        <v>256</v>
      </c>
      <c r="G23" s="95" t="s">
        <v>70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257</v>
      </c>
      <c r="B24" s="95" t="s">
        <v>254</v>
      </c>
      <c r="C24" s="95" t="s">
        <v>254</v>
      </c>
      <c r="D24" s="95" t="s">
        <v>255</v>
      </c>
      <c r="E24" s="95" t="s">
        <v>256</v>
      </c>
      <c r="G24" s="95" t="s">
        <v>85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257</v>
      </c>
      <c r="B25" s="95" t="s">
        <v>254</v>
      </c>
      <c r="C25" s="95" t="s">
        <v>254</v>
      </c>
      <c r="D25" s="95" t="s">
        <v>255</v>
      </c>
      <c r="E25" s="95" t="s">
        <v>256</v>
      </c>
      <c r="G25" s="95" t="s">
        <v>251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257</v>
      </c>
      <c r="B26" s="95" t="s">
        <v>254</v>
      </c>
      <c r="C26" s="95" t="s">
        <v>254</v>
      </c>
      <c r="D26" s="95" t="s">
        <v>255</v>
      </c>
      <c r="E26" s="95" t="s">
        <v>256</v>
      </c>
      <c r="G26" s="95" t="s">
        <v>252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257</v>
      </c>
      <c r="B27" s="95" t="s">
        <v>245</v>
      </c>
      <c r="C27" s="95" t="s">
        <v>245</v>
      </c>
      <c r="D27" s="95" t="s">
        <v>246</v>
      </c>
      <c r="E27" s="95" t="s">
        <v>247</v>
      </c>
      <c r="G27" s="95" t="s">
        <v>248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257</v>
      </c>
      <c r="B28" s="95" t="s">
        <v>245</v>
      </c>
      <c r="C28" s="95" t="s">
        <v>245</v>
      </c>
      <c r="D28" s="95" t="s">
        <v>246</v>
      </c>
      <c r="E28" s="95" t="s">
        <v>247</v>
      </c>
      <c r="G28" s="95" t="s">
        <v>249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257</v>
      </c>
      <c r="B29" s="95" t="s">
        <v>245</v>
      </c>
      <c r="C29" s="95" t="s">
        <v>245</v>
      </c>
      <c r="D29" s="95" t="s">
        <v>246</v>
      </c>
      <c r="E29" s="95" t="s">
        <v>247</v>
      </c>
      <c r="G29" s="95" t="s">
        <v>250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257</v>
      </c>
      <c r="B30" s="95" t="s">
        <v>245</v>
      </c>
      <c r="C30" s="95" t="s">
        <v>245</v>
      </c>
      <c r="D30" s="95" t="s">
        <v>246</v>
      </c>
      <c r="E30" s="95" t="s">
        <v>247</v>
      </c>
      <c r="G30" s="95" t="s">
        <v>84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257</v>
      </c>
      <c r="B31" s="95" t="s">
        <v>245</v>
      </c>
      <c r="C31" s="95" t="s">
        <v>245</v>
      </c>
      <c r="D31" s="95" t="s">
        <v>246</v>
      </c>
      <c r="E31" s="95" t="s">
        <v>247</v>
      </c>
      <c r="G31" s="95" t="s">
        <v>70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257</v>
      </c>
      <c r="B32" s="95" t="s">
        <v>245</v>
      </c>
      <c r="C32" s="95" t="s">
        <v>245</v>
      </c>
      <c r="D32" s="95" t="s">
        <v>246</v>
      </c>
      <c r="E32" s="95" t="s">
        <v>247</v>
      </c>
      <c r="G32" s="95" t="s">
        <v>85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257</v>
      </c>
      <c r="B33" s="95" t="s">
        <v>245</v>
      </c>
      <c r="C33" s="95" t="s">
        <v>245</v>
      </c>
      <c r="D33" s="95" t="s">
        <v>246</v>
      </c>
      <c r="E33" s="95" t="s">
        <v>247</v>
      </c>
      <c r="G33" s="95" t="s">
        <v>251</v>
      </c>
      <c r="AS33" s="96"/>
      <c r="AT33" s="96"/>
      <c r="AU33" s="96"/>
      <c r="AV33" s="96"/>
      <c r="AW33" s="96"/>
    </row>
    <row r="34" spans="1:49" s="95" customFormat="1" ht="14.25" customHeight="1" x14ac:dyDescent="0.2">
      <c r="A34" s="95" t="s">
        <v>257</v>
      </c>
      <c r="B34" s="95" t="s">
        <v>245</v>
      </c>
      <c r="C34" s="95" t="s">
        <v>245</v>
      </c>
      <c r="D34" s="95" t="s">
        <v>246</v>
      </c>
      <c r="E34" s="95" t="s">
        <v>247</v>
      </c>
      <c r="G34" s="95" t="s">
        <v>252</v>
      </c>
      <c r="AS34" s="96"/>
      <c r="AT34" s="96"/>
      <c r="AU34" s="96"/>
      <c r="AV34" s="96"/>
      <c r="AW34" s="96"/>
    </row>
    <row r="35" spans="1:49" s="93" customFormat="1" x14ac:dyDescent="0.2">
      <c r="A35" s="93" t="s">
        <v>258</v>
      </c>
      <c r="B35" s="93" t="s">
        <v>255</v>
      </c>
      <c r="D35" s="93" t="s">
        <v>255</v>
      </c>
      <c r="E35" s="93" t="s">
        <v>256</v>
      </c>
      <c r="G35" s="93" t="s">
        <v>248</v>
      </c>
      <c r="AS35" s="94"/>
      <c r="AT35" s="94"/>
      <c r="AU35" s="94"/>
      <c r="AV35" s="94"/>
      <c r="AW35" s="94"/>
    </row>
    <row r="36" spans="1:49" s="93" customFormat="1" x14ac:dyDescent="0.2">
      <c r="A36" s="93" t="s">
        <v>258</v>
      </c>
      <c r="B36" s="93" t="s">
        <v>255</v>
      </c>
      <c r="D36" s="93" t="s">
        <v>255</v>
      </c>
      <c r="E36" s="93" t="s">
        <v>256</v>
      </c>
      <c r="G36" s="93" t="s">
        <v>249</v>
      </c>
      <c r="AS36" s="94"/>
      <c r="AT36" s="94"/>
      <c r="AU36" s="94"/>
      <c r="AV36" s="94"/>
      <c r="AW36" s="94"/>
    </row>
    <row r="37" spans="1:49" s="93" customFormat="1" x14ac:dyDescent="0.2">
      <c r="A37" s="93" t="s">
        <v>258</v>
      </c>
      <c r="B37" s="93" t="s">
        <v>255</v>
      </c>
      <c r="D37" s="93" t="s">
        <v>255</v>
      </c>
      <c r="E37" s="93" t="s">
        <v>256</v>
      </c>
      <c r="G37" s="93" t="s">
        <v>250</v>
      </c>
      <c r="AS37" s="94"/>
      <c r="AT37" s="94"/>
      <c r="AU37" s="94"/>
      <c r="AV37" s="94"/>
      <c r="AW37" s="94"/>
    </row>
    <row r="38" spans="1:49" s="93" customFormat="1" x14ac:dyDescent="0.2">
      <c r="A38" s="93" t="s">
        <v>258</v>
      </c>
      <c r="B38" s="93" t="s">
        <v>255</v>
      </c>
      <c r="D38" s="93" t="s">
        <v>255</v>
      </c>
      <c r="E38" s="93" t="s">
        <v>256</v>
      </c>
      <c r="G38" s="93" t="s">
        <v>84</v>
      </c>
      <c r="AS38" s="94"/>
      <c r="AT38" s="94"/>
      <c r="AU38" s="94"/>
      <c r="AV38" s="94"/>
      <c r="AW38" s="94"/>
    </row>
    <row r="39" spans="1:49" s="93" customFormat="1" x14ac:dyDescent="0.2">
      <c r="A39" s="93" t="s">
        <v>258</v>
      </c>
      <c r="B39" s="93" t="s">
        <v>255</v>
      </c>
      <c r="D39" s="93" t="s">
        <v>255</v>
      </c>
      <c r="E39" s="93" t="s">
        <v>256</v>
      </c>
      <c r="G39" s="93" t="s">
        <v>70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258</v>
      </c>
      <c r="B40" s="93" t="s">
        <v>255</v>
      </c>
      <c r="D40" s="93" t="s">
        <v>255</v>
      </c>
      <c r="E40" s="93" t="s">
        <v>256</v>
      </c>
      <c r="G40" s="93" t="s">
        <v>85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258</v>
      </c>
      <c r="B41" s="93" t="s">
        <v>255</v>
      </c>
      <c r="D41" s="93" t="s">
        <v>255</v>
      </c>
      <c r="E41" s="93" t="s">
        <v>256</v>
      </c>
      <c r="G41" s="93" t="s">
        <v>251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258</v>
      </c>
      <c r="B42" s="93" t="s">
        <v>255</v>
      </c>
      <c r="D42" s="93" t="s">
        <v>255</v>
      </c>
      <c r="E42" s="93" t="s">
        <v>256</v>
      </c>
      <c r="G42" s="93" t="s">
        <v>252</v>
      </c>
      <c r="AS42" s="94"/>
      <c r="AT42" s="94"/>
      <c r="AU42" s="94"/>
      <c r="AV42" s="94"/>
      <c r="AW42" s="94"/>
    </row>
    <row r="43" spans="1:49" s="97" customFormat="1" x14ac:dyDescent="0.2">
      <c r="A43" s="97" t="s">
        <v>259</v>
      </c>
      <c r="B43" s="97" t="s">
        <v>256</v>
      </c>
      <c r="E43" s="97" t="s">
        <v>256</v>
      </c>
      <c r="G43" s="97" t="s">
        <v>248</v>
      </c>
      <c r="AS43" s="98"/>
      <c r="AT43" s="98"/>
      <c r="AU43" s="98"/>
      <c r="AV43" s="98"/>
      <c r="AW43" s="98"/>
    </row>
    <row r="44" spans="1:49" s="97" customFormat="1" x14ac:dyDescent="0.2">
      <c r="A44" s="97" t="s">
        <v>259</v>
      </c>
      <c r="B44" s="97" t="s">
        <v>256</v>
      </c>
      <c r="E44" s="97" t="s">
        <v>256</v>
      </c>
      <c r="G44" s="97" t="s">
        <v>249</v>
      </c>
      <c r="AS44" s="98"/>
      <c r="AT44" s="98"/>
      <c r="AU44" s="98"/>
      <c r="AV44" s="98"/>
      <c r="AW44" s="98"/>
    </row>
    <row r="45" spans="1:49" s="97" customFormat="1" x14ac:dyDescent="0.2">
      <c r="A45" s="97" t="s">
        <v>259</v>
      </c>
      <c r="B45" s="97" t="s">
        <v>256</v>
      </c>
      <c r="E45" s="97" t="s">
        <v>256</v>
      </c>
      <c r="G45" s="97" t="s">
        <v>250</v>
      </c>
      <c r="AS45" s="98"/>
      <c r="AT45" s="98"/>
      <c r="AU45" s="98"/>
      <c r="AV45" s="98"/>
      <c r="AW45" s="98"/>
    </row>
    <row r="46" spans="1:49" s="97" customFormat="1" x14ac:dyDescent="0.2">
      <c r="A46" s="97" t="s">
        <v>259</v>
      </c>
      <c r="B46" s="97" t="s">
        <v>256</v>
      </c>
      <c r="E46" s="97" t="s">
        <v>256</v>
      </c>
      <c r="G46" s="97" t="s">
        <v>84</v>
      </c>
      <c r="AS46" s="98"/>
      <c r="AT46" s="98"/>
      <c r="AU46" s="98"/>
      <c r="AV46" s="98"/>
      <c r="AW46" s="98"/>
    </row>
    <row r="47" spans="1:49" s="97" customFormat="1" x14ac:dyDescent="0.2">
      <c r="A47" s="97" t="s">
        <v>259</v>
      </c>
      <c r="B47" s="97" t="s">
        <v>256</v>
      </c>
      <c r="E47" s="97" t="s">
        <v>256</v>
      </c>
      <c r="G47" s="97" t="s">
        <v>70</v>
      </c>
      <c r="AS47" s="98"/>
      <c r="AT47" s="98"/>
      <c r="AU47" s="98"/>
      <c r="AV47" s="98"/>
      <c r="AW47" s="98"/>
    </row>
    <row r="48" spans="1:49" s="97" customFormat="1" x14ac:dyDescent="0.2">
      <c r="A48" s="97" t="s">
        <v>259</v>
      </c>
      <c r="B48" s="97" t="s">
        <v>256</v>
      </c>
      <c r="E48" s="97" t="s">
        <v>256</v>
      </c>
      <c r="G48" s="97" t="s">
        <v>85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259</v>
      </c>
      <c r="B49" s="97" t="s">
        <v>256</v>
      </c>
      <c r="E49" s="97" t="s">
        <v>256</v>
      </c>
      <c r="G49" s="97" t="s">
        <v>251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259</v>
      </c>
      <c r="B50" s="97" t="s">
        <v>256</v>
      </c>
      <c r="E50" s="97" t="s">
        <v>256</v>
      </c>
      <c r="G50" s="97" t="s">
        <v>252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259</v>
      </c>
      <c r="B51" s="97" t="s">
        <v>247</v>
      </c>
      <c r="E51" s="97" t="s">
        <v>247</v>
      </c>
      <c r="G51" s="97" t="s">
        <v>248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259</v>
      </c>
      <c r="B52" s="97" t="s">
        <v>247</v>
      </c>
      <c r="E52" s="97" t="s">
        <v>247</v>
      </c>
      <c r="G52" s="97" t="s">
        <v>249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259</v>
      </c>
      <c r="B53" s="97" t="s">
        <v>247</v>
      </c>
      <c r="E53" s="97" t="s">
        <v>247</v>
      </c>
      <c r="G53" s="97" t="s">
        <v>250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259</v>
      </c>
      <c r="B54" s="97" t="s">
        <v>247</v>
      </c>
      <c r="E54" s="97" t="s">
        <v>247</v>
      </c>
      <c r="G54" s="97" t="s">
        <v>84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259</v>
      </c>
      <c r="B55" s="97" t="s">
        <v>247</v>
      </c>
      <c r="E55" s="97" t="s">
        <v>247</v>
      </c>
      <c r="G55" s="97" t="s">
        <v>70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259</v>
      </c>
      <c r="B56" s="97" t="s">
        <v>247</v>
      </c>
      <c r="E56" s="97" t="s">
        <v>247</v>
      </c>
      <c r="G56" s="97" t="s">
        <v>85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259</v>
      </c>
      <c r="B57" s="97" t="s">
        <v>247</v>
      </c>
      <c r="E57" s="97" t="s">
        <v>247</v>
      </c>
      <c r="G57" s="97" t="s">
        <v>251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259</v>
      </c>
      <c r="B58" s="97" t="s">
        <v>247</v>
      </c>
      <c r="E58" s="97" t="s">
        <v>247</v>
      </c>
      <c r="G58" s="97" t="s">
        <v>252</v>
      </c>
      <c r="AS58" s="98"/>
      <c r="AT58" s="98"/>
      <c r="AU58" s="98"/>
      <c r="AV58" s="98"/>
      <c r="AW58" s="98"/>
    </row>
    <row r="59" spans="1:49" s="99" customFormat="1" x14ac:dyDescent="0.2">
      <c r="A59" s="99" t="s">
        <v>260</v>
      </c>
      <c r="G59" s="99" t="s">
        <v>248</v>
      </c>
      <c r="AS59" s="100"/>
      <c r="AT59" s="100"/>
      <c r="AU59" s="100"/>
      <c r="AV59" s="100"/>
      <c r="AW59" s="100"/>
    </row>
    <row r="60" spans="1:49" s="99" customFormat="1" x14ac:dyDescent="0.2">
      <c r="A60" s="99" t="s">
        <v>260</v>
      </c>
      <c r="G60" s="99" t="s">
        <v>249</v>
      </c>
      <c r="AS60" s="100"/>
      <c r="AT60" s="100"/>
      <c r="AU60" s="100"/>
      <c r="AV60" s="100"/>
      <c r="AW60" s="100"/>
    </row>
    <row r="61" spans="1:49" s="99" customFormat="1" x14ac:dyDescent="0.2">
      <c r="A61" s="99" t="s">
        <v>260</v>
      </c>
      <c r="G61" s="99" t="s">
        <v>250</v>
      </c>
      <c r="AS61" s="100"/>
      <c r="AT61" s="100"/>
      <c r="AU61" s="100"/>
      <c r="AV61" s="100"/>
      <c r="AW61" s="100"/>
    </row>
    <row r="62" spans="1:49" s="99" customFormat="1" x14ac:dyDescent="0.2">
      <c r="A62" s="99" t="s">
        <v>260</v>
      </c>
      <c r="G62" s="99" t="s">
        <v>84</v>
      </c>
      <c r="AS62" s="100"/>
      <c r="AT62" s="100"/>
      <c r="AU62" s="100"/>
      <c r="AV62" s="100"/>
      <c r="AW62" s="100"/>
    </row>
    <row r="63" spans="1:49" s="99" customFormat="1" x14ac:dyDescent="0.2">
      <c r="A63" s="99" t="s">
        <v>260</v>
      </c>
      <c r="G63" s="99" t="s">
        <v>70</v>
      </c>
      <c r="AS63" s="100"/>
      <c r="AT63" s="100"/>
      <c r="AU63" s="100"/>
      <c r="AV63" s="100"/>
      <c r="AW63" s="100"/>
    </row>
    <row r="64" spans="1:49" s="99" customFormat="1" x14ac:dyDescent="0.2">
      <c r="A64" s="99" t="s">
        <v>260</v>
      </c>
      <c r="G64" s="99" t="s">
        <v>85</v>
      </c>
      <c r="AS64" s="100"/>
      <c r="AT64" s="100"/>
      <c r="AU64" s="100"/>
      <c r="AV64" s="100"/>
      <c r="AW64" s="100"/>
    </row>
    <row r="65" spans="1:49" s="99" customFormat="1" x14ac:dyDescent="0.2">
      <c r="A65" s="99" t="s">
        <v>260</v>
      </c>
      <c r="G65" s="99" t="s">
        <v>251</v>
      </c>
      <c r="AS65" s="100"/>
      <c r="AT65" s="100"/>
      <c r="AU65" s="100"/>
      <c r="AV65" s="100"/>
      <c r="AW65" s="100"/>
    </row>
    <row r="66" spans="1:49" s="99" customFormat="1" x14ac:dyDescent="0.2">
      <c r="A66" s="99" t="s">
        <v>260</v>
      </c>
      <c r="G66" s="99" t="s">
        <v>252</v>
      </c>
      <c r="AS66" s="100"/>
      <c r="AT66" s="100"/>
      <c r="AU66" s="100"/>
      <c r="AV66" s="100"/>
      <c r="AW66" s="100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1" sqref="G1"/>
    </sheetView>
  </sheetViews>
  <sheetFormatPr defaultRowHeight="12.75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9.875" collapsed="true"/>
    <col min="7" max="7" customWidth="true" style="60" width="21.125" collapsed="true"/>
    <col min="8" max="16384" style="60" width="9.0" collapsed="true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71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62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63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72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73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74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75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76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77</v>
      </c>
      <c r="AS11" s="94"/>
      <c r="AT11" s="94"/>
      <c r="AU11" s="94"/>
      <c r="AV11" s="94"/>
      <c r="AW11" s="94"/>
    </row>
    <row r="12" spans="1:49" s="95" customFormat="1" x14ac:dyDescent="0.2">
      <c r="A12" s="95" t="s">
        <v>257</v>
      </c>
      <c r="B12" s="95" t="s">
        <v>254</v>
      </c>
      <c r="C12" s="95" t="s">
        <v>254</v>
      </c>
      <c r="D12" s="95" t="s">
        <v>255</v>
      </c>
      <c r="E12" s="95" t="s">
        <v>256</v>
      </c>
      <c r="G12" s="95" t="s">
        <v>71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62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63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72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254</v>
      </c>
      <c r="C16" s="95" t="s">
        <v>254</v>
      </c>
      <c r="D16" s="95" t="s">
        <v>255</v>
      </c>
      <c r="E16" s="95" t="s">
        <v>256</v>
      </c>
      <c r="G16" s="95" t="s">
        <v>73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245</v>
      </c>
      <c r="C17" s="95" t="s">
        <v>245</v>
      </c>
      <c r="D17" s="95" t="s">
        <v>246</v>
      </c>
      <c r="E17" s="95" t="s">
        <v>247</v>
      </c>
      <c r="G17" s="95" t="s">
        <v>74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75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257</v>
      </c>
      <c r="B19" s="95" t="s">
        <v>245</v>
      </c>
      <c r="C19" s="95" t="s">
        <v>245</v>
      </c>
      <c r="D19" s="95" t="s">
        <v>246</v>
      </c>
      <c r="E19" s="95" t="s">
        <v>247</v>
      </c>
      <c r="G19" s="95" t="s">
        <v>76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245</v>
      </c>
      <c r="C20" s="95" t="s">
        <v>245</v>
      </c>
      <c r="D20" s="95" t="s">
        <v>246</v>
      </c>
      <c r="E20" s="95" t="s">
        <v>247</v>
      </c>
      <c r="G20" s="95" t="s">
        <v>77</v>
      </c>
      <c r="AS20" s="96"/>
      <c r="AT20" s="96"/>
      <c r="AU20" s="96"/>
      <c r="AV20" s="96"/>
      <c r="AW20" s="96"/>
    </row>
    <row r="21" spans="1:49" s="93" customFormat="1" x14ac:dyDescent="0.2">
      <c r="A21" s="93" t="s">
        <v>258</v>
      </c>
      <c r="B21" s="93" t="s">
        <v>255</v>
      </c>
      <c r="D21" s="93" t="s">
        <v>255</v>
      </c>
      <c r="E21" s="93" t="s">
        <v>256</v>
      </c>
      <c r="G21" s="93" t="s">
        <v>71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258</v>
      </c>
      <c r="B22" s="93" t="s">
        <v>255</v>
      </c>
      <c r="D22" s="93" t="s">
        <v>255</v>
      </c>
      <c r="E22" s="93" t="s">
        <v>256</v>
      </c>
      <c r="G22" s="93" t="s">
        <v>62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63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72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73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74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258</v>
      </c>
      <c r="B27" s="93" t="s">
        <v>255</v>
      </c>
      <c r="D27" s="93" t="s">
        <v>255</v>
      </c>
      <c r="E27" s="93" t="s">
        <v>256</v>
      </c>
      <c r="G27" s="93" t="s">
        <v>75</v>
      </c>
      <c r="AS27" s="94"/>
      <c r="AT27" s="94"/>
      <c r="AU27" s="94"/>
      <c r="AV27" s="94"/>
      <c r="AW27" s="94"/>
    </row>
    <row r="28" spans="1:49" s="93" customFormat="1" x14ac:dyDescent="0.2">
      <c r="A28" s="93" t="s">
        <v>258</v>
      </c>
      <c r="B28" s="93" t="s">
        <v>255</v>
      </c>
      <c r="D28" s="93" t="s">
        <v>255</v>
      </c>
      <c r="E28" s="93" t="s">
        <v>256</v>
      </c>
      <c r="G28" s="93" t="s">
        <v>76</v>
      </c>
      <c r="AS28" s="94"/>
      <c r="AT28" s="94"/>
      <c r="AU28" s="94"/>
      <c r="AV28" s="94"/>
      <c r="AW28" s="94"/>
    </row>
    <row r="29" spans="1:49" s="93" customFormat="1" x14ac:dyDescent="0.2">
      <c r="A29" s="93" t="s">
        <v>258</v>
      </c>
      <c r="B29" s="93" t="s">
        <v>255</v>
      </c>
      <c r="D29" s="93" t="s">
        <v>255</v>
      </c>
      <c r="E29" s="93" t="s">
        <v>256</v>
      </c>
      <c r="G29" s="93" t="s">
        <v>77</v>
      </c>
      <c r="AS29" s="94"/>
      <c r="AT29" s="94"/>
      <c r="AU29" s="94"/>
      <c r="AV29" s="94"/>
      <c r="AW29" s="94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71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62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256</v>
      </c>
      <c r="E32" s="97" t="s">
        <v>256</v>
      </c>
      <c r="G32" s="97" t="s">
        <v>63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256</v>
      </c>
      <c r="E33" s="97" t="s">
        <v>256</v>
      </c>
      <c r="G33" s="97" t="s">
        <v>72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256</v>
      </c>
      <c r="E34" s="97" t="s">
        <v>256</v>
      </c>
      <c r="G34" s="97" t="s">
        <v>73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259</v>
      </c>
      <c r="B35" s="97" t="s">
        <v>247</v>
      </c>
      <c r="E35" s="97" t="s">
        <v>247</v>
      </c>
      <c r="G35" s="97" t="s">
        <v>74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259</v>
      </c>
      <c r="B36" s="97" t="s">
        <v>247</v>
      </c>
      <c r="E36" s="97" t="s">
        <v>247</v>
      </c>
      <c r="G36" s="97" t="s">
        <v>75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259</v>
      </c>
      <c r="B37" s="97" t="s">
        <v>247</v>
      </c>
      <c r="E37" s="97" t="s">
        <v>247</v>
      </c>
      <c r="G37" s="97" t="s">
        <v>76</v>
      </c>
      <c r="AS37" s="98"/>
      <c r="AT37" s="98"/>
      <c r="AU37" s="98"/>
      <c r="AV37" s="98"/>
      <c r="AW37" s="98"/>
    </row>
    <row r="38" spans="1:49" s="97" customFormat="1" x14ac:dyDescent="0.2">
      <c r="A38" s="97" t="s">
        <v>259</v>
      </c>
      <c r="B38" s="97" t="s">
        <v>247</v>
      </c>
      <c r="E38" s="97" t="s">
        <v>247</v>
      </c>
      <c r="G38" s="97" t="s">
        <v>77</v>
      </c>
      <c r="AS38" s="98"/>
      <c r="AT38" s="98"/>
      <c r="AU38" s="98"/>
      <c r="AV38" s="98"/>
      <c r="AW38" s="98"/>
    </row>
    <row r="39" spans="1:49" s="99" customFormat="1" x14ac:dyDescent="0.2">
      <c r="A39" s="99" t="s">
        <v>260</v>
      </c>
      <c r="G39" s="99" t="s">
        <v>71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62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260</v>
      </c>
      <c r="G41" s="99" t="s">
        <v>63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260</v>
      </c>
      <c r="G42" s="99" t="s">
        <v>72</v>
      </c>
      <c r="AS42" s="100"/>
      <c r="AT42" s="100"/>
      <c r="AU42" s="100"/>
      <c r="AV42" s="100"/>
      <c r="AW42" s="100"/>
    </row>
    <row r="43" spans="1:49" s="99" customFormat="1" x14ac:dyDescent="0.2">
      <c r="A43" s="99" t="s">
        <v>260</v>
      </c>
      <c r="G43" s="99" t="s">
        <v>73</v>
      </c>
      <c r="AS43" s="100"/>
      <c r="AT43" s="100"/>
      <c r="AU43" s="100"/>
      <c r="AV43" s="100"/>
      <c r="AW43" s="100"/>
    </row>
    <row r="44" spans="1:49" s="99" customFormat="1" x14ac:dyDescent="0.2">
      <c r="A44" s="99" t="s">
        <v>260</v>
      </c>
      <c r="G44" s="99" t="s">
        <v>74</v>
      </c>
    </row>
    <row r="45" spans="1:49" s="99" customFormat="1" x14ac:dyDescent="0.2">
      <c r="A45" s="99" t="s">
        <v>260</v>
      </c>
      <c r="G45" s="99" t="s">
        <v>75</v>
      </c>
    </row>
    <row r="46" spans="1:49" s="99" customFormat="1" x14ac:dyDescent="0.2">
      <c r="A46" s="99" t="s">
        <v>260</v>
      </c>
      <c r="G46" s="99" t="s">
        <v>76</v>
      </c>
    </row>
    <row r="47" spans="1:49" s="99" customFormat="1" x14ac:dyDescent="0.2">
      <c r="A47" s="99" t="s">
        <v>260</v>
      </c>
      <c r="G47" s="99" t="s">
        <v>77</v>
      </c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6" style="60" width="9.0" collapsed="true"/>
    <col min="7" max="7" bestFit="true" customWidth="true" style="60" width="20.25" collapsed="true"/>
    <col min="8" max="16384" style="60" width="9.0" collapsed="true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78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36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79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37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38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39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40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41</v>
      </c>
      <c r="AS10" s="94"/>
      <c r="AT10" s="94"/>
      <c r="AU10" s="94"/>
      <c r="AV10" s="94"/>
      <c r="AW10" s="94"/>
    </row>
    <row r="11" spans="1:49" s="95" customFormat="1" x14ac:dyDescent="0.2">
      <c r="A11" s="95" t="s">
        <v>257</v>
      </c>
      <c r="B11" s="95" t="s">
        <v>254</v>
      </c>
      <c r="C11" s="95" t="s">
        <v>254</v>
      </c>
      <c r="D11" s="95" t="s">
        <v>255</v>
      </c>
      <c r="E11" s="95" t="s">
        <v>256</v>
      </c>
      <c r="G11" s="95" t="s">
        <v>78</v>
      </c>
      <c r="AS11" s="96"/>
      <c r="AT11" s="96"/>
      <c r="AU11" s="96"/>
      <c r="AV11" s="96"/>
      <c r="AW11" s="96"/>
    </row>
    <row r="12" spans="1:49" s="95" customFormat="1" x14ac:dyDescent="0.2">
      <c r="A12" s="95" t="s">
        <v>257</v>
      </c>
      <c r="B12" s="95" t="s">
        <v>254</v>
      </c>
      <c r="C12" s="95" t="s">
        <v>254</v>
      </c>
      <c r="D12" s="95" t="s">
        <v>255</v>
      </c>
      <c r="E12" s="95" t="s">
        <v>256</v>
      </c>
      <c r="G12" s="95" t="s">
        <v>36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79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37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38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245</v>
      </c>
      <c r="C16" s="95" t="s">
        <v>245</v>
      </c>
      <c r="D16" s="95" t="s">
        <v>246</v>
      </c>
      <c r="E16" s="95" t="s">
        <v>247</v>
      </c>
      <c r="G16" s="95" t="s">
        <v>39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245</v>
      </c>
      <c r="C17" s="95" t="s">
        <v>245</v>
      </c>
      <c r="D17" s="95" t="s">
        <v>246</v>
      </c>
      <c r="E17" s="95" t="s">
        <v>247</v>
      </c>
      <c r="G17" s="95" t="s">
        <v>40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41</v>
      </c>
      <c r="AS18" s="96"/>
      <c r="AT18" s="96"/>
      <c r="AU18" s="96"/>
      <c r="AV18" s="96"/>
      <c r="AW18" s="96"/>
    </row>
    <row r="19" spans="1:49" s="93" customFormat="1" x14ac:dyDescent="0.2">
      <c r="A19" s="93" t="s">
        <v>258</v>
      </c>
      <c r="B19" s="93" t="s">
        <v>255</v>
      </c>
      <c r="D19" s="93" t="s">
        <v>255</v>
      </c>
      <c r="E19" s="93" t="s">
        <v>256</v>
      </c>
      <c r="G19" s="93" t="s">
        <v>78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258</v>
      </c>
      <c r="B20" s="93" t="s">
        <v>255</v>
      </c>
      <c r="D20" s="93" t="s">
        <v>255</v>
      </c>
      <c r="E20" s="93" t="s">
        <v>256</v>
      </c>
      <c r="G20" s="93" t="s">
        <v>36</v>
      </c>
      <c r="AS20" s="94"/>
      <c r="AT20" s="94"/>
      <c r="AU20" s="94"/>
      <c r="AV20" s="94"/>
      <c r="AW20" s="94"/>
    </row>
    <row r="21" spans="1:49" s="93" customFormat="1" x14ac:dyDescent="0.2">
      <c r="A21" s="93" t="s">
        <v>258</v>
      </c>
      <c r="B21" s="93" t="s">
        <v>255</v>
      </c>
      <c r="D21" s="93" t="s">
        <v>255</v>
      </c>
      <c r="E21" s="93" t="s">
        <v>256</v>
      </c>
      <c r="G21" s="93" t="s">
        <v>79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258</v>
      </c>
      <c r="B22" s="93" t="s">
        <v>255</v>
      </c>
      <c r="D22" s="93" t="s">
        <v>255</v>
      </c>
      <c r="E22" s="93" t="s">
        <v>256</v>
      </c>
      <c r="G22" s="93" t="s">
        <v>37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38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39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40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41</v>
      </c>
      <c r="AS26" s="94"/>
      <c r="AT26" s="94"/>
      <c r="AU26" s="94"/>
      <c r="AV26" s="94"/>
      <c r="AW26" s="94"/>
    </row>
    <row r="27" spans="1:49" s="97" customFormat="1" x14ac:dyDescent="0.2">
      <c r="A27" s="97" t="s">
        <v>259</v>
      </c>
      <c r="B27" s="97" t="s">
        <v>256</v>
      </c>
      <c r="E27" s="97" t="s">
        <v>256</v>
      </c>
      <c r="G27" s="97" t="s">
        <v>78</v>
      </c>
      <c r="AS27" s="98"/>
      <c r="AT27" s="98"/>
      <c r="AU27" s="98"/>
      <c r="AV27" s="98"/>
      <c r="AW27" s="98"/>
    </row>
    <row r="28" spans="1:49" s="97" customFormat="1" x14ac:dyDescent="0.2">
      <c r="A28" s="97" t="s">
        <v>259</v>
      </c>
      <c r="B28" s="97" t="s">
        <v>256</v>
      </c>
      <c r="E28" s="97" t="s">
        <v>256</v>
      </c>
      <c r="G28" s="97" t="s">
        <v>36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259</v>
      </c>
      <c r="B29" s="97" t="s">
        <v>256</v>
      </c>
      <c r="E29" s="97" t="s">
        <v>256</v>
      </c>
      <c r="G29" s="97" t="s">
        <v>79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37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38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247</v>
      </c>
      <c r="E32" s="97" t="s">
        <v>247</v>
      </c>
      <c r="G32" s="97" t="s">
        <v>39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247</v>
      </c>
      <c r="E33" s="97" t="s">
        <v>247</v>
      </c>
      <c r="G33" s="97" t="s">
        <v>40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247</v>
      </c>
      <c r="E34" s="97" t="s">
        <v>247</v>
      </c>
      <c r="G34" s="97" t="s">
        <v>41</v>
      </c>
      <c r="AS34" s="98"/>
      <c r="AT34" s="98"/>
      <c r="AU34" s="98"/>
      <c r="AV34" s="98"/>
      <c r="AW34" s="98"/>
    </row>
    <row r="35" spans="1:49" s="99" customFormat="1" x14ac:dyDescent="0.2">
      <c r="A35" s="99" t="s">
        <v>260</v>
      </c>
      <c r="G35" s="99" t="s">
        <v>78</v>
      </c>
      <c r="AS35" s="100"/>
      <c r="AT35" s="100"/>
      <c r="AU35" s="100"/>
      <c r="AV35" s="100"/>
      <c r="AW35" s="100"/>
    </row>
    <row r="36" spans="1:49" s="99" customFormat="1" x14ac:dyDescent="0.2">
      <c r="A36" s="99" t="s">
        <v>260</v>
      </c>
      <c r="G36" s="99" t="s">
        <v>36</v>
      </c>
      <c r="AS36" s="100"/>
      <c r="AT36" s="100"/>
      <c r="AU36" s="100"/>
      <c r="AV36" s="100"/>
      <c r="AW36" s="100"/>
    </row>
    <row r="37" spans="1:49" s="99" customFormat="1" x14ac:dyDescent="0.2">
      <c r="A37" s="99" t="s">
        <v>260</v>
      </c>
      <c r="G37" s="99" t="s">
        <v>79</v>
      </c>
      <c r="AS37" s="100"/>
      <c r="AT37" s="100"/>
      <c r="AU37" s="100"/>
      <c r="AV37" s="100"/>
      <c r="AW37" s="100"/>
    </row>
    <row r="38" spans="1:49" s="99" customFormat="1" x14ac:dyDescent="0.2">
      <c r="A38" s="99" t="s">
        <v>260</v>
      </c>
      <c r="G38" s="99" t="s">
        <v>37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260</v>
      </c>
      <c r="G39" s="99" t="s">
        <v>38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39</v>
      </c>
    </row>
    <row r="41" spans="1:49" s="99" customFormat="1" x14ac:dyDescent="0.2">
      <c r="A41" s="99" t="s">
        <v>260</v>
      </c>
      <c r="G41" s="99" t="s">
        <v>40</v>
      </c>
    </row>
    <row r="42" spans="1:49" s="99" customFormat="1" x14ac:dyDescent="0.2">
      <c r="A42" s="99" t="s">
        <v>260</v>
      </c>
      <c r="G42" s="99" t="s">
        <v>41</v>
      </c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1" width="9.0" collapsed="true"/>
    <col min="50" max="16384" style="60" width="9.0" collapsed="true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261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262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90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263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264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261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262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90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263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264</v>
      </c>
      <c r="AS12" s="94"/>
      <c r="AT12" s="94"/>
      <c r="AU12" s="94"/>
      <c r="AV12" s="94"/>
      <c r="AW12" s="94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261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262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90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254</v>
      </c>
      <c r="C16" s="95" t="s">
        <v>254</v>
      </c>
      <c r="D16" s="95" t="s">
        <v>255</v>
      </c>
      <c r="E16" s="95" t="s">
        <v>256</v>
      </c>
      <c r="G16" s="95" t="s">
        <v>263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254</v>
      </c>
      <c r="C17" s="95" t="s">
        <v>254</v>
      </c>
      <c r="D17" s="95" t="s">
        <v>255</v>
      </c>
      <c r="E17" s="95" t="s">
        <v>256</v>
      </c>
      <c r="G17" s="95" t="s">
        <v>264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261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257</v>
      </c>
      <c r="B19" s="95" t="s">
        <v>245</v>
      </c>
      <c r="C19" s="95" t="s">
        <v>245</v>
      </c>
      <c r="D19" s="95" t="s">
        <v>246</v>
      </c>
      <c r="E19" s="95" t="s">
        <v>247</v>
      </c>
      <c r="G19" s="95" t="s">
        <v>262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245</v>
      </c>
      <c r="C20" s="95" t="s">
        <v>245</v>
      </c>
      <c r="D20" s="95" t="s">
        <v>246</v>
      </c>
      <c r="E20" s="95" t="s">
        <v>247</v>
      </c>
      <c r="G20" s="95" t="s">
        <v>90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257</v>
      </c>
      <c r="B21" s="95" t="s">
        <v>245</v>
      </c>
      <c r="C21" s="95" t="s">
        <v>245</v>
      </c>
      <c r="D21" s="95" t="s">
        <v>246</v>
      </c>
      <c r="E21" s="95" t="s">
        <v>247</v>
      </c>
      <c r="G21" s="95" t="s">
        <v>263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245</v>
      </c>
      <c r="C22" s="95" t="s">
        <v>245</v>
      </c>
      <c r="D22" s="95" t="s">
        <v>246</v>
      </c>
      <c r="E22" s="95" t="s">
        <v>247</v>
      </c>
      <c r="G22" s="95" t="s">
        <v>264</v>
      </c>
      <c r="AS22" s="96"/>
      <c r="AT22" s="96"/>
      <c r="AU22" s="96"/>
      <c r="AV22" s="96"/>
      <c r="AW22" s="96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261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262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90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263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258</v>
      </c>
      <c r="B27" s="93" t="s">
        <v>255</v>
      </c>
      <c r="D27" s="93" t="s">
        <v>255</v>
      </c>
      <c r="E27" s="93" t="s">
        <v>256</v>
      </c>
      <c r="G27" s="93" t="s">
        <v>264</v>
      </c>
      <c r="AS27" s="94"/>
      <c r="AT27" s="94"/>
      <c r="AU27" s="94"/>
      <c r="AV27" s="94"/>
      <c r="AW27" s="94"/>
    </row>
    <row r="28" spans="1:49" s="97" customFormat="1" x14ac:dyDescent="0.2">
      <c r="A28" s="97" t="s">
        <v>259</v>
      </c>
      <c r="B28" s="97" t="s">
        <v>256</v>
      </c>
      <c r="E28" s="97" t="s">
        <v>256</v>
      </c>
      <c r="G28" s="97" t="s">
        <v>261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259</v>
      </c>
      <c r="B29" s="97" t="s">
        <v>256</v>
      </c>
      <c r="E29" s="97" t="s">
        <v>256</v>
      </c>
      <c r="G29" s="97" t="s">
        <v>262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90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263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256</v>
      </c>
      <c r="E32" s="97" t="s">
        <v>256</v>
      </c>
      <c r="G32" s="97" t="s">
        <v>264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247</v>
      </c>
      <c r="E33" s="97" t="s">
        <v>247</v>
      </c>
      <c r="G33" s="97" t="s">
        <v>261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247</v>
      </c>
      <c r="E34" s="97" t="s">
        <v>247</v>
      </c>
      <c r="G34" s="97" t="s">
        <v>262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259</v>
      </c>
      <c r="B35" s="97" t="s">
        <v>247</v>
      </c>
      <c r="E35" s="97" t="s">
        <v>247</v>
      </c>
      <c r="G35" s="97" t="s">
        <v>90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259</v>
      </c>
      <c r="B36" s="97" t="s">
        <v>247</v>
      </c>
      <c r="E36" s="97" t="s">
        <v>247</v>
      </c>
      <c r="G36" s="97" t="s">
        <v>263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259</v>
      </c>
      <c r="B37" s="97" t="s">
        <v>247</v>
      </c>
      <c r="E37" s="97" t="s">
        <v>247</v>
      </c>
      <c r="G37" s="97" t="s">
        <v>264</v>
      </c>
      <c r="AS37" s="98"/>
      <c r="AT37" s="98"/>
      <c r="AU37" s="98"/>
      <c r="AV37" s="98"/>
      <c r="AW37" s="98"/>
    </row>
    <row r="38" spans="1:49" s="99" customFormat="1" x14ac:dyDescent="0.2">
      <c r="A38" s="99" t="s">
        <v>260</v>
      </c>
      <c r="G38" s="99" t="s">
        <v>261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260</v>
      </c>
      <c r="G39" s="99" t="s">
        <v>262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90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260</v>
      </c>
      <c r="G41" s="99" t="s">
        <v>263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260</v>
      </c>
      <c r="G42" s="99" t="s">
        <v>264</v>
      </c>
      <c r="AS42" s="100"/>
      <c r="AT42" s="100"/>
      <c r="AU42" s="100"/>
      <c r="AV42" s="100"/>
      <c r="AW42" s="100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1" width="9.0" collapsed="true"/>
    <col min="50" max="16384" style="60" width="9.0" collapsed="true"/>
  </cols>
  <sheetData>
    <row r="1" spans="1:50" x14ac:dyDescent="0.2">
      <c r="G1" s="295" t="s">
        <v>401</v>
      </c>
    </row>
    <row r="2" spans="1:50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R2" s="90"/>
      <c r="AS2" s="90" t="s">
        <v>241</v>
      </c>
      <c r="AT2" s="90" t="s">
        <v>242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90</v>
      </c>
      <c r="AS3" s="94"/>
      <c r="AT3" s="94"/>
      <c r="AU3" s="94"/>
      <c r="AV3" s="94"/>
      <c r="AW3" s="94"/>
    </row>
    <row r="4" spans="1:50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91</v>
      </c>
      <c r="AS4" s="94"/>
      <c r="AT4" s="94"/>
      <c r="AU4" s="94"/>
      <c r="AV4" s="94"/>
      <c r="AW4" s="94"/>
    </row>
    <row r="5" spans="1:50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92</v>
      </c>
      <c r="AS5" s="94"/>
      <c r="AT5" s="94"/>
      <c r="AU5" s="94"/>
      <c r="AV5" s="94"/>
      <c r="AW5" s="94"/>
    </row>
    <row r="6" spans="1:50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93</v>
      </c>
      <c r="AS6" s="94"/>
      <c r="AT6" s="94"/>
      <c r="AU6" s="94"/>
      <c r="AV6" s="94"/>
      <c r="AW6" s="94"/>
    </row>
    <row r="7" spans="1:50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94</v>
      </c>
      <c r="AS7" s="94"/>
      <c r="AT7" s="94"/>
      <c r="AU7" s="94"/>
      <c r="AV7" s="94"/>
      <c r="AW7" s="94"/>
    </row>
    <row r="8" spans="1:50" s="93" customFormat="1" x14ac:dyDescent="0.2">
      <c r="A8" s="93" t="s">
        <v>243</v>
      </c>
      <c r="B8" s="93" t="s">
        <v>244</v>
      </c>
      <c r="C8" s="93" t="s">
        <v>245</v>
      </c>
      <c r="D8" s="93" t="s">
        <v>246</v>
      </c>
      <c r="E8" s="93" t="s">
        <v>247</v>
      </c>
      <c r="G8" s="93" t="s">
        <v>95</v>
      </c>
      <c r="AS8" s="94"/>
      <c r="AT8" s="94"/>
      <c r="AU8" s="94"/>
      <c r="AV8" s="94"/>
      <c r="AW8" s="94"/>
    </row>
    <row r="9" spans="1:50" s="93" customFormat="1" x14ac:dyDescent="0.2">
      <c r="A9" s="93" t="s">
        <v>243</v>
      </c>
      <c r="B9" s="93" t="s">
        <v>244</v>
      </c>
      <c r="C9" s="93" t="s">
        <v>245</v>
      </c>
      <c r="D9" s="93" t="s">
        <v>246</v>
      </c>
      <c r="E9" s="93" t="s">
        <v>247</v>
      </c>
      <c r="G9" s="93" t="s">
        <v>96</v>
      </c>
      <c r="AS9" s="94"/>
      <c r="AT9" s="94"/>
      <c r="AU9" s="94"/>
      <c r="AV9" s="94"/>
      <c r="AW9" s="94"/>
    </row>
    <row r="10" spans="1:50" s="93" customFormat="1" x14ac:dyDescent="0.2">
      <c r="A10" s="93" t="s">
        <v>243</v>
      </c>
      <c r="B10" s="93" t="s">
        <v>244</v>
      </c>
      <c r="C10" s="93" t="s">
        <v>245</v>
      </c>
      <c r="D10" s="93" t="s">
        <v>246</v>
      </c>
      <c r="E10" s="93" t="s">
        <v>247</v>
      </c>
      <c r="G10" s="93" t="s">
        <v>97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243</v>
      </c>
      <c r="B11" s="93" t="s">
        <v>244</v>
      </c>
      <c r="C11" s="93" t="s">
        <v>245</v>
      </c>
      <c r="D11" s="93" t="s">
        <v>246</v>
      </c>
      <c r="E11" s="93" t="s">
        <v>247</v>
      </c>
      <c r="G11" s="93" t="s">
        <v>98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90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243</v>
      </c>
      <c r="B13" s="93" t="s">
        <v>253</v>
      </c>
      <c r="C13" s="93" t="s">
        <v>254</v>
      </c>
      <c r="D13" s="93" t="s">
        <v>255</v>
      </c>
      <c r="E13" s="93" t="s">
        <v>256</v>
      </c>
      <c r="G13" s="93" t="s">
        <v>91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243</v>
      </c>
      <c r="B14" s="93" t="s">
        <v>253</v>
      </c>
      <c r="C14" s="93" t="s">
        <v>254</v>
      </c>
      <c r="D14" s="93" t="s">
        <v>255</v>
      </c>
      <c r="E14" s="93" t="s">
        <v>256</v>
      </c>
      <c r="G14" s="93" t="s">
        <v>92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243</v>
      </c>
      <c r="B15" s="93" t="s">
        <v>253</v>
      </c>
      <c r="C15" s="93" t="s">
        <v>254</v>
      </c>
      <c r="D15" s="93" t="s">
        <v>255</v>
      </c>
      <c r="E15" s="93" t="s">
        <v>256</v>
      </c>
      <c r="G15" s="93" t="s">
        <v>93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243</v>
      </c>
      <c r="B16" s="93" t="s">
        <v>253</v>
      </c>
      <c r="C16" s="93" t="s">
        <v>254</v>
      </c>
      <c r="D16" s="93" t="s">
        <v>255</v>
      </c>
      <c r="E16" s="93" t="s">
        <v>256</v>
      </c>
      <c r="G16" s="93" t="s">
        <v>94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243</v>
      </c>
      <c r="B17" s="93" t="s">
        <v>253</v>
      </c>
      <c r="C17" s="93" t="s">
        <v>254</v>
      </c>
      <c r="D17" s="93" t="s">
        <v>255</v>
      </c>
      <c r="E17" s="93" t="s">
        <v>256</v>
      </c>
      <c r="G17" s="93" t="s">
        <v>95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243</v>
      </c>
      <c r="B18" s="93" t="s">
        <v>253</v>
      </c>
      <c r="C18" s="93" t="s">
        <v>254</v>
      </c>
      <c r="D18" s="93" t="s">
        <v>255</v>
      </c>
      <c r="E18" s="93" t="s">
        <v>256</v>
      </c>
      <c r="G18" s="93" t="s">
        <v>96</v>
      </c>
      <c r="AS18" s="94"/>
      <c r="AT18" s="94"/>
      <c r="AU18" s="94"/>
      <c r="AV18" s="94"/>
      <c r="AW18" s="94"/>
    </row>
    <row r="19" spans="1:49" s="93" customFormat="1" x14ac:dyDescent="0.2">
      <c r="A19" s="93" t="s">
        <v>243</v>
      </c>
      <c r="B19" s="93" t="s">
        <v>253</v>
      </c>
      <c r="C19" s="93" t="s">
        <v>254</v>
      </c>
      <c r="D19" s="93" t="s">
        <v>255</v>
      </c>
      <c r="E19" s="93" t="s">
        <v>256</v>
      </c>
      <c r="G19" s="93" t="s">
        <v>97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243</v>
      </c>
      <c r="B20" s="93" t="s">
        <v>253</v>
      </c>
      <c r="C20" s="93" t="s">
        <v>254</v>
      </c>
      <c r="D20" s="93" t="s">
        <v>255</v>
      </c>
      <c r="E20" s="93" t="s">
        <v>256</v>
      </c>
      <c r="G20" s="93" t="s">
        <v>98</v>
      </c>
      <c r="AS20" s="94"/>
      <c r="AT20" s="94"/>
      <c r="AU20" s="94"/>
      <c r="AV20" s="94"/>
      <c r="AW20" s="94"/>
    </row>
    <row r="21" spans="1:49" s="95" customFormat="1" x14ac:dyDescent="0.2">
      <c r="A21" s="95" t="s">
        <v>257</v>
      </c>
      <c r="B21" s="95" t="s">
        <v>254</v>
      </c>
      <c r="C21" s="95" t="s">
        <v>254</v>
      </c>
      <c r="D21" s="95" t="s">
        <v>255</v>
      </c>
      <c r="E21" s="95" t="s">
        <v>256</v>
      </c>
      <c r="G21" s="95" t="s">
        <v>90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254</v>
      </c>
      <c r="C22" s="95" t="s">
        <v>254</v>
      </c>
      <c r="D22" s="95" t="s">
        <v>255</v>
      </c>
      <c r="E22" s="95" t="s">
        <v>256</v>
      </c>
      <c r="G22" s="95" t="s">
        <v>91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257</v>
      </c>
      <c r="B23" s="95" t="s">
        <v>254</v>
      </c>
      <c r="C23" s="95" t="s">
        <v>254</v>
      </c>
      <c r="D23" s="95" t="s">
        <v>255</v>
      </c>
      <c r="E23" s="95" t="s">
        <v>256</v>
      </c>
      <c r="G23" s="95" t="s">
        <v>92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257</v>
      </c>
      <c r="B24" s="95" t="s">
        <v>254</v>
      </c>
      <c r="C24" s="95" t="s">
        <v>254</v>
      </c>
      <c r="D24" s="95" t="s">
        <v>255</v>
      </c>
      <c r="E24" s="95" t="s">
        <v>256</v>
      </c>
      <c r="G24" s="95" t="s">
        <v>93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257</v>
      </c>
      <c r="B25" s="95" t="s">
        <v>254</v>
      </c>
      <c r="C25" s="95" t="s">
        <v>254</v>
      </c>
      <c r="D25" s="95" t="s">
        <v>255</v>
      </c>
      <c r="E25" s="95" t="s">
        <v>256</v>
      </c>
      <c r="G25" s="95" t="s">
        <v>94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257</v>
      </c>
      <c r="B26" s="95" t="s">
        <v>254</v>
      </c>
      <c r="C26" s="95" t="s">
        <v>254</v>
      </c>
      <c r="D26" s="95" t="s">
        <v>255</v>
      </c>
      <c r="E26" s="95" t="s">
        <v>256</v>
      </c>
      <c r="G26" s="95" t="s">
        <v>95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257</v>
      </c>
      <c r="B27" s="95" t="s">
        <v>254</v>
      </c>
      <c r="C27" s="95" t="s">
        <v>254</v>
      </c>
      <c r="D27" s="95" t="s">
        <v>255</v>
      </c>
      <c r="E27" s="95" t="s">
        <v>256</v>
      </c>
      <c r="G27" s="95" t="s">
        <v>96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257</v>
      </c>
      <c r="B28" s="95" t="s">
        <v>254</v>
      </c>
      <c r="C28" s="95" t="s">
        <v>254</v>
      </c>
      <c r="D28" s="95" t="s">
        <v>255</v>
      </c>
      <c r="E28" s="95" t="s">
        <v>256</v>
      </c>
      <c r="G28" s="95" t="s">
        <v>97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257</v>
      </c>
      <c r="B29" s="95" t="s">
        <v>254</v>
      </c>
      <c r="C29" s="95" t="s">
        <v>254</v>
      </c>
      <c r="D29" s="95" t="s">
        <v>255</v>
      </c>
      <c r="E29" s="95" t="s">
        <v>256</v>
      </c>
      <c r="G29" s="95" t="s">
        <v>98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257</v>
      </c>
      <c r="B30" s="95" t="s">
        <v>245</v>
      </c>
      <c r="C30" s="95" t="s">
        <v>245</v>
      </c>
      <c r="D30" s="95" t="s">
        <v>246</v>
      </c>
      <c r="E30" s="95" t="s">
        <v>247</v>
      </c>
      <c r="G30" s="95" t="s">
        <v>90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257</v>
      </c>
      <c r="B31" s="95" t="s">
        <v>245</v>
      </c>
      <c r="C31" s="95" t="s">
        <v>245</v>
      </c>
      <c r="D31" s="95" t="s">
        <v>246</v>
      </c>
      <c r="E31" s="95" t="s">
        <v>247</v>
      </c>
      <c r="G31" s="95" t="s">
        <v>91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257</v>
      </c>
      <c r="B32" s="95" t="s">
        <v>245</v>
      </c>
      <c r="C32" s="95" t="s">
        <v>245</v>
      </c>
      <c r="D32" s="95" t="s">
        <v>246</v>
      </c>
      <c r="E32" s="95" t="s">
        <v>247</v>
      </c>
      <c r="G32" s="95" t="s">
        <v>92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257</v>
      </c>
      <c r="B33" s="95" t="s">
        <v>245</v>
      </c>
      <c r="C33" s="95" t="s">
        <v>245</v>
      </c>
      <c r="D33" s="95" t="s">
        <v>246</v>
      </c>
      <c r="E33" s="95" t="s">
        <v>247</v>
      </c>
      <c r="G33" s="95" t="s">
        <v>93</v>
      </c>
      <c r="AS33" s="96"/>
      <c r="AT33" s="96"/>
      <c r="AU33" s="96"/>
      <c r="AV33" s="96"/>
      <c r="AW33" s="96"/>
    </row>
    <row r="34" spans="1:49" s="95" customFormat="1" x14ac:dyDescent="0.2">
      <c r="A34" s="95" t="s">
        <v>257</v>
      </c>
      <c r="B34" s="95" t="s">
        <v>245</v>
      </c>
      <c r="C34" s="95" t="s">
        <v>245</v>
      </c>
      <c r="D34" s="95" t="s">
        <v>246</v>
      </c>
      <c r="E34" s="95" t="s">
        <v>247</v>
      </c>
      <c r="G34" s="95" t="s">
        <v>94</v>
      </c>
      <c r="AS34" s="96"/>
      <c r="AT34" s="96"/>
      <c r="AU34" s="96"/>
      <c r="AV34" s="96"/>
      <c r="AW34" s="96"/>
    </row>
    <row r="35" spans="1:49" s="95" customFormat="1" x14ac:dyDescent="0.2">
      <c r="A35" s="95" t="s">
        <v>257</v>
      </c>
      <c r="B35" s="95" t="s">
        <v>245</v>
      </c>
      <c r="C35" s="95" t="s">
        <v>245</v>
      </c>
      <c r="D35" s="95" t="s">
        <v>246</v>
      </c>
      <c r="E35" s="95" t="s">
        <v>247</v>
      </c>
      <c r="G35" s="95" t="s">
        <v>95</v>
      </c>
      <c r="AS35" s="96"/>
      <c r="AT35" s="96"/>
      <c r="AU35" s="96"/>
      <c r="AV35" s="96"/>
      <c r="AW35" s="96"/>
    </row>
    <row r="36" spans="1:49" s="95" customFormat="1" x14ac:dyDescent="0.2">
      <c r="A36" s="95" t="s">
        <v>257</v>
      </c>
      <c r="B36" s="95" t="s">
        <v>245</v>
      </c>
      <c r="C36" s="95" t="s">
        <v>245</v>
      </c>
      <c r="D36" s="95" t="s">
        <v>246</v>
      </c>
      <c r="E36" s="95" t="s">
        <v>247</v>
      </c>
      <c r="G36" s="95" t="s">
        <v>96</v>
      </c>
      <c r="AS36" s="96"/>
      <c r="AT36" s="96"/>
      <c r="AU36" s="96"/>
      <c r="AV36" s="96"/>
      <c r="AW36" s="96"/>
    </row>
    <row r="37" spans="1:49" s="95" customFormat="1" x14ac:dyDescent="0.2">
      <c r="A37" s="95" t="s">
        <v>257</v>
      </c>
      <c r="B37" s="95" t="s">
        <v>245</v>
      </c>
      <c r="C37" s="95" t="s">
        <v>245</v>
      </c>
      <c r="D37" s="95" t="s">
        <v>246</v>
      </c>
      <c r="E37" s="95" t="s">
        <v>247</v>
      </c>
      <c r="G37" s="95" t="s">
        <v>97</v>
      </c>
      <c r="AS37" s="96"/>
      <c r="AT37" s="96"/>
      <c r="AU37" s="96"/>
      <c r="AV37" s="96"/>
      <c r="AW37" s="96"/>
    </row>
    <row r="38" spans="1:49" s="95" customFormat="1" x14ac:dyDescent="0.2">
      <c r="A38" s="95" t="s">
        <v>257</v>
      </c>
      <c r="B38" s="95" t="s">
        <v>245</v>
      </c>
      <c r="C38" s="95" t="s">
        <v>245</v>
      </c>
      <c r="D38" s="95" t="s">
        <v>246</v>
      </c>
      <c r="E38" s="95" t="s">
        <v>247</v>
      </c>
      <c r="G38" s="95" t="s">
        <v>98</v>
      </c>
      <c r="AS38" s="96"/>
      <c r="AT38" s="96"/>
      <c r="AU38" s="96"/>
      <c r="AV38" s="96"/>
      <c r="AW38" s="96"/>
    </row>
    <row r="39" spans="1:49" s="93" customFormat="1" x14ac:dyDescent="0.2">
      <c r="A39" s="93" t="s">
        <v>258</v>
      </c>
      <c r="B39" s="93" t="s">
        <v>255</v>
      </c>
      <c r="D39" s="93" t="s">
        <v>255</v>
      </c>
      <c r="E39" s="93" t="s">
        <v>256</v>
      </c>
      <c r="G39" s="93" t="s">
        <v>90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258</v>
      </c>
      <c r="B40" s="93" t="s">
        <v>255</v>
      </c>
      <c r="D40" s="93" t="s">
        <v>255</v>
      </c>
      <c r="E40" s="93" t="s">
        <v>256</v>
      </c>
      <c r="G40" s="93" t="s">
        <v>91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258</v>
      </c>
      <c r="B41" s="93" t="s">
        <v>255</v>
      </c>
      <c r="D41" s="93" t="s">
        <v>255</v>
      </c>
      <c r="E41" s="93" t="s">
        <v>256</v>
      </c>
      <c r="G41" s="93" t="s">
        <v>92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258</v>
      </c>
      <c r="B42" s="93" t="s">
        <v>255</v>
      </c>
      <c r="D42" s="93" t="s">
        <v>255</v>
      </c>
      <c r="E42" s="93" t="s">
        <v>256</v>
      </c>
      <c r="G42" s="93" t="s">
        <v>93</v>
      </c>
      <c r="AS42" s="94"/>
      <c r="AT42" s="94"/>
      <c r="AU42" s="94"/>
      <c r="AV42" s="94"/>
      <c r="AW42" s="94"/>
    </row>
    <row r="43" spans="1:49" s="93" customFormat="1" x14ac:dyDescent="0.2">
      <c r="A43" s="93" t="s">
        <v>258</v>
      </c>
      <c r="B43" s="93" t="s">
        <v>255</v>
      </c>
      <c r="D43" s="93" t="s">
        <v>255</v>
      </c>
      <c r="E43" s="93" t="s">
        <v>256</v>
      </c>
      <c r="G43" s="93" t="s">
        <v>94</v>
      </c>
      <c r="AS43" s="94"/>
      <c r="AT43" s="94"/>
      <c r="AU43" s="94"/>
      <c r="AV43" s="94"/>
      <c r="AW43" s="94"/>
    </row>
    <row r="44" spans="1:49" s="93" customFormat="1" x14ac:dyDescent="0.2">
      <c r="A44" s="93" t="s">
        <v>258</v>
      </c>
      <c r="B44" s="93" t="s">
        <v>255</v>
      </c>
      <c r="D44" s="93" t="s">
        <v>255</v>
      </c>
      <c r="E44" s="93" t="s">
        <v>256</v>
      </c>
      <c r="G44" s="93" t="s">
        <v>95</v>
      </c>
      <c r="AS44" s="94"/>
      <c r="AT44" s="94"/>
      <c r="AU44" s="94"/>
      <c r="AV44" s="94"/>
      <c r="AW44" s="94"/>
    </row>
    <row r="45" spans="1:49" s="93" customFormat="1" x14ac:dyDescent="0.2">
      <c r="A45" s="93" t="s">
        <v>258</v>
      </c>
      <c r="B45" s="93" t="s">
        <v>255</v>
      </c>
      <c r="D45" s="93" t="s">
        <v>255</v>
      </c>
      <c r="E45" s="93" t="s">
        <v>256</v>
      </c>
      <c r="G45" s="93" t="s">
        <v>96</v>
      </c>
      <c r="AS45" s="94"/>
      <c r="AT45" s="94"/>
      <c r="AU45" s="94"/>
      <c r="AV45" s="94"/>
      <c r="AW45" s="94"/>
    </row>
    <row r="46" spans="1:49" s="93" customFormat="1" x14ac:dyDescent="0.2">
      <c r="A46" s="93" t="s">
        <v>258</v>
      </c>
      <c r="B46" s="93" t="s">
        <v>255</v>
      </c>
      <c r="D46" s="93" t="s">
        <v>255</v>
      </c>
      <c r="E46" s="93" t="s">
        <v>256</v>
      </c>
      <c r="G46" s="93" t="s">
        <v>97</v>
      </c>
      <c r="AS46" s="94"/>
      <c r="AT46" s="94"/>
      <c r="AU46" s="94"/>
      <c r="AV46" s="94"/>
      <c r="AW46" s="94"/>
    </row>
    <row r="47" spans="1:49" s="93" customFormat="1" x14ac:dyDescent="0.2">
      <c r="A47" s="93" t="s">
        <v>258</v>
      </c>
      <c r="B47" s="93" t="s">
        <v>255</v>
      </c>
      <c r="D47" s="93" t="s">
        <v>255</v>
      </c>
      <c r="E47" s="93" t="s">
        <v>256</v>
      </c>
      <c r="G47" s="93" t="s">
        <v>98</v>
      </c>
      <c r="AS47" s="94"/>
      <c r="AT47" s="94"/>
      <c r="AU47" s="94"/>
      <c r="AV47" s="94"/>
      <c r="AW47" s="94"/>
    </row>
    <row r="48" spans="1:49" s="97" customFormat="1" x14ac:dyDescent="0.2">
      <c r="A48" s="97" t="s">
        <v>259</v>
      </c>
      <c r="B48" s="97" t="s">
        <v>256</v>
      </c>
      <c r="E48" s="97" t="s">
        <v>256</v>
      </c>
      <c r="G48" s="97" t="s">
        <v>90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259</v>
      </c>
      <c r="B49" s="97" t="s">
        <v>256</v>
      </c>
      <c r="E49" s="97" t="s">
        <v>256</v>
      </c>
      <c r="G49" s="97" t="s">
        <v>91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259</v>
      </c>
      <c r="B50" s="97" t="s">
        <v>256</v>
      </c>
      <c r="E50" s="97" t="s">
        <v>256</v>
      </c>
      <c r="G50" s="97" t="s">
        <v>92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259</v>
      </c>
      <c r="B51" s="97" t="s">
        <v>256</v>
      </c>
      <c r="E51" s="97" t="s">
        <v>256</v>
      </c>
      <c r="G51" s="97" t="s">
        <v>93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259</v>
      </c>
      <c r="B52" s="97" t="s">
        <v>256</v>
      </c>
      <c r="E52" s="97" t="s">
        <v>256</v>
      </c>
      <c r="G52" s="97" t="s">
        <v>94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259</v>
      </c>
      <c r="B53" s="97" t="s">
        <v>256</v>
      </c>
      <c r="E53" s="97" t="s">
        <v>256</v>
      </c>
      <c r="G53" s="97" t="s">
        <v>95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259</v>
      </c>
      <c r="B54" s="97" t="s">
        <v>256</v>
      </c>
      <c r="E54" s="97" t="s">
        <v>256</v>
      </c>
      <c r="G54" s="97" t="s">
        <v>96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259</v>
      </c>
      <c r="B55" s="97" t="s">
        <v>256</v>
      </c>
      <c r="E55" s="97" t="s">
        <v>256</v>
      </c>
      <c r="G55" s="97" t="s">
        <v>97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259</v>
      </c>
      <c r="B56" s="97" t="s">
        <v>256</v>
      </c>
      <c r="E56" s="97" t="s">
        <v>256</v>
      </c>
      <c r="G56" s="97" t="s">
        <v>98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259</v>
      </c>
      <c r="B57" s="97" t="s">
        <v>247</v>
      </c>
      <c r="E57" s="97" t="s">
        <v>247</v>
      </c>
      <c r="G57" s="97" t="s">
        <v>90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259</v>
      </c>
      <c r="B58" s="97" t="s">
        <v>247</v>
      </c>
      <c r="E58" s="97" t="s">
        <v>247</v>
      </c>
      <c r="G58" s="97" t="s">
        <v>91</v>
      </c>
      <c r="AS58" s="98"/>
      <c r="AT58" s="98"/>
      <c r="AU58" s="98"/>
      <c r="AV58" s="98"/>
      <c r="AW58" s="98"/>
    </row>
    <row r="59" spans="1:49" s="97" customFormat="1" x14ac:dyDescent="0.2">
      <c r="A59" s="97" t="s">
        <v>259</v>
      </c>
      <c r="B59" s="97" t="s">
        <v>247</v>
      </c>
      <c r="E59" s="97" t="s">
        <v>247</v>
      </c>
      <c r="G59" s="97" t="s">
        <v>92</v>
      </c>
      <c r="AS59" s="98"/>
      <c r="AT59" s="98"/>
      <c r="AU59" s="98"/>
      <c r="AV59" s="98"/>
      <c r="AW59" s="98"/>
    </row>
    <row r="60" spans="1:49" s="97" customFormat="1" x14ac:dyDescent="0.2">
      <c r="A60" s="97" t="s">
        <v>259</v>
      </c>
      <c r="B60" s="97" t="s">
        <v>247</v>
      </c>
      <c r="E60" s="97" t="s">
        <v>247</v>
      </c>
      <c r="G60" s="97" t="s">
        <v>93</v>
      </c>
      <c r="AS60" s="98"/>
      <c r="AT60" s="98"/>
      <c r="AU60" s="98"/>
      <c r="AV60" s="98"/>
      <c r="AW60" s="98"/>
    </row>
    <row r="61" spans="1:49" s="97" customFormat="1" x14ac:dyDescent="0.2">
      <c r="A61" s="97" t="s">
        <v>259</v>
      </c>
      <c r="B61" s="97" t="s">
        <v>247</v>
      </c>
      <c r="E61" s="97" t="s">
        <v>247</v>
      </c>
      <c r="G61" s="97" t="s">
        <v>94</v>
      </c>
      <c r="AS61" s="98"/>
      <c r="AT61" s="98"/>
      <c r="AU61" s="98"/>
      <c r="AV61" s="98"/>
      <c r="AW61" s="98"/>
    </row>
    <row r="62" spans="1:49" s="97" customFormat="1" x14ac:dyDescent="0.2">
      <c r="A62" s="97" t="s">
        <v>259</v>
      </c>
      <c r="B62" s="97" t="s">
        <v>247</v>
      </c>
      <c r="E62" s="97" t="s">
        <v>247</v>
      </c>
      <c r="G62" s="97" t="s">
        <v>95</v>
      </c>
      <c r="AS62" s="98"/>
      <c r="AT62" s="98"/>
      <c r="AU62" s="98"/>
      <c r="AV62" s="98"/>
      <c r="AW62" s="98"/>
    </row>
    <row r="63" spans="1:49" s="97" customFormat="1" x14ac:dyDescent="0.2">
      <c r="A63" s="97" t="s">
        <v>259</v>
      </c>
      <c r="B63" s="97" t="s">
        <v>247</v>
      </c>
      <c r="E63" s="97" t="s">
        <v>247</v>
      </c>
      <c r="G63" s="97" t="s">
        <v>96</v>
      </c>
      <c r="AS63" s="98"/>
      <c r="AT63" s="98"/>
      <c r="AU63" s="98"/>
      <c r="AV63" s="98"/>
      <c r="AW63" s="98"/>
    </row>
    <row r="64" spans="1:49" s="97" customFormat="1" x14ac:dyDescent="0.2">
      <c r="A64" s="97" t="s">
        <v>259</v>
      </c>
      <c r="B64" s="97" t="s">
        <v>247</v>
      </c>
      <c r="E64" s="97" t="s">
        <v>247</v>
      </c>
      <c r="G64" s="97" t="s">
        <v>97</v>
      </c>
      <c r="AS64" s="98"/>
      <c r="AT64" s="98"/>
      <c r="AU64" s="98"/>
      <c r="AV64" s="98"/>
      <c r="AW64" s="98"/>
    </row>
    <row r="65" spans="1:49" s="97" customFormat="1" x14ac:dyDescent="0.2">
      <c r="A65" s="97" t="s">
        <v>259</v>
      </c>
      <c r="B65" s="97" t="s">
        <v>247</v>
      </c>
      <c r="E65" s="97" t="s">
        <v>247</v>
      </c>
      <c r="G65" s="97" t="s">
        <v>98</v>
      </c>
      <c r="AS65" s="98"/>
      <c r="AT65" s="98"/>
      <c r="AU65" s="98"/>
      <c r="AV65" s="98"/>
      <c r="AW65" s="98"/>
    </row>
    <row r="66" spans="1:49" s="99" customFormat="1" x14ac:dyDescent="0.2">
      <c r="A66" s="99" t="s">
        <v>260</v>
      </c>
      <c r="G66" s="99" t="s">
        <v>90</v>
      </c>
      <c r="AS66" s="100"/>
      <c r="AT66" s="100"/>
      <c r="AU66" s="100"/>
      <c r="AV66" s="100"/>
      <c r="AW66" s="100"/>
    </row>
    <row r="67" spans="1:49" s="99" customFormat="1" x14ac:dyDescent="0.2">
      <c r="A67" s="99" t="s">
        <v>260</v>
      </c>
      <c r="G67" s="99" t="s">
        <v>91</v>
      </c>
      <c r="AS67" s="100"/>
      <c r="AT67" s="100"/>
      <c r="AU67" s="100"/>
      <c r="AV67" s="100"/>
      <c r="AW67" s="100"/>
    </row>
    <row r="68" spans="1:49" s="99" customFormat="1" x14ac:dyDescent="0.2">
      <c r="A68" s="99" t="s">
        <v>260</v>
      </c>
      <c r="G68" s="99" t="s">
        <v>92</v>
      </c>
      <c r="AS68" s="100"/>
      <c r="AT68" s="100"/>
      <c r="AU68" s="100"/>
      <c r="AV68" s="100"/>
      <c r="AW68" s="100"/>
    </row>
    <row r="69" spans="1:49" s="99" customFormat="1" x14ac:dyDescent="0.2">
      <c r="A69" s="99" t="s">
        <v>260</v>
      </c>
      <c r="G69" s="99" t="s">
        <v>93</v>
      </c>
      <c r="AS69" s="100"/>
      <c r="AT69" s="100"/>
      <c r="AU69" s="100"/>
      <c r="AV69" s="100"/>
      <c r="AW69" s="100"/>
    </row>
    <row r="70" spans="1:49" s="99" customFormat="1" x14ac:dyDescent="0.2">
      <c r="A70" s="99" t="s">
        <v>260</v>
      </c>
      <c r="G70" s="99" t="s">
        <v>94</v>
      </c>
      <c r="AS70" s="100"/>
      <c r="AT70" s="100"/>
      <c r="AU70" s="100"/>
      <c r="AV70" s="100"/>
      <c r="AW70" s="100"/>
    </row>
    <row r="71" spans="1:49" s="99" customFormat="1" x14ac:dyDescent="0.2">
      <c r="A71" s="99" t="s">
        <v>260</v>
      </c>
      <c r="G71" s="99" t="s">
        <v>95</v>
      </c>
      <c r="AS71" s="100"/>
      <c r="AT71" s="100"/>
      <c r="AU71" s="100"/>
      <c r="AV71" s="100"/>
      <c r="AW71" s="100"/>
    </row>
    <row r="72" spans="1:49" s="99" customFormat="1" x14ac:dyDescent="0.2">
      <c r="A72" s="99" t="s">
        <v>260</v>
      </c>
      <c r="G72" s="99" t="s">
        <v>96</v>
      </c>
      <c r="AS72" s="100"/>
      <c r="AT72" s="100"/>
      <c r="AU72" s="100"/>
      <c r="AV72" s="100"/>
      <c r="AW72" s="100"/>
    </row>
    <row r="73" spans="1:49" s="99" customFormat="1" x14ac:dyDescent="0.2">
      <c r="A73" s="99" t="s">
        <v>260</v>
      </c>
      <c r="G73" s="99" t="s">
        <v>97</v>
      </c>
      <c r="AS73" s="100"/>
      <c r="AT73" s="100"/>
      <c r="AU73" s="100"/>
      <c r="AV73" s="100"/>
      <c r="AW73" s="100"/>
    </row>
    <row r="74" spans="1:49" s="99" customFormat="1" x14ac:dyDescent="0.2">
      <c r="A74" s="99" t="s">
        <v>260</v>
      </c>
      <c r="G74" s="99" t="s">
        <v>98</v>
      </c>
      <c r="AS74" s="100"/>
      <c r="AT74" s="100"/>
      <c r="AU74" s="100"/>
      <c r="AV74" s="100"/>
      <c r="AW74" s="100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V32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M1" sqref="M1"/>
    </sheetView>
  </sheetViews>
  <sheetFormatPr defaultRowHeight="12.75" outlineLevelCol="1" x14ac:dyDescent="0.2"/>
  <cols>
    <col min="1" max="1" customWidth="true" style="60" width="1.0" collapsed="true"/>
    <col min="2" max="2" bestFit="true" customWidth="true" style="60" width="10.625" collapsed="true"/>
    <col min="3" max="3" customWidth="true" style="60" width="22.875" collapsed="true"/>
    <col min="4" max="4" customWidth="true" hidden="true" style="60" width="42.625" collapsed="true" outlineLevel="1"/>
    <col min="5" max="5" customWidth="true" hidden="true" style="60" width="11.875" collapsed="true" outlineLevel="1"/>
    <col min="6" max="6" customWidth="true" hidden="true" style="60" width="22.75" collapsed="true" outlineLevel="1"/>
    <col min="7" max="7" customWidth="true" hidden="true" style="60" width="11.25" collapsed="true" outlineLevel="1"/>
    <col min="8" max="9" customWidth="true" hidden="true" style="60" width="9.875" collapsed="true" outlineLevel="1"/>
    <col min="10" max="10" bestFit="true" customWidth="true" style="60" width="11.25" collapsed="true"/>
    <col min="11" max="11" bestFit="true" customWidth="true" style="60" width="7.375" collapsed="true"/>
    <col min="12" max="13" bestFit="true" customWidth="true" style="60" width="10.0" collapsed="true"/>
    <col min="14" max="14" customWidth="true" style="60" width="9.0" collapsed="true"/>
    <col min="15" max="15" bestFit="true" customWidth="true" style="60" width="10.75" collapsed="true"/>
    <col min="16" max="16" customWidth="true" style="60" width="10.5" collapsed="true"/>
    <col min="17" max="17" customWidth="true" style="60" width="10.625" collapsed="true"/>
    <col min="18" max="18" customWidth="true" style="60" width="12.25" collapsed="true"/>
    <col min="19" max="19" bestFit="true" customWidth="true" style="60" width="12.5" collapsed="true"/>
    <col min="20" max="20" customWidth="true" style="60" width="10.875" collapsed="true"/>
    <col min="21" max="21" bestFit="true" customWidth="true" style="60" width="8.125" collapsed="true"/>
    <col min="22" max="22" bestFit="true" customWidth="true" style="60" width="9.75" collapsed="true"/>
    <col min="23" max="23" bestFit="true" customWidth="true" style="60" width="9.0" collapsed="true"/>
    <col min="24" max="16384" style="60" width="9.0" collapsed="true"/>
  </cols>
  <sheetData>
    <row r="1" spans="2:22" x14ac:dyDescent="0.2">
      <c r="B1" s="105" t="s">
        <v>229</v>
      </c>
      <c r="M1" s="295" t="s">
        <v>401</v>
      </c>
    </row>
    <row r="2" spans="2:22" x14ac:dyDescent="0.2">
      <c r="B2" s="106">
        <f>Cover!G5</f>
        <v>42947</v>
      </c>
    </row>
    <row r="4" spans="2:22" x14ac:dyDescent="0.2">
      <c r="B4" s="107" t="s">
        <v>265</v>
      </c>
    </row>
    <row r="7" spans="2:22" ht="13.5" thickBot="1" x14ac:dyDescent="0.25">
      <c r="J7" s="108" t="s">
        <v>266</v>
      </c>
      <c r="K7" s="108"/>
      <c r="L7" s="108"/>
      <c r="M7" s="108"/>
      <c r="N7" s="108"/>
      <c r="O7" s="108"/>
      <c r="P7" s="109" t="s">
        <v>267</v>
      </c>
      <c r="Q7" s="109"/>
      <c r="R7" s="109"/>
      <c r="S7" s="109"/>
      <c r="T7" s="109"/>
      <c r="U7" s="110" t="s">
        <v>268</v>
      </c>
      <c r="V7" s="110"/>
    </row>
    <row r="8" spans="2:22" ht="16.5" thickBot="1" x14ac:dyDescent="0.25">
      <c r="B8" s="111" t="s">
        <v>237</v>
      </c>
      <c r="C8" s="112" t="s">
        <v>269</v>
      </c>
      <c r="D8" s="112" t="s">
        <v>270</v>
      </c>
      <c r="E8" s="112" t="s">
        <v>271</v>
      </c>
      <c r="F8" s="112" t="s">
        <v>272</v>
      </c>
      <c r="G8" s="112" t="s">
        <v>273</v>
      </c>
      <c r="H8" s="112" t="s">
        <v>274</v>
      </c>
      <c r="I8" s="112" t="s">
        <v>275</v>
      </c>
      <c r="J8" s="113" t="s">
        <v>276</v>
      </c>
      <c r="K8" s="113" t="s">
        <v>277</v>
      </c>
      <c r="L8" s="113" t="s">
        <v>278</v>
      </c>
      <c r="M8" s="113" t="s">
        <v>279</v>
      </c>
      <c r="N8" s="113" t="s">
        <v>280</v>
      </c>
      <c r="O8" s="113" t="s">
        <v>281</v>
      </c>
      <c r="P8" s="114" t="s">
        <v>282</v>
      </c>
      <c r="Q8" s="115" t="s">
        <v>283</v>
      </c>
      <c r="R8" s="115" t="s">
        <v>284</v>
      </c>
      <c r="S8" s="116" t="s">
        <v>285</v>
      </c>
      <c r="T8" s="117" t="s">
        <v>286</v>
      </c>
      <c r="U8" s="118" t="s">
        <v>287</v>
      </c>
      <c r="V8" s="119" t="s">
        <v>288</v>
      </c>
    </row>
    <row r="9" spans="2:22" ht="15" x14ac:dyDescent="0.25">
      <c r="B9" s="120" t="s">
        <v>289</v>
      </c>
      <c r="C9" s="121" t="s">
        <v>290</v>
      </c>
      <c r="D9" s="121" t="s">
        <v>291</v>
      </c>
      <c r="E9" s="121" t="s">
        <v>292</v>
      </c>
      <c r="F9" s="121" t="s">
        <v>293</v>
      </c>
      <c r="G9" s="122">
        <v>42657</v>
      </c>
      <c r="H9" s="123">
        <v>42688</v>
      </c>
      <c r="I9" s="124">
        <v>42699</v>
      </c>
      <c r="J9" s="125">
        <v>87</v>
      </c>
      <c r="K9" s="126">
        <v>147</v>
      </c>
      <c r="L9" s="126">
        <v>62</v>
      </c>
      <c r="M9" s="126">
        <v>15</v>
      </c>
      <c r="N9" s="126">
        <v>103</v>
      </c>
      <c r="O9" s="127">
        <v>0.88029999999999997</v>
      </c>
      <c r="P9" s="128">
        <v>3292.7759999999998</v>
      </c>
      <c r="Q9" s="129">
        <v>6609.683</v>
      </c>
      <c r="R9" s="130">
        <v>187</v>
      </c>
      <c r="S9" s="131">
        <v>9902.4590000000208</v>
      </c>
      <c r="T9" s="132">
        <v>28116.1</v>
      </c>
      <c r="U9" s="133"/>
      <c r="V9" s="134">
        <v>1</v>
      </c>
    </row>
    <row r="10" spans="2:22" ht="15" x14ac:dyDescent="0.25">
      <c r="B10" s="135" t="s">
        <v>289</v>
      </c>
      <c r="C10" s="136" t="s">
        <v>294</v>
      </c>
      <c r="D10" s="136" t="s">
        <v>295</v>
      </c>
      <c r="E10" s="136" t="s">
        <v>296</v>
      </c>
      <c r="F10" s="136" t="s">
        <v>297</v>
      </c>
      <c r="G10" s="137">
        <v>42563</v>
      </c>
      <c r="H10" s="138">
        <v>42614</v>
      </c>
      <c r="I10" s="139">
        <v>42641</v>
      </c>
      <c r="J10" s="140">
        <v>61</v>
      </c>
      <c r="K10" s="141">
        <v>57</v>
      </c>
      <c r="L10" s="141">
        <v>2</v>
      </c>
      <c r="M10" s="141">
        <v>9</v>
      </c>
      <c r="N10" s="141">
        <v>41</v>
      </c>
      <c r="O10" s="142">
        <v>0.69489999999999996</v>
      </c>
      <c r="P10" s="143">
        <v>2662.625</v>
      </c>
      <c r="Q10" s="144">
        <v>3746.09</v>
      </c>
      <c r="R10" s="145">
        <v>120</v>
      </c>
      <c r="S10" s="146">
        <v>6408.7150000000001</v>
      </c>
      <c r="T10" s="147">
        <v>20283.580000000002</v>
      </c>
      <c r="U10" s="148">
        <v>0.76439999999999997</v>
      </c>
      <c r="V10" s="149">
        <v>0.95189999999999997</v>
      </c>
    </row>
    <row r="11" spans="2:22" ht="15" x14ac:dyDescent="0.25">
      <c r="B11" s="135" t="s">
        <v>298</v>
      </c>
      <c r="C11" s="136" t="s">
        <v>299</v>
      </c>
      <c r="D11" s="136" t="s">
        <v>300</v>
      </c>
      <c r="E11" s="136" t="s">
        <v>301</v>
      </c>
      <c r="F11" s="136" t="s">
        <v>302</v>
      </c>
      <c r="G11" s="137">
        <v>42614</v>
      </c>
      <c r="H11" s="138">
        <v>42614</v>
      </c>
      <c r="I11" s="139">
        <v>42632</v>
      </c>
      <c r="J11" s="140">
        <v>365</v>
      </c>
      <c r="K11" s="141">
        <v>290</v>
      </c>
      <c r="L11" s="141">
        <v>53</v>
      </c>
      <c r="M11" s="141">
        <v>53</v>
      </c>
      <c r="N11" s="141">
        <v>59</v>
      </c>
      <c r="O11" s="142">
        <v>0.1802</v>
      </c>
      <c r="P11" s="143">
        <v>1306.336</v>
      </c>
      <c r="Q11" s="144">
        <v>1399.374</v>
      </c>
      <c r="R11" s="145">
        <v>89</v>
      </c>
      <c r="S11" s="146">
        <v>2705.71</v>
      </c>
      <c r="T11" s="147">
        <v>11177.03</v>
      </c>
      <c r="U11" s="148">
        <v>0.65900000000000003</v>
      </c>
      <c r="V11" s="149">
        <v>0.91890000000000005</v>
      </c>
    </row>
    <row r="12" spans="2:22" ht="15" x14ac:dyDescent="0.25">
      <c r="B12" s="135" t="s">
        <v>298</v>
      </c>
      <c r="C12" s="136" t="s">
        <v>303</v>
      </c>
      <c r="D12" s="136" t="s">
        <v>304</v>
      </c>
      <c r="E12" s="136" t="s">
        <v>305</v>
      </c>
      <c r="F12" s="136" t="s">
        <v>306</v>
      </c>
      <c r="G12" s="137">
        <v>42709</v>
      </c>
      <c r="H12" s="150">
        <v>42720</v>
      </c>
      <c r="I12" s="151">
        <v>42725</v>
      </c>
      <c r="J12" s="140">
        <v>458</v>
      </c>
      <c r="K12" s="141">
        <v>413</v>
      </c>
      <c r="L12" s="141">
        <v>35</v>
      </c>
      <c r="M12" s="141">
        <v>71</v>
      </c>
      <c r="N12" s="141">
        <v>78</v>
      </c>
      <c r="O12" s="142">
        <v>0.17910000000000001</v>
      </c>
      <c r="P12" s="143">
        <v>901.29399999999998</v>
      </c>
      <c r="Q12" s="144">
        <v>1371.9459999999999</v>
      </c>
      <c r="R12" s="145">
        <v>107</v>
      </c>
      <c r="S12" s="146">
        <v>2273.2399999999998</v>
      </c>
      <c r="T12" s="147">
        <v>5463.51</v>
      </c>
      <c r="U12" s="148"/>
      <c r="V12" s="149">
        <v>1</v>
      </c>
    </row>
    <row r="13" spans="2:22" ht="15" x14ac:dyDescent="0.25">
      <c r="B13" s="135" t="s">
        <v>307</v>
      </c>
      <c r="C13" s="136" t="s">
        <v>308</v>
      </c>
      <c r="D13" s="136" t="s">
        <v>309</v>
      </c>
      <c r="E13" s="136" t="s">
        <v>310</v>
      </c>
      <c r="F13" s="136" t="s">
        <v>311</v>
      </c>
      <c r="G13" s="137">
        <v>42689</v>
      </c>
      <c r="H13" s="138">
        <v>42698</v>
      </c>
      <c r="I13" s="139">
        <v>42717</v>
      </c>
      <c r="J13" s="140">
        <v>309</v>
      </c>
      <c r="K13" s="141">
        <v>260</v>
      </c>
      <c r="L13" s="141">
        <v>38</v>
      </c>
      <c r="M13" s="141">
        <v>53</v>
      </c>
      <c r="N13" s="141">
        <v>58</v>
      </c>
      <c r="O13" s="142">
        <v>0.2039</v>
      </c>
      <c r="P13" s="143">
        <v>765.41</v>
      </c>
      <c r="Q13" s="144">
        <v>1180.972</v>
      </c>
      <c r="R13" s="145">
        <v>94</v>
      </c>
      <c r="S13" s="146">
        <v>1946.3820000000001</v>
      </c>
      <c r="T13" s="147">
        <v>5616.23</v>
      </c>
      <c r="U13" s="148"/>
      <c r="V13" s="149">
        <v>1</v>
      </c>
    </row>
    <row r="14" spans="2:22" ht="15" x14ac:dyDescent="0.25">
      <c r="B14" s="135" t="s">
        <v>312</v>
      </c>
      <c r="C14" s="136" t="s">
        <v>313</v>
      </c>
      <c r="D14" s="136" t="s">
        <v>314</v>
      </c>
      <c r="E14" s="136" t="s">
        <v>315</v>
      </c>
      <c r="F14" s="136" t="s">
        <v>316</v>
      </c>
      <c r="G14" s="137">
        <v>42711</v>
      </c>
      <c r="H14" s="138">
        <v>42730</v>
      </c>
      <c r="I14" s="139">
        <v>42730</v>
      </c>
      <c r="J14" s="140">
        <v>149</v>
      </c>
      <c r="K14" s="141">
        <v>230</v>
      </c>
      <c r="L14" s="141">
        <v>93</v>
      </c>
      <c r="M14" s="141">
        <v>56</v>
      </c>
      <c r="N14" s="141">
        <v>56</v>
      </c>
      <c r="O14" s="142">
        <v>0.29549999999999998</v>
      </c>
      <c r="P14" s="143">
        <v>942.95799999999997</v>
      </c>
      <c r="Q14" s="144">
        <v>1082.45</v>
      </c>
      <c r="R14" s="145">
        <v>86</v>
      </c>
      <c r="S14" s="146">
        <v>2025.4079999999999</v>
      </c>
      <c r="T14" s="147">
        <v>2682.46</v>
      </c>
      <c r="U14" s="148"/>
      <c r="V14" s="149">
        <v>1</v>
      </c>
    </row>
    <row r="15" spans="2:22" ht="15" x14ac:dyDescent="0.25">
      <c r="B15" s="135" t="s">
        <v>312</v>
      </c>
      <c r="C15" s="136" t="s">
        <v>317</v>
      </c>
      <c r="D15" s="136" t="s">
        <v>318</v>
      </c>
      <c r="E15" s="136" t="s">
        <v>319</v>
      </c>
      <c r="F15" s="136" t="s">
        <v>320</v>
      </c>
      <c r="G15" s="137">
        <v>42712</v>
      </c>
      <c r="H15" s="138">
        <v>42719</v>
      </c>
      <c r="I15" s="139">
        <v>42719</v>
      </c>
      <c r="J15" s="140">
        <v>122</v>
      </c>
      <c r="K15" s="141">
        <v>121</v>
      </c>
      <c r="L15" s="141">
        <v>17</v>
      </c>
      <c r="M15" s="141">
        <v>28</v>
      </c>
      <c r="N15" s="141">
        <v>31</v>
      </c>
      <c r="O15" s="142">
        <v>0.25509999999999999</v>
      </c>
      <c r="P15" s="143">
        <v>767.95100000000002</v>
      </c>
      <c r="Q15" s="144">
        <v>1067.277</v>
      </c>
      <c r="R15" s="145">
        <v>69</v>
      </c>
      <c r="S15" s="146">
        <v>1835.2280000000001</v>
      </c>
      <c r="T15" s="147">
        <v>3321.99</v>
      </c>
      <c r="U15" s="148">
        <v>0.90820000000000001</v>
      </c>
      <c r="V15" s="149">
        <v>0.97589999999999999</v>
      </c>
    </row>
    <row r="16" spans="2:22" ht="15.75" thickBot="1" x14ac:dyDescent="0.3">
      <c r="B16" s="152" t="s">
        <v>298</v>
      </c>
      <c r="C16" s="153" t="s">
        <v>321</v>
      </c>
      <c r="D16" s="153" t="s">
        <v>322</v>
      </c>
      <c r="E16" s="153" t="s">
        <v>323</v>
      </c>
      <c r="F16" s="153" t="s">
        <v>324</v>
      </c>
      <c r="G16" s="154">
        <v>42566</v>
      </c>
      <c r="H16" s="155">
        <v>42662</v>
      </c>
      <c r="I16" s="156">
        <v>42665</v>
      </c>
      <c r="J16" s="157">
        <v>430</v>
      </c>
      <c r="K16" s="158">
        <v>343</v>
      </c>
      <c r="L16" s="158">
        <v>28</v>
      </c>
      <c r="M16" s="158">
        <v>105</v>
      </c>
      <c r="N16" s="158">
        <v>64</v>
      </c>
      <c r="O16" s="159">
        <v>0.1656</v>
      </c>
      <c r="P16" s="160">
        <v>759.18700000000001</v>
      </c>
      <c r="Q16" s="161">
        <v>1038.06</v>
      </c>
      <c r="R16" s="162">
        <v>83</v>
      </c>
      <c r="S16" s="163">
        <v>1797.2470000000001</v>
      </c>
      <c r="T16" s="164">
        <v>5371.34</v>
      </c>
      <c r="U16" s="165"/>
      <c r="V16" s="166">
        <v>1</v>
      </c>
    </row>
    <row r="17" spans="2:22" ht="15" x14ac:dyDescent="0.25">
      <c r="B17" s="167" t="s">
        <v>307</v>
      </c>
      <c r="C17" s="168" t="s">
        <v>325</v>
      </c>
      <c r="D17" s="168" t="s">
        <v>326</v>
      </c>
      <c r="E17" s="168" t="s">
        <v>327</v>
      </c>
      <c r="F17" s="168" t="s">
        <v>328</v>
      </c>
      <c r="G17" s="169">
        <v>42677</v>
      </c>
      <c r="H17" s="170">
        <v>42703</v>
      </c>
      <c r="I17" s="171">
        <v>42718</v>
      </c>
      <c r="J17" s="172">
        <v>222</v>
      </c>
      <c r="K17" s="173">
        <v>199</v>
      </c>
      <c r="L17" s="173">
        <v>58</v>
      </c>
      <c r="M17" s="173">
        <v>32</v>
      </c>
      <c r="N17" s="173">
        <v>50</v>
      </c>
      <c r="O17" s="174">
        <v>0.23749999999999999</v>
      </c>
      <c r="P17" s="175">
        <v>431.81099999999998</v>
      </c>
      <c r="Q17" s="176">
        <v>838.86199999999997</v>
      </c>
      <c r="R17" s="177">
        <v>62</v>
      </c>
      <c r="S17" s="178">
        <v>1270.673</v>
      </c>
      <c r="T17" s="179">
        <v>2870.87</v>
      </c>
      <c r="U17" s="180">
        <v>0.69089999999999996</v>
      </c>
      <c r="V17" s="181">
        <v>0.95199999999999996</v>
      </c>
    </row>
    <row r="18" spans="2:22" ht="15" x14ac:dyDescent="0.25">
      <c r="B18" s="135" t="s">
        <v>307</v>
      </c>
      <c r="C18" s="136" t="s">
        <v>329</v>
      </c>
      <c r="D18" s="136" t="s">
        <v>330</v>
      </c>
      <c r="E18" s="136" t="s">
        <v>331</v>
      </c>
      <c r="F18" s="136" t="s">
        <v>332</v>
      </c>
      <c r="G18" s="137">
        <v>42660</v>
      </c>
      <c r="H18" s="150">
        <v>42699</v>
      </c>
      <c r="I18" s="151">
        <v>42703</v>
      </c>
      <c r="J18" s="140">
        <v>289</v>
      </c>
      <c r="K18" s="141">
        <v>262</v>
      </c>
      <c r="L18" s="141">
        <v>39</v>
      </c>
      <c r="M18" s="141">
        <v>44</v>
      </c>
      <c r="N18" s="141">
        <v>52</v>
      </c>
      <c r="O18" s="142">
        <v>0.18870000000000001</v>
      </c>
      <c r="P18" s="143">
        <v>512.09199999999998</v>
      </c>
      <c r="Q18" s="182">
        <v>813.197</v>
      </c>
      <c r="R18" s="145">
        <v>69</v>
      </c>
      <c r="S18" s="146">
        <v>1325.289</v>
      </c>
      <c r="T18" s="147">
        <v>3789.1</v>
      </c>
      <c r="U18" s="148"/>
      <c r="V18" s="149">
        <v>1</v>
      </c>
    </row>
    <row r="19" spans="2:22" ht="15" x14ac:dyDescent="0.25">
      <c r="B19" s="135" t="s">
        <v>307</v>
      </c>
      <c r="C19" s="136" t="s">
        <v>333</v>
      </c>
      <c r="D19" s="136" t="s">
        <v>334</v>
      </c>
      <c r="E19" s="136" t="s">
        <v>335</v>
      </c>
      <c r="F19" s="136" t="s">
        <v>336</v>
      </c>
      <c r="G19" s="137">
        <v>42577</v>
      </c>
      <c r="H19" s="150">
        <v>42636</v>
      </c>
      <c r="I19" s="151">
        <v>42637</v>
      </c>
      <c r="J19" s="140">
        <v>173</v>
      </c>
      <c r="K19" s="141">
        <v>158</v>
      </c>
      <c r="L19" s="141">
        <v>25</v>
      </c>
      <c r="M19" s="141">
        <v>39</v>
      </c>
      <c r="N19" s="141">
        <v>44</v>
      </c>
      <c r="O19" s="142">
        <v>0.26590000000000003</v>
      </c>
      <c r="P19" s="143">
        <v>643.30899999999997</v>
      </c>
      <c r="Q19" s="182">
        <v>769.31399999999996</v>
      </c>
      <c r="R19" s="145">
        <v>63</v>
      </c>
      <c r="S19" s="146">
        <v>1412.623</v>
      </c>
      <c r="T19" s="147">
        <v>4788.99</v>
      </c>
      <c r="U19" s="148"/>
      <c r="V19" s="149">
        <v>0.998</v>
      </c>
    </row>
    <row r="20" spans="2:22" ht="15" x14ac:dyDescent="0.25">
      <c r="B20" s="135" t="s">
        <v>307</v>
      </c>
      <c r="C20" s="136" t="s">
        <v>337</v>
      </c>
      <c r="D20" s="136" t="s">
        <v>338</v>
      </c>
      <c r="E20" s="136" t="s">
        <v>339</v>
      </c>
      <c r="F20" s="136" t="s">
        <v>340</v>
      </c>
      <c r="G20" s="137">
        <v>42723</v>
      </c>
      <c r="H20" s="138">
        <v>42733</v>
      </c>
      <c r="I20" s="139">
        <v>42733</v>
      </c>
      <c r="J20" s="140">
        <v>208</v>
      </c>
      <c r="K20" s="141">
        <v>215</v>
      </c>
      <c r="L20" s="141">
        <v>34</v>
      </c>
      <c r="M20" s="141">
        <v>43</v>
      </c>
      <c r="N20" s="141">
        <v>27</v>
      </c>
      <c r="O20" s="142">
        <v>0.12770000000000001</v>
      </c>
      <c r="P20" s="143">
        <v>362.863</v>
      </c>
      <c r="Q20" s="182">
        <v>667.52099999999996</v>
      </c>
      <c r="R20" s="145">
        <v>49</v>
      </c>
      <c r="S20" s="146">
        <v>1030.384</v>
      </c>
      <c r="T20" s="147">
        <v>1749.96</v>
      </c>
      <c r="U20" s="148"/>
      <c r="V20" s="149">
        <v>1</v>
      </c>
    </row>
    <row r="21" spans="2:22" ht="15" x14ac:dyDescent="0.25">
      <c r="B21" s="135" t="s">
        <v>307</v>
      </c>
      <c r="C21" s="136" t="s">
        <v>341</v>
      </c>
      <c r="D21" s="136" t="s">
        <v>342</v>
      </c>
      <c r="E21" s="136" t="s">
        <v>343</v>
      </c>
      <c r="F21" s="136" t="s">
        <v>344</v>
      </c>
      <c r="G21" s="137">
        <v>42670</v>
      </c>
      <c r="H21" s="150">
        <v>42671</v>
      </c>
      <c r="I21" s="151">
        <v>42688</v>
      </c>
      <c r="J21" s="140">
        <v>125</v>
      </c>
      <c r="K21" s="141">
        <v>96</v>
      </c>
      <c r="L21" s="141">
        <v>19</v>
      </c>
      <c r="M21" s="141">
        <v>29</v>
      </c>
      <c r="N21" s="141">
        <v>24</v>
      </c>
      <c r="O21" s="142">
        <v>0.2172</v>
      </c>
      <c r="P21" s="143">
        <v>392.34199999999998</v>
      </c>
      <c r="Q21" s="182">
        <v>660.54899999999998</v>
      </c>
      <c r="R21" s="145">
        <v>38</v>
      </c>
      <c r="S21" s="146">
        <v>1052.8910000000001</v>
      </c>
      <c r="T21" s="147">
        <v>4047.58</v>
      </c>
      <c r="U21" s="148">
        <v>0.50800000000000001</v>
      </c>
      <c r="V21" s="149">
        <v>0.81669999999999998</v>
      </c>
    </row>
    <row r="22" spans="2:22" ht="15" x14ac:dyDescent="0.25">
      <c r="B22" s="135" t="s">
        <v>298</v>
      </c>
      <c r="C22" s="136" t="s">
        <v>345</v>
      </c>
      <c r="D22" s="136" t="s">
        <v>346</v>
      </c>
      <c r="E22" s="136" t="s">
        <v>347</v>
      </c>
      <c r="F22" s="136" t="s">
        <v>348</v>
      </c>
      <c r="G22" s="137">
        <v>42709</v>
      </c>
      <c r="H22" s="150">
        <v>42730</v>
      </c>
      <c r="I22" s="151">
        <v>42732</v>
      </c>
      <c r="J22" s="140">
        <v>99</v>
      </c>
      <c r="K22" s="141">
        <v>67</v>
      </c>
      <c r="L22" s="141">
        <v>9</v>
      </c>
      <c r="M22" s="141">
        <v>21</v>
      </c>
      <c r="N22" s="141">
        <v>23</v>
      </c>
      <c r="O22" s="142">
        <v>0.27710000000000001</v>
      </c>
      <c r="P22" s="143">
        <v>-22.446999999999999</v>
      </c>
      <c r="Q22" s="182">
        <v>576.36400000000003</v>
      </c>
      <c r="R22" s="145">
        <v>35</v>
      </c>
      <c r="S22" s="146">
        <v>553.91700000000003</v>
      </c>
      <c r="T22" s="147">
        <v>2382.56</v>
      </c>
      <c r="U22" s="148">
        <v>0.64319999999999999</v>
      </c>
      <c r="V22" s="149">
        <v>0.8498</v>
      </c>
    </row>
    <row r="23" spans="2:22" ht="15.75" thickBot="1" x14ac:dyDescent="0.3">
      <c r="B23" s="152" t="s">
        <v>298</v>
      </c>
      <c r="C23" s="153" t="s">
        <v>349</v>
      </c>
      <c r="D23" s="153" t="s">
        <v>350</v>
      </c>
      <c r="E23" s="153" t="s">
        <v>351</v>
      </c>
      <c r="F23" s="153" t="s">
        <v>352</v>
      </c>
      <c r="G23" s="154">
        <v>42632</v>
      </c>
      <c r="H23" s="183">
        <v>42643</v>
      </c>
      <c r="I23" s="184">
        <v>42643</v>
      </c>
      <c r="J23" s="157">
        <v>253</v>
      </c>
      <c r="K23" s="158">
        <v>194</v>
      </c>
      <c r="L23" s="158">
        <v>42</v>
      </c>
      <c r="M23" s="158">
        <v>36</v>
      </c>
      <c r="N23" s="158">
        <v>32</v>
      </c>
      <c r="O23" s="159">
        <v>0.14319999999999999</v>
      </c>
      <c r="P23" s="160">
        <v>191.654</v>
      </c>
      <c r="Q23" s="185">
        <v>552.74400000000003</v>
      </c>
      <c r="R23" s="162">
        <v>44</v>
      </c>
      <c r="S23" s="163">
        <v>744.39800000000002</v>
      </c>
      <c r="T23" s="164">
        <v>3296.97</v>
      </c>
      <c r="U23" s="165"/>
      <c r="V23" s="166">
        <v>1</v>
      </c>
    </row>
    <row r="24" spans="2:22" ht="15" x14ac:dyDescent="0.25">
      <c r="B24" s="167" t="s">
        <v>353</v>
      </c>
      <c r="C24" s="168" t="s">
        <v>354</v>
      </c>
      <c r="D24" s="168" t="s">
        <v>355</v>
      </c>
      <c r="E24" s="168" t="s">
        <v>356</v>
      </c>
      <c r="F24" s="168" t="s">
        <v>357</v>
      </c>
      <c r="G24" s="169">
        <v>42664</v>
      </c>
      <c r="H24" s="186">
        <v>42695</v>
      </c>
      <c r="I24" s="187">
        <v>42696</v>
      </c>
      <c r="J24" s="172">
        <v>98</v>
      </c>
      <c r="K24" s="173">
        <v>74</v>
      </c>
      <c r="L24" s="173">
        <v>0</v>
      </c>
      <c r="M24" s="173">
        <v>17</v>
      </c>
      <c r="N24" s="173">
        <v>19</v>
      </c>
      <c r="O24" s="174">
        <v>0.22090000000000001</v>
      </c>
      <c r="P24" s="175">
        <v>215.79300000000001</v>
      </c>
      <c r="Q24" s="176">
        <v>448.596</v>
      </c>
      <c r="R24" s="177">
        <v>25</v>
      </c>
      <c r="S24" s="178">
        <v>664.38900000000001</v>
      </c>
      <c r="T24" s="179">
        <v>2401.63</v>
      </c>
      <c r="U24" s="180"/>
      <c r="V24" s="181"/>
    </row>
    <row r="25" spans="2:22" ht="15" x14ac:dyDescent="0.25">
      <c r="B25" s="135" t="s">
        <v>289</v>
      </c>
      <c r="C25" s="136" t="s">
        <v>358</v>
      </c>
      <c r="D25" s="136" t="s">
        <v>359</v>
      </c>
      <c r="E25" s="136" t="s">
        <v>360</v>
      </c>
      <c r="F25" s="136" t="s">
        <v>361</v>
      </c>
      <c r="G25" s="137">
        <v>42706</v>
      </c>
      <c r="H25" s="150">
        <v>42727</v>
      </c>
      <c r="I25" s="151">
        <v>42727</v>
      </c>
      <c r="J25" s="140">
        <v>91</v>
      </c>
      <c r="K25" s="141">
        <v>70</v>
      </c>
      <c r="L25" s="141">
        <v>3</v>
      </c>
      <c r="M25" s="141">
        <v>14</v>
      </c>
      <c r="N25" s="141">
        <v>17</v>
      </c>
      <c r="O25" s="142">
        <v>0.2112</v>
      </c>
      <c r="P25" s="143">
        <v>227.63800000000001</v>
      </c>
      <c r="Q25" s="182">
        <v>376.09</v>
      </c>
      <c r="R25" s="145">
        <v>22</v>
      </c>
      <c r="S25" s="146">
        <v>603.72799999999995</v>
      </c>
      <c r="T25" s="147">
        <v>1647.95</v>
      </c>
      <c r="U25" s="148">
        <v>0.77400000000000002</v>
      </c>
      <c r="V25" s="149">
        <v>0.90510000000000002</v>
      </c>
    </row>
    <row r="26" spans="2:22" ht="15" x14ac:dyDescent="0.25">
      <c r="B26" s="135" t="s">
        <v>289</v>
      </c>
      <c r="C26" s="136" t="s">
        <v>362</v>
      </c>
      <c r="D26" s="136" t="s">
        <v>363</v>
      </c>
      <c r="E26" s="136" t="s">
        <v>364</v>
      </c>
      <c r="F26" s="136" t="s">
        <v>365</v>
      </c>
      <c r="G26" s="137">
        <v>42543</v>
      </c>
      <c r="H26" s="138">
        <v>42556</v>
      </c>
      <c r="I26" s="139">
        <v>42573</v>
      </c>
      <c r="J26" s="140">
        <v>129</v>
      </c>
      <c r="K26" s="141">
        <v>86</v>
      </c>
      <c r="L26" s="141">
        <v>4</v>
      </c>
      <c r="M26" s="141">
        <v>24</v>
      </c>
      <c r="N26" s="141">
        <v>12</v>
      </c>
      <c r="O26" s="142">
        <v>0.1116</v>
      </c>
      <c r="P26" s="143">
        <v>258.12900000000002</v>
      </c>
      <c r="Q26" s="182">
        <v>332.62099999999998</v>
      </c>
      <c r="R26" s="145">
        <v>18</v>
      </c>
      <c r="S26" s="146">
        <v>590.75</v>
      </c>
      <c r="T26" s="147">
        <v>8701.2900000000009</v>
      </c>
      <c r="U26" s="148">
        <v>0.63429999999999997</v>
      </c>
      <c r="V26" s="149">
        <v>0.79600000000000004</v>
      </c>
    </row>
    <row r="27" spans="2:22" ht="15" x14ac:dyDescent="0.25">
      <c r="B27" s="135" t="s">
        <v>289</v>
      </c>
      <c r="C27" s="136" t="s">
        <v>366</v>
      </c>
      <c r="D27" s="136" t="s">
        <v>367</v>
      </c>
      <c r="E27" s="136" t="s">
        <v>368</v>
      </c>
      <c r="F27" s="136" t="s">
        <v>369</v>
      </c>
      <c r="G27" s="137">
        <v>42719</v>
      </c>
      <c r="H27" s="138">
        <v>42733</v>
      </c>
      <c r="I27" s="139">
        <v>42735</v>
      </c>
      <c r="J27" s="140">
        <v>76</v>
      </c>
      <c r="K27" s="141">
        <v>64</v>
      </c>
      <c r="L27" s="141">
        <v>10</v>
      </c>
      <c r="M27" s="141">
        <v>12</v>
      </c>
      <c r="N27" s="141">
        <v>14</v>
      </c>
      <c r="O27" s="142">
        <v>0.2</v>
      </c>
      <c r="P27" s="143">
        <v>12.092000000000001</v>
      </c>
      <c r="Q27" s="182">
        <v>298.19900000000001</v>
      </c>
      <c r="R27" s="145">
        <v>16</v>
      </c>
      <c r="S27" s="146">
        <v>310.291</v>
      </c>
      <c r="T27" s="147">
        <v>414.66</v>
      </c>
      <c r="U27" s="148">
        <v>0.63260000000000005</v>
      </c>
      <c r="V27" s="149">
        <v>0.8639</v>
      </c>
    </row>
    <row r="28" spans="2:22" ht="15.75" thickBot="1" x14ac:dyDescent="0.3">
      <c r="B28" s="188" t="s">
        <v>298</v>
      </c>
      <c r="C28" s="189" t="s">
        <v>370</v>
      </c>
      <c r="D28" s="189" t="s">
        <v>371</v>
      </c>
      <c r="E28" s="189" t="s">
        <v>372</v>
      </c>
      <c r="F28" s="189" t="s">
        <v>373</v>
      </c>
      <c r="G28" s="190">
        <v>42671</v>
      </c>
      <c r="H28" s="191">
        <v>42677</v>
      </c>
      <c r="I28" s="192">
        <v>42704</v>
      </c>
      <c r="J28" s="193">
        <v>110</v>
      </c>
      <c r="K28" s="194">
        <v>96</v>
      </c>
      <c r="L28" s="194">
        <v>14</v>
      </c>
      <c r="M28" s="194">
        <v>35</v>
      </c>
      <c r="N28" s="194">
        <v>11</v>
      </c>
      <c r="O28" s="195">
        <v>0.10680000000000001</v>
      </c>
      <c r="P28" s="196">
        <v>74.915000000000006</v>
      </c>
      <c r="Q28" s="197">
        <v>273.142</v>
      </c>
      <c r="R28" s="198">
        <v>15</v>
      </c>
      <c r="S28" s="199">
        <v>348.05700000000002</v>
      </c>
      <c r="T28" s="200">
        <v>1086.1199999999999</v>
      </c>
      <c r="U28" s="201"/>
      <c r="V28" s="202">
        <v>1</v>
      </c>
    </row>
    <row r="29" spans="2:22" ht="14.25" thickTop="1" thickBot="1" x14ac:dyDescent="0.25">
      <c r="B29" s="203"/>
      <c r="C29" s="204" t="s">
        <v>374</v>
      </c>
      <c r="D29" s="205"/>
      <c r="E29" s="205"/>
      <c r="F29" s="205"/>
      <c r="G29" s="205"/>
      <c r="H29" s="205"/>
      <c r="I29" s="205"/>
      <c r="J29" s="206">
        <f>SUM(J9:J28)</f>
        <v>3854</v>
      </c>
      <c r="K29" s="207">
        <f>SUM(K9:K28)</f>
        <v>3442</v>
      </c>
      <c r="L29" s="207">
        <f>SUM(L9:L28)</f>
        <v>585</v>
      </c>
      <c r="M29" s="207">
        <f>SUM(M9:M28)</f>
        <v>736</v>
      </c>
      <c r="N29" s="207">
        <f>SUM(N9:N28)</f>
        <v>815</v>
      </c>
      <c r="O29" s="208">
        <f>N29/AVERAGE(J29,K29)</f>
        <v>0.22341008771929824</v>
      </c>
      <c r="P29" s="209">
        <f>SUM(P9:P28)</f>
        <v>14698.728000000005</v>
      </c>
      <c r="Q29" s="210">
        <f>SUM(Q9:Q28)</f>
        <v>24103.051000000003</v>
      </c>
      <c r="R29" s="211">
        <f>SUM(R9:R28)</f>
        <v>1291</v>
      </c>
      <c r="S29" s="212">
        <f>SUM(S9:S28)</f>
        <v>38801.779000000024</v>
      </c>
      <c r="T29" s="213">
        <f>SUM(T9:T28)</f>
        <v>119209.92000000001</v>
      </c>
      <c r="U29" s="214"/>
      <c r="V29" s="215"/>
    </row>
    <row r="31" spans="2:22" x14ac:dyDescent="0.2">
      <c r="C31" s="216" t="s">
        <v>375</v>
      </c>
      <c r="P31" s="217" t="s">
        <v>376</v>
      </c>
      <c r="Q31" s="218" t="s">
        <v>377</v>
      </c>
      <c r="R31" s="219" t="s">
        <v>378</v>
      </c>
    </row>
    <row r="32" spans="2:22" x14ac:dyDescent="0.2">
      <c r="C32" s="216" t="s">
        <v>379</v>
      </c>
    </row>
  </sheetData>
  <conditionalFormatting sqref="Q9:Q28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2017-08-31T15:51:41Z</dcterms:modified>
</coreProperties>
</file>