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1" activeTab="3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BD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MP_Structure'!$A$3:$AW$3</definedName>
    <definedName name="_xlnm._FilterDatabase" localSheetId="3" hidden="1">'Production_AD Structure'!$A$3:$AX$67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1">[4]BDList!$A$2:$A$69</definedName>
    <definedName name="BDName" localSheetId="0">[5]BDList!$A$2:$A$69</definedName>
    <definedName name="BDName" localSheetId="4">[6]BDList!$A$2:$A$69</definedName>
    <definedName name="BDName" localSheetId="8">[6]BDList!$A$2:$A$69</definedName>
    <definedName name="BDName" localSheetId="10">[6]BDList!$A$2:$A$69</definedName>
    <definedName name="BDName" localSheetId="3">[6]BDList!$A$2:$A$69</definedName>
    <definedName name="BDName" localSheetId="6">[6]BDList!$A$2:$A$69</definedName>
    <definedName name="BDName" localSheetId="5">[6]BDList!$A$2:$A$69</definedName>
    <definedName name="BDName" localSheetId="9">[6]BDList!$A$2:$A$69</definedName>
    <definedName name="BDName" localSheetId="7">[6]BDList!$A$2:$A$69</definedName>
    <definedName name="BDName">[7]BDList!$A$2:$A$69</definedName>
    <definedName name="CIR1M">[1]CIR1!$A$6:$AA$38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AG20" i="4" l="1"/>
  <c r="AH20" i="4"/>
  <c r="AI20" i="4"/>
  <c r="AJ20" i="4"/>
  <c r="AK20" i="4"/>
  <c r="AL20" i="4"/>
  <c r="B2" i="17" l="1"/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 l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L144" i="1" s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B132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C132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AZ132" i="1"/>
  <c r="BD156" i="1"/>
  <c r="BD132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A132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R156" i="1" l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F168" i="1" l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4" i="1" l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3" i="9" l="1"/>
  <c r="AB43" i="9"/>
  <c r="V43" i="9"/>
  <c r="R43" i="9"/>
  <c r="Q43" i="9"/>
  <c r="P43" i="9"/>
  <c r="N43" i="9"/>
  <c r="M43" i="9"/>
  <c r="L43" i="9"/>
  <c r="K43" i="9"/>
  <c r="J43" i="9"/>
  <c r="O43" i="9" l="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G144" i="2" l="1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<sst xmlns="http://schemas.openxmlformats.org/spreadsheetml/2006/main" count="3343" uniqueCount="836">
  <si>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</si>
  <si>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</si>
  <si>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</si>
  <si>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</si>
  <si>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</si>
  <si>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</si>
  <si>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</si>
  <si>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</si>
  <si>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</si>
  <si>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</si>
  <si>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</si>
  <si>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</si>
  <si>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</si>
  <si>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</si>
  <si>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</si>
  <si>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</si>
  <si>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</si>
  <si>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</si>
  <si>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</si>
  <si>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</si>
  <si>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</si>
  <si>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</si>
  <si>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</si>
  <si>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</si>
  <si>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</si>
  <si>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</si>
  <si>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</si>
  <si>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</si>
  <si>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</si>
  <si>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</si>
  <si>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</si>
  <si>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</si>
  <si>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</si>
  <si>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</si>
  <si>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</si>
  <si>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</si>
  <si>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</si>
  <si>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</si>
  <si>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</si>
  <si>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</si>
  <si>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</si>
  <si>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</si>
  <si>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</si>
  <si>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</si>
  <si>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</si>
  <si>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</si>
  <si>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</si>
  <si>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</si>
  <si>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</si>
  <si>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</si>
  <si>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</si>
  <si>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</si>
  <si>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</si>
  <si>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</si>
  <si>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</si>
  <si>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</si>
  <si>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</si>
  <si>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</si>
  <si>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</si>
  <si>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</si>
  <si>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</si>
  <si>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</si>
  <si>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</si>
  <si>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</si>
  <si>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</si>
  <si>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</si>
  <si>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</si>
  <si>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</si>
  <si>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</si>
  <si>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</si>
  <si>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</si>
  <si>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</si>
  <si>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</si>
  <si>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</si>
  <si>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</si>
  <si>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</si>
  <si>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</si>
  <si>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</si>
  <si>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</si>
  <si>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</si>
  <si>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</si>
  <si>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</si>
  <si>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</si>
  <si>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</si>
  <si>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</si>
  <si>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</si>
  <si>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</si>
  <si>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</si>
  <si>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</si>
  <si>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</si>
  <si>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</si>
  <si>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</si>
  <si>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</si>
  <si>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</si>
  <si>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</si>
  <si>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</si>
  <si>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</si>
  <si>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</si>
  <si>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</si>
  <si>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</si>
  <si>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</si>
  <si>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</si>
  <si>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</si>
  <si>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</si>
  <si>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</si>
  <si>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</si>
  <si>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</si>
  <si>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</si>
  <si>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</si>
  <si>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</si>
  <si>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</si>
  <si>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</si>
  <si>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</si>
  <si>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</si>
  <si>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</si>
  <si>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</si>
  <si>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</si>
  <si>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</si>
  <si>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</si>
  <si>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</si>
  <si>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</si>
  <si>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</si>
  <si>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</si>
  <si>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</si>
  <si>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</si>
  <si>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</si>
  <si>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</si>
  <si>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</si>
  <si>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</si>
  <si>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</si>
  <si>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</si>
  <si>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</si>
  <si>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</si>
  <si>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</si>
  <si>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</si>
  <si>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</si>
  <si>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</si>
  <si>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</si>
  <si>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</si>
  <si>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</si>
  <si>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</si>
  <si>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</si>
  <si>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</si>
  <si>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</si>
  <si>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</si>
  <si>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</si>
  <si>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</si>
  <si>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</si>
  <si>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</si>
  <si>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</si>
  <si>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</si>
  <si>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</si>
  <si>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</si>
  <si>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</si>
  <si>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</si>
  <si>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</si>
  <si>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</si>
  <si>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</si>
  <si>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</si>
  <si>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</si>
  <si>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</si>
  <si>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</si>
  <si>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</si>
  <si>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</si>
  <si>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</si>
  <si>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</si>
  <si>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</si>
  <si>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</si>
  <si>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</si>
  <si>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</si>
  <si>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</si>
  <si>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</si>
  <si>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</si>
  <si>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</si>
  <si>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</si>
  <si>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</si>
  <si>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</si>
  <si>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</si>
  <si>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</si>
  <si>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</si>
  <si>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</si>
  <si>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</si>
  <si>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</si>
  <si>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</si>
  <si>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</si>
  <si>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</si>
  <si>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</si>
  <si>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</si>
  <si>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</si>
  <si>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</si>
  <si>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</si>
  <si>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</si>
  <si>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</si>
  <si>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</si>
  <si>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</si>
  <si>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</si>
  <si>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</si>
  <si>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</si>
  <si>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</si>
  <si>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</si>
  <si>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</si>
  <si>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</si>
  <si>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</si>
  <si>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</si>
  <si>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</si>
  <si>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</si>
  <si>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</si>
  <si>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</si>
  <si>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</si>
  <si>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</si>
  <si>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</si>
  <si>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</si>
  <si>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</si>
  <si>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</si>
  <si>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</si>
  <si>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</si>
  <si>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</si>
  <si>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</si>
  <si>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</si>
  <si>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</si>
  <si>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</si>
  <si>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</si>
  <si>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</si>
  <si>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</si>
  <si>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</si>
  <si>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</si>
  <si>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</si>
  <si>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</si>
  <si>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</si>
  <si>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</si>
  <si>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</si>
  <si>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</si>
  <si>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</si>
  <si>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</si>
  <si>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</si>
  <si>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</si>
  <si>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</si>
  <si>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</si>
  <si>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</si>
  <si>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</si>
  <si>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</si>
  <si>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</si>
  <si>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</si>
  <si>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</si>
  <si>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</si>
  <si>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</si>
  <si>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</si>
  <si>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</si>
  <si>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</si>
  <si>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</si>
  <si>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</si>
  <si>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</si>
  <si>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</si>
  <si>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</si>
  <si>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</si>
  <si>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</si>
  <si>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</si>
  <si>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</si>
  <si>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</si>
  <si>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</si>
  <si>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</si>
  <si>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</si>
  <si>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</si>
  <si>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</si>
  <si>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</si>
  <si>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</si>
  <si>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</si>
  <si>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</si>
  <si>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</si>
  <si>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</si>
  <si>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</si>
  <si>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</si>
  <si>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</si>
  <si>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</si>
  <si>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</si>
  <si>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</si>
  <si>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</si>
  <si>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</si>
  <si>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</si>
  <si>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</si>
  <si>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</si>
  <si>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</si>
  <si>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</si>
  <si>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</si>
  <si>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</si>
  <si>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</si>
  <si>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</si>
  <si>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</si>
  <si>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</si>
  <si>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</si>
  <si>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</si>
  <si>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</si>
  <si>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</si>
  <si>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</si>
  <si>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</si>
  <si>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</si>
  <si>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</si>
  <si>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</si>
  <si>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</si>
  <si>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</si>
  <si>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</si>
  <si>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</si>
  <si>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</si>
  <si>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</si>
  <si>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</si>
  <si>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</si>
  <si>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</si>
  <si>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</si>
  <si>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</si>
  <si>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</si>
  <si>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</si>
  <si>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</si>
  <si>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</si>
  <si>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</si>
  <si>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</si>
  <si>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</si>
  <si>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</si>
  <si>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</si>
  <si>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</si>
  <si>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</si>
  <si>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</si>
  <si>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</si>
  <si>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</si>
  <si>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</si>
  <si>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</si>
  <si>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</si>
  <si>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</si>
  <si>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</si>
  <si>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</si>
  <si>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</si>
  <si>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</si>
  <si>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</si>
  <si>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</si>
  <si>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</si>
  <si>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</si>
  <si>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</si>
  <si>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</si>
  <si>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</si>
  <si>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</si>
  <si>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</si>
  <si>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</si>
  <si>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</si>
  <si>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</si>
  <si>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</si>
  <si>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</si>
  <si>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</si>
  <si>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</si>
  <si>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</si>
  <si>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</si>
  <si>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</si>
  <si>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</si>
  <si>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</si>
  <si>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</si>
  <si>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</si>
  <si>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</si>
  <si>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</si>
  <si>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</si>
  <si>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</si>
  <si>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</si>
  <si>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</si>
  <si>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</si>
  <si>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</si>
  <si>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</si>
  <si>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</si>
  <si>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</si>
  <si>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</si>
  <si>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</si>
  <si>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</si>
  <si>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</si>
  <si>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</si>
  <si>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</si>
  <si>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</si>
  <si>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</si>
  <si>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</si>
  <si>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</si>
  <si>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</si>
  <si>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</si>
  <si>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</si>
  <si>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</si>
  <si>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</si>
  <si>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</si>
  <si>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</si>
  <si>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</si>
  <si>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</si>
  <si>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</si>
  <si>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</si>
  <si>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</si>
  <si>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</si>
  <si>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</si>
  <si>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</si>
  <si>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</si>
  <si>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</si>
  <si>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</si>
  <si>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</si>
  <si>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</si>
  <si>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</si>
  <si>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</si>
  <si>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</si>
  <si>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</si>
  <si>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</si>
  <si>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</si>
  <si>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</si>
  <si>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</si>
  <si>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</si>
  <si>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</si>
  <si>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</si>
  <si>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</si>
  <si>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</si>
  <si>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</si>
  <si>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</si>
  <si>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</si>
  <si>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</si>
  <si>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</si>
  <si>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</si>
  <si>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</si>
  <si>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</si>
  <si>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</si>
  <si>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</si>
  <si>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</si>
  <si>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</si>
  <si>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</si>
  <si>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</si>
  <si>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</si>
  <si>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</si>
  <si>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</si>
  <si>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</si>
  <si>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</si>
  <si>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</si>
  <si>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</si>
  <si>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</si>
  <si>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</si>
  <si>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</si>
  <si>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</si>
  <si>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</si>
  <si>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</si>
  <si>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</si>
  <si>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</si>
  <si>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</si>
  <si>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</si>
  <si>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</si>
  <si>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</si>
  <si>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</si>
  <si>
    <t>Jul Case</t>
  </si>
  <si>
    <t>territory</t>
  </si>
  <si>
    <t>kpi</t>
  </si>
  <si>
    <t>level</t>
  </si>
  <si>
    <t>province</t>
  </si>
  <si>
    <t>region</t>
  </si>
  <si>
    <t>zone</t>
  </si>
  <si>
    <t>name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</si>
  <si>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</si>
  <si>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</si>
  <si>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</si>
  <si>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</si>
  <si>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</si>
  <si>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</si>
  <si>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</si>
  <si>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</si>
  <si>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</si>
  <si>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</si>
  <si>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</si>
  <si>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</si>
  <si>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</si>
  <si>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</si>
  <si>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</si>
  <si>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</si>
  <si>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</si>
  <si>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</si>
  <si>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</si>
  <si>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</si>
  <si>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</si>
  <si>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</si>
  <si>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</si>
  <si>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</si>
  <si>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</si>
  <si>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</si>
  <si>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</si>
  <si>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</si>
  <si>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</si>
  <si>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</si>
  <si>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</si>
  <si>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</si>
  <si>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</si>
  <si>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</si>
  <si>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</si>
  <si>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</si>
  <si>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</si>
  <si>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</si>
  <si>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</si>
  <si>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</si>
  <si>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</si>
  <si>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</si>
  <si>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</si>
  <si>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</si>
  <si>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</si>
  <si>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</si>
  <si>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</si>
  <si>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</si>
  <si>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</si>
  <si>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</si>
  <si>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</si>
  <si>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</si>
  <si>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</si>
  <si>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</si>
  <si>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</si>
  <si>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</si>
  <si>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</si>
  <si>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</si>
  <si>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</si>
  <si>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</si>
  <si>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</si>
  <si>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</si>
  <si>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</si>
  <si>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</si>
  <si>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</si>
  <si>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</si>
  <si>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</si>
  <si>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</si>
  <si>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</si>
  <si>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</si>
  <si>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</si>
  <si>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</si>
  <si>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</si>
  <si>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</si>
  <si>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</si>
  <si>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</si>
  <si>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</si>
  <si>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</si>
  <si>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</si>
  <si>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</si>
  <si>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</si>
  <si>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</si>
  <si>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</si>
  <si>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</si>
  <si>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</si>
  <si>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</si>
  <si>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</si>
  <si>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</si>
  <si>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</si>
  <si>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</si>
  <si>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</si>
  <si>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</si>
  <si>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</si>
  <si>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</si>
  <si>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</si>
  <si>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</si>
  <si>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</si>
  <si>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</si>
  <si>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</si>
  <si>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</si>
  <si>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</si>
  <si>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</si>
  <si>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</si>
  <si>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</si>
  <si>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</si>
  <si>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</si>
  <si>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</si>
  <si>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</si>
  <si>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</si>
  <si>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</si>
  <si>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</si>
  <si>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</si>
  <si>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</si>
  <si>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</si>
  <si>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</si>
  <si>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</si>
  <si>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</si>
  <si>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</si>
  <si>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</si>
  <si>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</si>
  <si>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</si>
  <si>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</si>
  <si>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</si>
  <si>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</si>
  <si>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</si>
  <si>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</si>
  <si>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</si>
  <si>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</si>
  <si>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</si>
  <si>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</si>
  <si>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</si>
  <si>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</si>
  <si>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</si>
  <si>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</si>
  <si>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</si>
  <si>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</si>
  <si>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</si>
  <si>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</si>
  <si>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</si>
  <si>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</si>
  <si>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</si>
  <si>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</si>
  <si>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</si>
  <si>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</si>
  <si>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</si>
  <si>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</si>
  <si>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</si>
  <si>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</si>
  <si>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</si>
  <si>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</si>
  <si>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</si>
  <si>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</si>
  <si>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</si>
  <si>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</si>
  <si>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</si>
  <si>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</si>
  <si>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</si>
  <si>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</si>
  <si>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</si>
  <si>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</si>
  <si>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</si>
  <si>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</si>
  <si>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</si>
  <si>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</si>
  <si>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</si>
  <si>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</si>
  <si>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</si>
  <si>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</si>
  <si>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</si>
  <si>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</si>
  <si>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</si>
  <si>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</si>
  <si>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</si>
  <si>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</si>
  <si>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</si>
  <si>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</si>
  <si>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</si>
  <si>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</si>
  <si>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</si>
  <si>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</si>
  <si>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</si>
  <si>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</si>
  <si>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</si>
  <si>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</si>
  <si>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</si>
  <si>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</si>
  <si>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</si>
  <si>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</si>
  <si>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</si>
  <si>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</si>
  <si>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</si>
  <si>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</si>
  <si>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</si>
  <si>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</si>
  <si>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</si>
  <si>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</si>
  <si>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</si>
  <si>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</si>
  <si>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</si>
  <si>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</si>
  <si>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</si>
  <si>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</si>
  <si>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</si>
  <si>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2016-11-30</t>
  </si>
  <si>
    <t>2016-07-22</t>
  </si>
  <si>
    <t>ANT</t>
  </si>
  <si>
    <t>PANDA</t>
  </si>
  <si>
    <t>REDBULL</t>
  </si>
  <si>
    <t>BATTLE HORSE</t>
  </si>
  <si>
    <t>RACE HORSE</t>
  </si>
  <si>
    <t>CAO NGUYÊN</t>
  </si>
  <si>
    <t>ĐÔNG NAM 1</t>
  </si>
  <si>
    <t>ĐÔNG NAM 2</t>
  </si>
  <si>
    <t>DOLPHIN</t>
  </si>
  <si>
    <t>SEALION</t>
  </si>
  <si>
    <t>HỒ CHÍ MINH 1</t>
  </si>
  <si>
    <t>HỒ CHÍ MINH 2</t>
  </si>
  <si>
    <t>HỒ CHÍ MINH 3</t>
  </si>
  <si>
    <t>HỒ CHÍ MINH 4</t>
  </si>
  <si>
    <t>HỒ CHÍ MINH 5</t>
  </si>
  <si>
    <t>HỒ CHÍ MINH 6</t>
  </si>
  <si>
    <t>DRAGON</t>
  </si>
  <si>
    <t>LION</t>
  </si>
  <si>
    <t>SPIDER</t>
  </si>
  <si>
    <t>MIỀN TRUNG 1</t>
  </si>
  <si>
    <t>BEAR</t>
  </si>
  <si>
    <t>PANTHER</t>
  </si>
  <si>
    <t>TÂY NAM 1</t>
  </si>
  <si>
    <t>TÂY NAM 2</t>
  </si>
  <si>
    <t>GENCASA HÀ TRUNG</t>
  </si>
  <si>
    <t>GENCASA LAM SƠN</t>
  </si>
  <si>
    <t>GENCASA THANH HÓA</t>
  </si>
  <si>
    <t>SPRING</t>
  </si>
  <si>
    <t>GENCASA NAM ĐỊNH</t>
  </si>
  <si>
    <t>GENCASA THÁI BÌNH</t>
  </si>
  <si>
    <t>TBH VĂN PHÒNG TVBH THÁI BÌNH</t>
  </si>
  <si>
    <t>GENCASA HÀ TĨNH</t>
  </si>
  <si>
    <t>GENCASA NGHỆ AN 1</t>
  </si>
  <si>
    <t>GENCASA NGHỆ AN 2</t>
  </si>
  <si>
    <t>HTI VĂN PHÒNG TVBH HÀ TĨNH</t>
  </si>
  <si>
    <t>BẮC GIANG</t>
  </si>
  <si>
    <t>GENCASA BẮC NINH</t>
  </si>
  <si>
    <t>GENCASA LẠNG SƠN</t>
  </si>
  <si>
    <t>GENCASA HƯNG YÊN</t>
  </si>
  <si>
    <t>GENCASA NHƯ QUỲNH</t>
  </si>
  <si>
    <t>GENCASA THÁI NGUYÊN</t>
  </si>
  <si>
    <t>HYN VĂN PHÒNG TVBH HƯNG YÊN</t>
  </si>
  <si>
    <t>DAKLAK</t>
  </si>
  <si>
    <t>GIALAI</t>
  </si>
  <si>
    <t>LÂM ĐỒNG</t>
  </si>
  <si>
    <t>BIÊN HÒA 1</t>
  </si>
  <si>
    <t>BIÊN HÒA 2</t>
  </si>
  <si>
    <t>ĐẮK NÔNG</t>
  </si>
  <si>
    <t>TÂY NINH</t>
  </si>
  <si>
    <t>VTU VĂN PHÒNG TVBH VŨNG TÀU</t>
  </si>
  <si>
    <t>VŨNG TÀU</t>
  </si>
  <si>
    <t>BÌNH DƯƠNG</t>
  </si>
  <si>
    <t>GENCASA BÀ RỊA</t>
  </si>
  <si>
    <t>HẢI DƯƠNG 1</t>
  </si>
  <si>
    <t>HẢI DƯƠNG 2</t>
  </si>
  <si>
    <t>HẢI PHÒNG</t>
  </si>
  <si>
    <t>GENCASA HẠ LONG 1</t>
  </si>
  <si>
    <t>GENCASA UÔNG BÍ</t>
  </si>
  <si>
    <t>ALLEGRO</t>
  </si>
  <si>
    <t>EVEREST</t>
  </si>
  <si>
    <t>GENCASA TÂN PHÚ</t>
  </si>
  <si>
    <t>LIB</t>
  </si>
  <si>
    <t>LLA VĂN PHÒNG CHÍNH LÊ LAI</t>
  </si>
  <si>
    <t>MIGHTY WARRIORS</t>
  </si>
  <si>
    <t>RAINBOW</t>
  </si>
  <si>
    <t>BELIEVE IN FUTURE</t>
  </si>
  <si>
    <t>GENCASA BÌNH THẠNH</t>
  </si>
  <si>
    <t>THE QUEEN</t>
  </si>
  <si>
    <t>BIG HERO</t>
  </si>
  <si>
    <t>GENCASA MỸ THO</t>
  </si>
  <si>
    <t>GENCASA PHÚ NHUẬN</t>
  </si>
  <si>
    <t>GENCASA TÂN BÌNH</t>
  </si>
  <si>
    <t>LUCKY STAR</t>
  </si>
  <si>
    <t>MARS</t>
  </si>
  <si>
    <t>PHOENIX</t>
  </si>
  <si>
    <t>FAST</t>
  </si>
  <si>
    <t>FLYING HORSE</t>
  </si>
  <si>
    <t>LET WE GO</t>
  </si>
  <si>
    <t>GENCASA HÀ ĐÔNG</t>
  </si>
  <si>
    <t>THE POWER</t>
  </si>
  <si>
    <t>F.B.I</t>
  </si>
  <si>
    <t>GENCASA BA ĐÌNH</t>
  </si>
  <si>
    <t>GENCASA CẦU GIẤY</t>
  </si>
  <si>
    <t>LDH VĂN PHÒNG CHI NHÁNH 14 LÊ ĐẠI HÀNH</t>
  </si>
  <si>
    <t>NAN VĂN PHÒNG TVBH NGHỆ AN</t>
  </si>
  <si>
    <t>GENCASA HOÀNG MAI</t>
  </si>
  <si>
    <t>GENCASA LONG BIÊN</t>
  </si>
  <si>
    <t>THĂNG LONG</t>
  </si>
  <si>
    <t>DANANG1</t>
  </si>
  <si>
    <t>GENCASA ĐÀ NẴNG 1</t>
  </si>
  <si>
    <t>GENCASA HUẾ 1</t>
  </si>
  <si>
    <t>HUẾ 2</t>
  </si>
  <si>
    <t>KHÁNH HÒA</t>
  </si>
  <si>
    <t>PHÚ YÊN</t>
  </si>
  <si>
    <t>QUẢNG TRỊ</t>
  </si>
  <si>
    <t>GENCASA HÒA BÌNH</t>
  </si>
  <si>
    <t>GENCASA LÀO CAI</t>
  </si>
  <si>
    <t>GENCASA YÊN BÁI</t>
  </si>
  <si>
    <t>BÌNH MINH</t>
  </si>
  <si>
    <t>GENCASA TUYÊN QUANG</t>
  </si>
  <si>
    <t>PHÚ THỌ</t>
  </si>
  <si>
    <t>CÀ MAU</t>
  </si>
  <si>
    <t>CT2 VĂN PHÒNG TVBH CẦN THƠ</t>
  </si>
  <si>
    <t>ĐỒNG THÁP</t>
  </si>
  <si>
    <t>GENCASA LONG XUYÊN</t>
  </si>
  <si>
    <t>KIÊN GIANG</t>
  </si>
  <si>
    <t>CẦN THƠ</t>
  </si>
  <si>
    <t>GENCASA BẾN TRE</t>
  </si>
  <si>
    <t>LX1 VĂN PHÒNG TVBH LONG XUYÊN</t>
  </si>
  <si>
    <t>VĨNH LONG</t>
  </si>
  <si>
    <t>TRỊNH VĂN HÒA</t>
  </si>
  <si>
    <t>HOÀNG NGỌC PHƯƠNG</t>
  </si>
  <si>
    <t>LÊ VĂN TÙNG</t>
  </si>
  <si>
    <t>ĐINH THỊ KIM LIÊN</t>
  </si>
  <si>
    <t>TRẦN NGỌC ANH</t>
  </si>
  <si>
    <t>TRẦN ĐẮC THẾ</t>
  </si>
  <si>
    <t>NGUYỄN TUẤN VŨ</t>
  </si>
  <si>
    <t>NGUYỄN NGỌC BÁ</t>
  </si>
  <si>
    <t>TRẦN QUANG HÒA</t>
  </si>
  <si>
    <t>NGÔ XUÂN HƯỞNG</t>
  </si>
  <si>
    <t>NGUYỄN THÀNH LONG</t>
  </si>
  <si>
    <t>NGUYỄN HỒNG PHƯƠNG</t>
  </si>
  <si>
    <t>ĐỖ NGỌC PHƯƠNG QUỲNH</t>
  </si>
  <si>
    <t>TRÀ HỮU VINH</t>
  </si>
  <si>
    <t>TRẦN MAI PHƯƠNG</t>
  </si>
  <si>
    <t>NGUYỄN TRÍ TÀI</t>
  </si>
  <si>
    <t>ĐỖ THỊ MƠ</t>
  </si>
  <si>
    <t>MẠC NGUYỄN DƯƠNG</t>
  </si>
  <si>
    <t>NGUYỄN THÚY HÒA</t>
  </si>
  <si>
    <t>LÊ THỊ THƠI</t>
  </si>
  <si>
    <t>NGUYỄN HẢI LINH</t>
  </si>
  <si>
    <t>NGUYỄN THANH MỸ</t>
  </si>
  <si>
    <t>NGUYỄN DUY SƠN</t>
  </si>
  <si>
    <t>TRƯƠNG THỊ THU TRÂM</t>
  </si>
  <si>
    <t>THÁI THỊ ANH THƯ</t>
  </si>
  <si>
    <t>PHẠM TẤN PHÁT</t>
  </si>
  <si>
    <t>ĐẶNG THỊ THU THỦY</t>
  </si>
  <si>
    <t>TRẦN THỊ THÚY HẰNG</t>
  </si>
  <si>
    <t>TRẦN HOÀNG NGÂN KHÁNH</t>
  </si>
  <si>
    <t>LƯƠNG HỮU PHÚC</t>
  </si>
  <si>
    <t>NGUYỄN QUÝ NHÂN</t>
  </si>
  <si>
    <t>HOÀNG NGUYỆT HẰNG</t>
  </si>
  <si>
    <t>LÊ MINH HÙNG</t>
  </si>
  <si>
    <t>NGUYỄN HỮU NGHIỆM</t>
  </si>
  <si>
    <t>NGUYỄN THU HẰNG</t>
  </si>
  <si>
    <t>LƯƠNG CÔNG BẢO NGHIỆP</t>
  </si>
  <si>
    <t>HÀ VĂN NGỌC</t>
  </si>
  <si>
    <t>MAI VIỆT HÒA</t>
  </si>
  <si>
    <t>NGUYỄN THỊ HOÀNG YẾN</t>
  </si>
  <si>
    <t>NGUYỄN CAO MINH</t>
  </si>
  <si>
    <t>TRẦN THỊ THU GIANG</t>
  </si>
  <si>
    <t>NGUYỄN THỊ BÌNH</t>
  </si>
  <si>
    <t>TRẦN THỊ HẢI YẾN</t>
  </si>
  <si>
    <t>NGUYỄN ĐỨC DUY</t>
  </si>
  <si>
    <t>TRẦN TRUNG HIẾU</t>
  </si>
  <si>
    <t>NGUYỄN THỊ KIM CHUNG</t>
  </si>
  <si>
    <t>PHAN THỊ THANH LAN</t>
  </si>
  <si>
    <t>DƯƠNG NGỌC THANH</t>
  </si>
  <si>
    <t>NGUYỄN THỊ KIM HOÀNG</t>
  </si>
  <si>
    <t>PHAN ĐÌNH LONG</t>
  </si>
  <si>
    <t>NGUYỄN VĂN CÔNG</t>
  </si>
  <si>
    <t>TRẦN VĂN NAM</t>
  </si>
  <si>
    <t>PHẠM CHÍ THANH</t>
  </si>
  <si>
    <t>TÔ MI SA</t>
  </si>
  <si>
    <t>LÊ VIỆT DŨNG</t>
  </si>
  <si>
    <t>NGUYỄN THÀNH TRUNG</t>
  </si>
  <si>
    <t>TRẦN THẾ HUY</t>
  </si>
  <si>
    <t>NGUYỄN VĂN HUYỆN</t>
  </si>
  <si>
    <t>PHẠM THỊ THU CÚC</t>
  </si>
  <si>
    <t>NGUYỄN KHẮC BẢO CHUYÊN</t>
  </si>
  <si>
    <t>NGUYỄN MINH HIẾU</t>
  </si>
  <si>
    <t>NGUYỄN HỒNG TRÍ</t>
  </si>
  <si>
    <t>TERRITORY</t>
  </si>
  <si>
    <t>NORTH</t>
  </si>
  <si>
    <t>SOUTH</t>
  </si>
  <si>
    <t>COUNTRY</t>
  </si>
  <si>
    <t>MP</t>
  </si>
  <si>
    <t>AR</t>
  </si>
  <si>
    <t>Active</t>
  </si>
  <si>
    <t>Case</t>
  </si>
  <si>
    <t>Active_excSA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</si>
</sst>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\'yyyymm"/>
  </numFmts>
  <fonts count="7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Lucida Console"/>
      <family val="3"/>
    </font>
    <font>
      <sz val="10"/>
      <color theme="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0" fillId="0" borderId="0"/>
    <xf numFmtId="171" fontId="16" fillId="0" borderId="0"/>
    <xf numFmtId="0" fontId="49" fillId="0" borderId="0"/>
    <xf numFmtId="0" fontId="35" fillId="28" borderId="0" applyNumberFormat="0" applyBorder="0" applyAlignment="0" applyProtection="0"/>
  </cellStyleXfs>
  <cellXfs count="509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1" fontId="48" fillId="0" borderId="0" xfId="21" applyFont="1"/>
    <xf numFmtId="171" fontId="48" fillId="0" borderId="0" xfId="21" applyFont="1" applyFill="1" applyBorder="1"/>
    <xf numFmtId="171" fontId="49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2" xfId="21" applyFont="1" applyBorder="1"/>
    <xf numFmtId="172" fontId="48" fillId="0" borderId="12" xfId="21" applyNumberFormat="1" applyFont="1" applyBorder="1"/>
    <xf numFmtId="171" fontId="48" fillId="21" borderId="13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0" fillId="0" borderId="0" xfId="26" applyFont="1" applyProtection="1">
      <protection locked="0"/>
    </xf>
    <xf numFmtId="0" fontId="1" fillId="0" borderId="0" xfId="26" applyProtection="1">
      <protection locked="0"/>
    </xf>
    <xf numFmtId="171" fontId="51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2" fillId="13" borderId="0" xfId="21" applyNumberFormat="1" applyFont="1" applyFill="1" applyAlignment="1">
      <alignment horizontal="left" indent="1"/>
    </xf>
    <xf numFmtId="0" fontId="53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4" fillId="0" borderId="0" xfId="26" applyFont="1" applyAlignment="1" applyProtection="1">
      <alignment horizontal="center" vertical="center"/>
      <protection locked="0"/>
    </xf>
    <xf numFmtId="0" fontId="1" fillId="0" borderId="14" xfId="26" applyBorder="1" applyProtection="1">
      <protection locked="0"/>
    </xf>
    <xf numFmtId="0" fontId="1" fillId="22" borderId="14" xfId="26" applyFill="1" applyBorder="1" applyAlignment="1" applyProtection="1">
      <alignment horizontal="center" vertical="center"/>
      <protection locked="0"/>
    </xf>
    <xf numFmtId="0" fontId="1" fillId="10" borderId="14" xfId="26" applyFill="1" applyBorder="1" applyAlignment="1" applyProtection="1">
      <alignment horizontal="center" vertical="center" wrapText="1"/>
      <protection locked="0"/>
    </xf>
    <xf numFmtId="0" fontId="55" fillId="23" borderId="14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4" xfId="26" applyNumberFormat="1" applyFill="1" applyBorder="1" applyAlignment="1" applyProtection="1">
      <alignment horizontal="center" vertical="center"/>
      <protection locked="0"/>
    </xf>
    <xf numFmtId="176" fontId="14" fillId="14" borderId="14" xfId="26" applyNumberFormat="1" applyFont="1" applyFill="1" applyBorder="1" applyAlignment="1" applyProtection="1">
      <alignment horizontal="center" vertical="center"/>
      <protection locked="0"/>
    </xf>
    <xf numFmtId="176" fontId="56" fillId="14" borderId="14" xfId="26" applyNumberFormat="1" applyFont="1" applyFill="1" applyBorder="1" applyAlignment="1" applyProtection="1">
      <alignment horizontal="center" vertical="center"/>
      <protection locked="0"/>
    </xf>
    <xf numFmtId="0" fontId="57" fillId="0" borderId="14" xfId="26" applyFont="1" applyFill="1" applyBorder="1" applyAlignment="1" applyProtection="1">
      <alignment horizontal="right"/>
      <protection locked="0"/>
    </xf>
    <xf numFmtId="3" fontId="0" fillId="24" borderId="14" xfId="27" applyNumberFormat="1" applyFont="1" applyFill="1" applyBorder="1" applyProtection="1">
      <protection locked="0"/>
    </xf>
    <xf numFmtId="9" fontId="58" fillId="25" borderId="14" xfId="27" applyNumberFormat="1" applyFont="1" applyFill="1" applyBorder="1" applyAlignment="1" applyProtection="1">
      <alignment vertical="center" wrapText="1"/>
    </xf>
    <xf numFmtId="0" fontId="57" fillId="24" borderId="0" xfId="26" applyFont="1" applyFill="1" applyProtection="1">
      <protection locked="0"/>
    </xf>
    <xf numFmtId="175" fontId="57" fillId="24" borderId="14" xfId="26" applyNumberFormat="1" applyFont="1" applyFill="1" applyBorder="1" applyAlignment="1" applyProtection="1">
      <alignment horizontal="center" vertical="center"/>
      <protection locked="0"/>
    </xf>
    <xf numFmtId="3" fontId="57" fillId="24" borderId="14" xfId="26" applyNumberFormat="1" applyFont="1" applyFill="1" applyBorder="1" applyAlignment="1" applyProtection="1">
      <alignment horizontal="center" vertical="center"/>
      <protection locked="0"/>
    </xf>
    <xf numFmtId="9" fontId="57" fillId="25" borderId="14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59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5" xfId="26" applyNumberFormat="1" applyBorder="1" applyAlignment="1" applyProtection="1">
      <alignment horizontal="right" indent="1"/>
      <protection locked="0"/>
    </xf>
    <xf numFmtId="0" fontId="1" fillId="22" borderId="15" xfId="26" applyFill="1" applyBorder="1" applyAlignment="1" applyProtection="1">
      <alignment horizontal="right" indent="1"/>
      <protection locked="0"/>
    </xf>
    <xf numFmtId="177" fontId="1" fillId="10" borderId="15" xfId="26" applyNumberFormat="1" applyFill="1" applyBorder="1" applyAlignment="1" applyProtection="1">
      <alignment horizontal="right" indent="1"/>
      <protection locked="0"/>
    </xf>
    <xf numFmtId="178" fontId="0" fillId="0" borderId="15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1" fillId="24" borderId="17" xfId="28" applyFont="1" applyFill="1" applyBorder="1" applyAlignment="1">
      <alignment horizontal="right" vertical="center" wrapText="1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9" fontId="0" fillId="0" borderId="14" xfId="27" applyFont="1" applyBorder="1" applyProtection="1">
      <protection locked="0"/>
    </xf>
    <xf numFmtId="0" fontId="1" fillId="0" borderId="18" xfId="26" applyBorder="1" applyAlignment="1" applyProtection="1">
      <alignment horizontal="right" vertical="center" indent="1"/>
      <protection locked="0"/>
    </xf>
    <xf numFmtId="0" fontId="1" fillId="24" borderId="15" xfId="26" applyFill="1" applyBorder="1" applyAlignment="1" applyProtection="1">
      <alignment horizontal="right" vertical="center" indent="1"/>
      <protection locked="0"/>
    </xf>
    <xf numFmtId="0" fontId="60" fillId="24" borderId="15" xfId="28" applyFill="1" applyBorder="1" applyAlignment="1">
      <alignment horizontal="right" vertical="center" indent="1"/>
    </xf>
    <xf numFmtId="3" fontId="1" fillId="24" borderId="15" xfId="26" applyNumberFormat="1" applyFill="1" applyBorder="1" applyAlignment="1" applyProtection="1">
      <alignment horizontal="right" vertical="center" indent="1"/>
      <protection locked="0"/>
    </xf>
    <xf numFmtId="0" fontId="61" fillId="24" borderId="15" xfId="28" applyFont="1" applyFill="1" applyBorder="1" applyAlignment="1">
      <alignment horizontal="right" vertical="center" wrapText="1" indent="1"/>
    </xf>
    <xf numFmtId="0" fontId="1" fillId="0" borderId="15" xfId="26" applyBorder="1" applyAlignment="1" applyProtection="1">
      <alignment horizontal="right" vertical="center" indent="1"/>
      <protection locked="0"/>
    </xf>
    <xf numFmtId="0" fontId="54" fillId="24" borderId="15" xfId="26" applyFont="1" applyFill="1" applyBorder="1" applyAlignment="1" applyProtection="1">
      <alignment horizontal="right" vertical="center" indent="1"/>
      <protection locked="0"/>
    </xf>
    <xf numFmtId="9" fontId="0" fillId="24" borderId="14" xfId="27" applyFont="1" applyFill="1" applyBorder="1" applyProtection="1">
      <protection locked="0"/>
    </xf>
    <xf numFmtId="3" fontId="1" fillId="22" borderId="15" xfId="26" applyNumberFormat="1" applyFill="1" applyBorder="1" applyAlignment="1" applyProtection="1">
      <alignment horizontal="right" indent="1"/>
      <protection locked="0"/>
    </xf>
    <xf numFmtId="176" fontId="1" fillId="0" borderId="19" xfId="26" applyNumberFormat="1" applyBorder="1" applyAlignment="1" applyProtection="1">
      <alignment horizontal="right" indent="1"/>
      <protection locked="0"/>
    </xf>
    <xf numFmtId="0" fontId="1" fillId="22" borderId="19" xfId="26" applyFill="1" applyBorder="1" applyAlignment="1" applyProtection="1">
      <alignment horizontal="right" indent="1"/>
      <protection locked="0"/>
    </xf>
    <xf numFmtId="177" fontId="1" fillId="10" borderId="19" xfId="26" applyNumberFormat="1" applyFill="1" applyBorder="1" applyAlignment="1" applyProtection="1">
      <alignment horizontal="right" indent="1"/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2" fillId="0" borderId="0" xfId="22" applyFont="1" applyAlignment="1" applyProtection="1"/>
    <xf numFmtId="0" fontId="49" fillId="0" borderId="0" xfId="30"/>
    <xf numFmtId="171" fontId="33" fillId="0" borderId="0" xfId="29" applyFont="1"/>
    <xf numFmtId="171" fontId="43" fillId="0" borderId="0" xfId="29" applyFont="1"/>
    <xf numFmtId="171" fontId="63" fillId="0" borderId="0" xfId="29" applyFont="1" applyAlignment="1">
      <alignment vertical="top"/>
    </xf>
    <xf numFmtId="171" fontId="64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49" fillId="16" borderId="0" xfId="30" applyFill="1"/>
    <xf numFmtId="0" fontId="48" fillId="26" borderId="0" xfId="30" applyFont="1" applyFill="1"/>
    <xf numFmtId="0" fontId="49" fillId="26" borderId="0" xfId="30" applyFill="1"/>
    <xf numFmtId="0" fontId="48" fillId="27" borderId="0" xfId="30" applyFont="1" applyFill="1"/>
    <xf numFmtId="0" fontId="49" fillId="27" borderId="0" xfId="30" applyFill="1"/>
    <xf numFmtId="0" fontId="48" fillId="12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179" fontId="0" fillId="0" borderId="16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0" fontId="48" fillId="0" borderId="12" xfId="0" applyFont="1" applyBorder="1"/>
    <xf numFmtId="1" fontId="65" fillId="0" borderId="0" xfId="21" applyNumberFormat="1" applyFont="1"/>
    <xf numFmtId="1" fontId="35" fillId="0" borderId="0" xfId="0" applyNumberFormat="1" applyFont="1"/>
    <xf numFmtId="171" fontId="65" fillId="0" borderId="0" xfId="21" applyFont="1"/>
    <xf numFmtId="171" fontId="65" fillId="0" borderId="0" xfId="21" applyFont="1" applyFill="1"/>
    <xf numFmtId="0" fontId="35" fillId="0" borderId="0" xfId="0" applyFont="1" applyFill="1"/>
    <xf numFmtId="0" fontId="66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3" xfId="21" applyNumberFormat="1" applyFont="1" applyFill="1" applyBorder="1"/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1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25" xfId="0" applyNumberFormat="1" applyFill="1" applyBorder="1"/>
    <xf numFmtId="0" fontId="0" fillId="11" borderId="26" xfId="0" applyNumberFormat="1" applyFill="1" applyBorder="1"/>
    <xf numFmtId="9" fontId="0" fillId="11" borderId="26" xfId="24" applyNumberFormat="1" applyFont="1" applyFill="1" applyBorder="1"/>
    <xf numFmtId="166" fontId="0" fillId="10" borderId="26" xfId="25" applyNumberFormat="1" applyFont="1" applyFill="1" applyBorder="1"/>
    <xf numFmtId="166" fontId="40" fillId="15" borderId="26" xfId="25" applyNumberFormat="1" applyFont="1" applyFill="1" applyBorder="1"/>
    <xf numFmtId="0" fontId="0" fillId="15" borderId="26" xfId="0" applyNumberFormat="1" applyFill="1" applyBorder="1"/>
    <xf numFmtId="166" fontId="0" fillId="17" borderId="26" xfId="25" applyNumberFormat="1" applyFont="1" applyFill="1" applyBorder="1"/>
    <xf numFmtId="9" fontId="0" fillId="0" borderId="26" xfId="0" applyNumberFormat="1" applyBorder="1"/>
    <xf numFmtId="9" fontId="0" fillId="0" borderId="23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30" xfId="0" applyNumberFormat="1" applyFill="1" applyBorder="1"/>
    <xf numFmtId="0" fontId="0" fillId="11" borderId="31" xfId="0" applyNumberFormat="1" applyFill="1" applyBorder="1"/>
    <xf numFmtId="9" fontId="0" fillId="11" borderId="31" xfId="24" applyNumberFormat="1" applyFont="1" applyFill="1" applyBorder="1"/>
    <xf numFmtId="166" fontId="0" fillId="10" borderId="31" xfId="25" applyNumberFormat="1" applyFont="1" applyFill="1" applyBorder="1"/>
    <xf numFmtId="166" fontId="40" fillId="15" borderId="31" xfId="25" applyNumberFormat="1" applyFont="1" applyFill="1" applyBorder="1"/>
    <xf numFmtId="0" fontId="0" fillId="15" borderId="31" xfId="0" applyNumberFormat="1" applyFill="1" applyBorder="1"/>
    <xf numFmtId="166" fontId="0" fillId="17" borderId="31" xfId="25" applyNumberFormat="1" applyFont="1" applyFill="1" applyBorder="1"/>
    <xf numFmtId="9" fontId="0" fillId="0" borderId="31" xfId="0" applyNumberFormat="1" applyBorder="1"/>
    <xf numFmtId="9" fontId="0" fillId="0" borderId="28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5" fontId="0" fillId="0" borderId="35" xfId="0" applyNumberFormat="1" applyBorder="1"/>
    <xf numFmtId="0" fontId="0" fillId="11" borderId="36" xfId="0" applyNumberFormat="1" applyFill="1" applyBorder="1"/>
    <xf numFmtId="0" fontId="0" fillId="11" borderId="37" xfId="0" applyNumberFormat="1" applyFill="1" applyBorder="1"/>
    <xf numFmtId="9" fontId="0" fillId="11" borderId="37" xfId="24" applyNumberFormat="1" applyFont="1" applyFill="1" applyBorder="1"/>
    <xf numFmtId="166" fontId="0" fillId="10" borderId="37" xfId="25" applyNumberFormat="1" applyFont="1" applyFill="1" applyBorder="1"/>
    <xf numFmtId="166" fontId="40" fillId="15" borderId="37" xfId="25" applyNumberFormat="1" applyFont="1" applyFill="1" applyBorder="1"/>
    <xf numFmtId="0" fontId="0" fillId="15" borderId="37" xfId="0" applyNumberFormat="1" applyFill="1" applyBorder="1"/>
    <xf numFmtId="166" fontId="0" fillId="17" borderId="37" xfId="25" applyNumberFormat="1" applyFont="1" applyFill="1" applyBorder="1"/>
    <xf numFmtId="9" fontId="0" fillId="0" borderId="37" xfId="0" applyNumberFormat="1" applyBorder="1"/>
    <xf numFmtId="9" fontId="0" fillId="0" borderId="33" xfId="0" applyNumberFormat="1" applyBorder="1"/>
    <xf numFmtId="0" fontId="0" fillId="0" borderId="38" xfId="0" applyBorder="1"/>
    <xf numFmtId="0" fontId="45" fillId="0" borderId="39" xfId="0" applyFont="1" applyBorder="1"/>
    <xf numFmtId="0" fontId="0" fillId="0" borderId="40" xfId="0" applyBorder="1"/>
    <xf numFmtId="3" fontId="40" fillId="11" borderId="41" xfId="0" applyNumberFormat="1" applyFont="1" applyFill="1" applyBorder="1"/>
    <xf numFmtId="3" fontId="40" fillId="11" borderId="42" xfId="0" applyNumberFormat="1" applyFont="1" applyFill="1" applyBorder="1"/>
    <xf numFmtId="9" fontId="40" fillId="11" borderId="42" xfId="0" applyNumberFormat="1" applyFont="1" applyFill="1" applyBorder="1"/>
    <xf numFmtId="3" fontId="40" fillId="10" borderId="42" xfId="0" applyNumberFormat="1" applyFont="1" applyFill="1" applyBorder="1"/>
    <xf numFmtId="3" fontId="40" fillId="15" borderId="42" xfId="0" applyNumberFormat="1" applyFont="1" applyFill="1" applyBorder="1"/>
    <xf numFmtId="3" fontId="40" fillId="17" borderId="42" xfId="0" applyNumberFormat="1" applyFont="1" applyFill="1" applyBorder="1"/>
    <xf numFmtId="3" fontId="40" fillId="0" borderId="42" xfId="0" applyNumberFormat="1" applyFont="1" applyFill="1" applyBorder="1"/>
    <xf numFmtId="3" fontId="40" fillId="0" borderId="39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5" fillId="0" borderId="0" xfId="0" quotePrefix="1" applyFont="1"/>
    <xf numFmtId="0" fontId="67" fillId="0" borderId="0" xfId="0" applyFont="1"/>
    <xf numFmtId="0" fontId="68" fillId="0" borderId="0" xfId="0" applyFont="1" applyAlignment="1">
      <alignment vertical="center"/>
    </xf>
    <xf numFmtId="17" fontId="41" fillId="24" borderId="0" xfId="0" applyNumberFormat="1" applyFont="1" applyFill="1" applyAlignment="1">
      <alignment horizontal="center"/>
    </xf>
    <xf numFmtId="0" fontId="35" fillId="28" borderId="0" xfId="31" applyAlignment="1">
      <alignment horizontal="center"/>
    </xf>
    <xf numFmtId="0" fontId="35" fillId="28" borderId="20" xfId="31" applyBorder="1" applyAlignment="1">
      <alignment horizontal="center"/>
    </xf>
    <xf numFmtId="0" fontId="35" fillId="28" borderId="16" xfId="31" applyBorder="1" applyAlignment="1">
      <alignment horizontal="center"/>
    </xf>
    <xf numFmtId="0" fontId="35" fillId="28" borderId="0" xfId="31" applyBorder="1" applyAlignment="1">
      <alignment horizontal="center"/>
    </xf>
    <xf numFmtId="0" fontId="66" fillId="0" borderId="0" xfId="30" applyFont="1" applyFill="1"/>
    <xf numFmtId="0" fontId="69" fillId="0" borderId="0" xfId="0" applyFont="1" applyAlignment="1">
      <alignment vertical="center"/>
    </xf>
    <xf numFmtId="0" fontId="66" fillId="0" borderId="0" xfId="30" applyFont="1"/>
    <xf numFmtId="171" fontId="35" fillId="28" borderId="1" xfId="31" applyNumberFormat="1" applyBorder="1"/>
    <xf numFmtId="174" fontId="35" fillId="28" borderId="1" xfId="31" applyNumberFormat="1" applyBorder="1" applyAlignment="1">
      <alignment horizontal="center"/>
    </xf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5" fillId="0" borderId="0" xfId="21" applyNumberFormat="1" applyFont="1" applyAlignment="1">
      <alignment horizontal="right"/>
    </xf>
    <xf numFmtId="171" fontId="65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29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9" fontId="0" fillId="30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9" fontId="0" fillId="31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_r\gvl_data_utilities\KPI_PRODUCTION\output\Agency%20Performance%20by%20Segmentation\201707_GVL_Agency%20reports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20" sqref="E20:I20"/>
    </sheetView>
  </sheetViews>
  <sheetFormatPr defaultRowHeight="12.75" x14ac:dyDescent="0.2"/>
  <cols>
    <col min="1" max="1" width="1.625" style="60" customWidth="1" collapsed="1"/>
    <col min="2" max="2" width="3.5" style="60" customWidth="1" collapsed="1"/>
    <col min="3" max="3" width="2.625" style="60" customWidth="1" collapsed="1"/>
    <col min="4" max="4" width="4.375" style="60" customWidth="1" collapsed="1"/>
    <col min="5" max="5" width="9" style="60" collapsed="1"/>
    <col min="6" max="6" width="9.5" style="60" customWidth="1" collapsed="1"/>
    <col min="7" max="7" width="15.25" style="60" customWidth="1" collapsed="1"/>
    <col min="8" max="8" width="12.375" style="60" customWidth="1" collapsed="1"/>
    <col min="9" max="9" width="7.5" style="60" customWidth="1" collapsed="1"/>
    <col min="10" max="10" width="8.25" style="60" bestFit="1" customWidth="1" collapsed="1"/>
    <col min="11" max="11" width="11.625" style="60" bestFit="1" customWidth="1" collapsed="1"/>
    <col min="12" max="16384" width="9" style="60" collapsed="1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5093" t="s">
        <v>224</v>
      </c>
      <c r="C3" s="5093"/>
      <c r="D3" s="5093"/>
      <c r="E3" s="5093"/>
      <c r="F3" s="5093"/>
      <c r="G3" s="5093"/>
      <c r="H3" s="5093"/>
      <c r="I3" s="5093"/>
    </row>
    <row r="4" spans="2:10" s="52" customFormat="1" ht="20.25" x14ac:dyDescent="0.3">
      <c r="B4" s="5093" t="s">
        <v>225</v>
      </c>
      <c r="C4" s="5093"/>
      <c r="D4" s="5093"/>
      <c r="E4" s="5093"/>
      <c r="F4" s="5093"/>
      <c r="G4" s="5093"/>
      <c r="H4" s="5093"/>
      <c r="I4" s="5093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92">
        <v>1</v>
      </c>
      <c r="E8" s="5092" t="s">
        <v>313</v>
      </c>
      <c r="F8" s="5092"/>
      <c r="G8" s="5092"/>
      <c r="H8" s="5092"/>
      <c r="I8" s="5092"/>
    </row>
    <row r="9" spans="2:10" s="52" customFormat="1" ht="24.75" customHeight="1" x14ac:dyDescent="0.3">
      <c r="B9" s="57"/>
      <c r="C9" s="57"/>
      <c r="D9" s="192">
        <v>2</v>
      </c>
      <c r="E9" s="5092" t="s">
        <v>314</v>
      </c>
      <c r="F9" s="5092"/>
      <c r="G9" s="5092"/>
      <c r="H9" s="5092"/>
      <c r="I9" s="5092"/>
    </row>
    <row r="10" spans="2:10" s="52" customFormat="1" ht="24.75" customHeight="1" x14ac:dyDescent="0.3">
      <c r="B10" s="57"/>
      <c r="C10" s="57"/>
      <c r="D10" s="192">
        <v>3</v>
      </c>
      <c r="E10" s="5092" t="s">
        <v>315</v>
      </c>
      <c r="F10" s="5092"/>
      <c r="G10" s="5092"/>
      <c r="H10" s="5092"/>
      <c r="I10" s="5092"/>
    </row>
    <row r="11" spans="2:10" s="52" customFormat="1" ht="24.75" customHeight="1" x14ac:dyDescent="0.3">
      <c r="B11" s="57"/>
      <c r="C11" s="57"/>
      <c r="D11" s="192">
        <v>4</v>
      </c>
      <c r="E11" s="5092" t="s">
        <v>316</v>
      </c>
      <c r="F11" s="5092"/>
      <c r="G11" s="5092"/>
      <c r="H11" s="5092"/>
      <c r="I11" s="5092"/>
    </row>
    <row r="12" spans="2:10" s="52" customFormat="1" ht="24.75" customHeight="1" x14ac:dyDescent="0.3">
      <c r="B12" s="57"/>
      <c r="C12" s="57"/>
      <c r="D12" s="192">
        <v>5</v>
      </c>
      <c r="E12" s="5092" t="s">
        <v>317</v>
      </c>
      <c r="F12" s="5092"/>
      <c r="G12" s="5092"/>
      <c r="H12" s="5092"/>
      <c r="I12" s="5092"/>
    </row>
    <row r="13" spans="2:10" s="52" customFormat="1" ht="24.75" customHeight="1" x14ac:dyDescent="0.3">
      <c r="B13" s="57"/>
      <c r="C13" s="57"/>
      <c r="D13" s="192">
        <v>6</v>
      </c>
      <c r="E13" s="5092" t="s">
        <v>388</v>
      </c>
      <c r="F13" s="5092"/>
      <c r="G13" s="5092"/>
      <c r="H13" s="5092"/>
      <c r="I13" s="5092"/>
    </row>
    <row r="14" spans="2:10" s="52" customFormat="1" ht="24.75" customHeight="1" x14ac:dyDescent="0.3">
      <c r="B14" s="57"/>
      <c r="C14" s="57"/>
      <c r="D14" s="192">
        <v>7</v>
      </c>
      <c r="E14" s="5092" t="s">
        <v>228</v>
      </c>
      <c r="F14" s="5092"/>
      <c r="G14" s="5092"/>
      <c r="H14" s="5092"/>
      <c r="I14" s="5092"/>
    </row>
    <row r="15" spans="2:10" s="52" customFormat="1" ht="24.75" customHeight="1" x14ac:dyDescent="0.3">
      <c r="B15" s="57"/>
      <c r="C15" s="57"/>
      <c r="D15" s="192">
        <v>8</v>
      </c>
      <c r="E15" s="5092" t="s">
        <v>389</v>
      </c>
      <c r="F15" s="5092"/>
      <c r="G15" s="5092"/>
      <c r="H15" s="5092"/>
      <c r="I15" s="5092"/>
    </row>
    <row r="16" spans="2:10" s="52" customFormat="1" ht="24.75" customHeight="1" x14ac:dyDescent="0.3">
      <c r="B16" s="57"/>
      <c r="C16" s="57"/>
      <c r="D16" s="192">
        <v>9</v>
      </c>
      <c r="E16" s="5092" t="s">
        <v>229</v>
      </c>
      <c r="F16" s="5092"/>
      <c r="G16" s="5092"/>
      <c r="H16" s="5092"/>
      <c r="I16" s="5092"/>
    </row>
    <row r="17" spans="2:9" s="52" customFormat="1" ht="24.75" customHeight="1" x14ac:dyDescent="0.3">
      <c r="B17" s="57"/>
      <c r="C17" s="57"/>
      <c r="D17" s="192">
        <v>10</v>
      </c>
      <c r="E17" s="5092" t="s">
        <v>284</v>
      </c>
      <c r="F17" s="5092"/>
      <c r="G17" s="5092"/>
      <c r="H17" s="5092"/>
      <c r="I17" s="5092"/>
    </row>
    <row r="18" spans="2:9" s="52" customFormat="1" ht="24.75" customHeight="1" x14ac:dyDescent="0.3">
      <c r="B18" s="57"/>
      <c r="C18" s="57"/>
      <c r="D18" s="192">
        <v>11</v>
      </c>
      <c r="E18" s="5092" t="s">
        <v>390</v>
      </c>
      <c r="F18" s="5092"/>
      <c r="G18" s="5092"/>
      <c r="H18" s="5092"/>
      <c r="I18" s="5092"/>
    </row>
    <row r="19" spans="2:9" s="52" customFormat="1" ht="24.75" customHeight="1" x14ac:dyDescent="0.3">
      <c r="B19" s="57"/>
      <c r="C19" s="57"/>
      <c r="D19" s="192">
        <v>12</v>
      </c>
      <c r="E19" s="5092" t="s">
        <v>391</v>
      </c>
      <c r="F19" s="5092"/>
      <c r="G19" s="5092"/>
      <c r="H19" s="5092"/>
      <c r="I19" s="5092"/>
    </row>
    <row r="20" spans="2:9" s="52" customFormat="1" ht="24.75" customHeight="1" x14ac:dyDescent="0.3">
      <c r="B20" s="57"/>
      <c r="C20" s="57"/>
      <c r="D20" s="192">
        <v>13</v>
      </c>
      <c r="E20" s="5092" t="s">
        <v>392</v>
      </c>
      <c r="F20" s="5092"/>
      <c r="G20" s="5092"/>
      <c r="H20" s="5092"/>
      <c r="I20" s="5092"/>
    </row>
    <row r="21" spans="2:9" s="52" customFormat="1" ht="24.75" customHeight="1" x14ac:dyDescent="0.3">
      <c r="B21" s="57"/>
      <c r="C21" s="57"/>
      <c r="D21" s="192"/>
      <c r="E21" s="5092"/>
      <c r="F21" s="5092"/>
      <c r="G21" s="5092"/>
      <c r="H21" s="5092"/>
      <c r="I21" s="5092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customWidth="1" collapsed="1"/>
    <col min="7" max="7" width="13.5" style="60" customWidth="1" collapsed="1"/>
    <col min="8" max="8" width="7.75" style="60" customWidth="1" collapsed="1"/>
    <col min="9" max="44" width="9" style="60" collapsed="1"/>
    <col min="45" max="49" width="9" style="100" collapsed="1"/>
    <col min="50" max="16384" width="9" style="60" collapsed="1"/>
  </cols>
  <sheetData>
    <row r="1" spans="1:49" x14ac:dyDescent="0.2">
      <c r="G1" s="178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AE18" sqref="AE18"/>
    </sheetView>
  </sheetViews>
  <sheetFormatPr defaultRowHeight="12.75" outlineLevelCol="1" x14ac:dyDescent="0.2"/>
  <cols>
    <col min="1" max="1" width="4.125" style="203" customWidth="1" collapsed="1"/>
    <col min="2" max="2" width="9" style="60" collapsed="1"/>
    <col min="3" max="3" width="15.125" style="60" bestFit="1" customWidth="1" collapsed="1"/>
    <col min="4" max="4" width="10.75" style="60" hidden="1" customWidth="1" outlineLevel="1" collapsed="1"/>
    <col min="5" max="14" width="8" style="60" hidden="1" customWidth="1" outlineLevel="1" collapsed="1"/>
    <col min="15" max="15" width="8" style="60" customWidth="1" collapsed="1"/>
    <col min="16" max="23" width="9" style="60" collapsed="1"/>
    <col min="24" max="24" width="9.875" style="60" customWidth="1" outlineLevel="1" collapsed="1"/>
    <col min="25" max="27" width="9" style="60" customWidth="1" outlineLevel="1" collapsed="1"/>
    <col min="28" max="16384" width="9" style="60" collapsed="1"/>
  </cols>
  <sheetData>
    <row r="1" spans="1:28" ht="15" x14ac:dyDescent="0.25">
      <c r="B1" s="202" t="s">
        <v>398</v>
      </c>
      <c r="C1" s="202" t="s">
        <v>397</v>
      </c>
      <c r="D1" s="200">
        <v>201601</v>
      </c>
      <c r="E1" s="200">
        <v>201602</v>
      </c>
      <c r="F1" s="200">
        <v>201603</v>
      </c>
      <c r="G1" s="200">
        <v>201604</v>
      </c>
      <c r="H1" s="200">
        <v>201605</v>
      </c>
      <c r="I1" s="200">
        <v>201606</v>
      </c>
      <c r="J1" s="200">
        <v>201607</v>
      </c>
      <c r="K1" s="200">
        <v>201608</v>
      </c>
      <c r="L1" s="200">
        <v>201609</v>
      </c>
      <c r="M1" s="200">
        <v>201610</v>
      </c>
      <c r="N1" s="200">
        <v>201611</v>
      </c>
      <c r="O1" s="200">
        <v>201612</v>
      </c>
      <c r="P1" s="201">
        <v>201701</v>
      </c>
      <c r="Q1" s="201">
        <v>201702</v>
      </c>
      <c r="R1" s="201">
        <v>201703</v>
      </c>
      <c r="S1" s="201">
        <v>201704</v>
      </c>
      <c r="T1" s="201">
        <v>201705</v>
      </c>
      <c r="U1" s="201">
        <v>201706</v>
      </c>
      <c r="V1" s="201">
        <v>201707</v>
      </c>
      <c r="W1" s="201">
        <v>201708</v>
      </c>
      <c r="X1" s="201">
        <v>201709</v>
      </c>
      <c r="Y1" s="201">
        <v>201710</v>
      </c>
      <c r="Z1" s="201">
        <v>201711</v>
      </c>
      <c r="AA1" s="201">
        <v>201712</v>
      </c>
      <c r="AB1" s="202" t="s">
        <v>61</v>
      </c>
    </row>
    <row r="2" spans="1:28" x14ac:dyDescent="0.2">
      <c r="C2" s="119" t="s">
        <v>288</v>
      </c>
    </row>
    <row r="3" spans="1:28" ht="15.75" x14ac:dyDescent="0.25">
      <c r="B3" s="105" t="s">
        <v>230</v>
      </c>
    </row>
    <row r="5" spans="1:28" x14ac:dyDescent="0.2">
      <c r="B5" s="104" t="s">
        <v>269</v>
      </c>
    </row>
    <row r="6" spans="1:28" ht="15" x14ac:dyDescent="0.25">
      <c r="B6" s="294" t="s">
        <v>393</v>
      </c>
      <c r="C6" s="294" t="s">
        <v>270</v>
      </c>
      <c r="D6" s="295">
        <v>42400</v>
      </c>
      <c r="E6" s="295">
        <v>42429</v>
      </c>
      <c r="F6" s="295">
        <v>42460</v>
      </c>
      <c r="G6" s="295">
        <v>42490</v>
      </c>
      <c r="H6" s="295">
        <v>42521</v>
      </c>
      <c r="I6" s="295">
        <v>42551</v>
      </c>
      <c r="J6" s="295">
        <v>42582</v>
      </c>
      <c r="K6" s="295">
        <v>42613</v>
      </c>
      <c r="L6" s="295">
        <v>42643</v>
      </c>
      <c r="M6" s="295">
        <v>42674</v>
      </c>
      <c r="N6" s="295">
        <v>42704</v>
      </c>
      <c r="O6" s="295">
        <v>42735</v>
      </c>
      <c r="P6" s="295">
        <v>42766</v>
      </c>
      <c r="Q6" s="295">
        <v>42794</v>
      </c>
      <c r="R6" s="295">
        <v>42825</v>
      </c>
      <c r="S6" s="295">
        <v>42855</v>
      </c>
      <c r="T6" s="295">
        <v>42886</v>
      </c>
      <c r="U6" s="295">
        <v>42916</v>
      </c>
      <c r="V6" s="295">
        <v>42917</v>
      </c>
      <c r="W6" s="295">
        <v>42964</v>
      </c>
      <c r="X6" s="295">
        <v>42995</v>
      </c>
      <c r="Y6" s="295">
        <v>43025</v>
      </c>
      <c r="Z6" s="295">
        <v>43056</v>
      </c>
      <c r="AA6" s="295">
        <v>43086</v>
      </c>
      <c r="AB6" s="295" t="s">
        <v>61</v>
      </c>
    </row>
    <row r="7" spans="1:28" ht="15" x14ac:dyDescent="0.25">
      <c r="B7" s="107" t="s">
        <v>271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8" ht="14.25" x14ac:dyDescent="0.2">
      <c r="A8" s="205" t="s">
        <v>396</v>
      </c>
      <c r="B8" s="109" t="s">
        <v>396</v>
      </c>
      <c r="C8" s="110" t="s">
        <v>450</v>
      </c>
      <c r="D8" s="111">
        <v>0</v>
      </c>
      <c r="E8" s="111">
        <v>0</v>
      </c>
      <c r="F8" s="111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1">
        <v>0</v>
      </c>
      <c r="M8" s="111">
        <v>0</v>
      </c>
      <c r="N8" s="111">
        <v>0</v>
      </c>
      <c r="O8" s="111">
        <v>0</v>
      </c>
      <c r="P8" s="111">
        <v>0</v>
      </c>
      <c r="Q8" s="111">
        <v>0</v>
      </c>
      <c r="R8" s="111">
        <v>0.106412305339968</v>
      </c>
      <c r="S8" s="111">
        <v>0.41047055708497898</v>
      </c>
      <c r="T8" s="111">
        <v>0.55532337647696794</v>
      </c>
      <c r="U8" s="111">
        <v>0.70969505448765702</v>
      </c>
      <c r="V8" s="111">
        <v>0.66300455782853296</v>
      </c>
      <c r="AB8" s="111">
        <v>0.16161243685273258</v>
      </c>
    </row>
    <row r="9" spans="1:28" ht="14.25" x14ac:dyDescent="0.2">
      <c r="A9" s="205" t="s">
        <v>275</v>
      </c>
      <c r="B9" s="109" t="s">
        <v>275</v>
      </c>
      <c r="C9" s="110" t="s">
        <v>451</v>
      </c>
      <c r="D9" s="111">
        <v>5.6446246519687E-2</v>
      </c>
      <c r="E9" s="111">
        <v>4.5237554682740398E-2</v>
      </c>
      <c r="F9" s="111">
        <v>4.9555469371022703E-2</v>
      </c>
      <c r="G9" s="111">
        <v>9.1083352435644402E-2</v>
      </c>
      <c r="H9" s="111">
        <v>5.1644938777103501E-2</v>
      </c>
      <c r="I9" s="111">
        <v>4.1701152565331197E-2</v>
      </c>
      <c r="J9" s="111">
        <v>7.65378333188617E-2</v>
      </c>
      <c r="K9" s="111">
        <v>6.8261778592992498E-2</v>
      </c>
      <c r="L9" s="111">
        <v>6.4436151138658901E-2</v>
      </c>
      <c r="M9" s="111">
        <v>6.7270207803377405E-2</v>
      </c>
      <c r="N9" s="111">
        <v>0.11050157140667501</v>
      </c>
      <c r="O9" s="111">
        <v>0.11013376693733599</v>
      </c>
      <c r="P9" s="111">
        <v>6.2694124014087901E-2</v>
      </c>
      <c r="Q9" s="111">
        <v>6.9819378755618097E-2</v>
      </c>
      <c r="R9" s="111">
        <v>5.4989507599633301E-2</v>
      </c>
      <c r="S9" s="111">
        <v>6.4691585557426198E-2</v>
      </c>
      <c r="T9" s="111">
        <v>0.20948094392935801</v>
      </c>
      <c r="U9" s="111">
        <v>7.71061514388557E-2</v>
      </c>
      <c r="V9" s="111">
        <v>9.0684994560987095E-2</v>
      </c>
      <c r="AB9" s="111">
        <v>8.3701993607146308E-2</v>
      </c>
    </row>
    <row r="10" spans="1:28" ht="14.25" x14ac:dyDescent="0.2">
      <c r="A10" s="205" t="s">
        <v>274</v>
      </c>
      <c r="B10" s="109" t="s">
        <v>274</v>
      </c>
      <c r="C10" s="110" t="s">
        <v>452</v>
      </c>
      <c r="D10" s="111">
        <v>0.14346495657324901</v>
      </c>
      <c r="E10" s="111">
        <v>0.108364922803976</v>
      </c>
      <c r="F10" s="111">
        <v>0.118135163544902</v>
      </c>
      <c r="G10" s="111">
        <v>7.0910404309935296E-2</v>
      </c>
      <c r="H10" s="111">
        <v>0.112037639519009</v>
      </c>
      <c r="I10" s="111">
        <v>0.104247723646122</v>
      </c>
      <c r="J10" s="111">
        <v>9.1129551553008503E-2</v>
      </c>
      <c r="K10" s="111">
        <v>9.8722239806658896E-2</v>
      </c>
      <c r="L10" s="111">
        <v>8.1179918723030403E-2</v>
      </c>
      <c r="M10" s="111">
        <v>6.3933610441726699E-2</v>
      </c>
      <c r="N10" s="111">
        <v>6.3855381004460504E-2</v>
      </c>
      <c r="O10" s="111">
        <v>5.6300777531305003E-2</v>
      </c>
      <c r="P10" s="111">
        <v>6.0121026752775003E-2</v>
      </c>
      <c r="Q10" s="111">
        <v>5.83459768310199E-2</v>
      </c>
      <c r="R10" s="111">
        <v>5.6894906928611502E-2</v>
      </c>
      <c r="S10" s="111">
        <v>5.1889219423753297E-2</v>
      </c>
      <c r="T10" s="111">
        <v>6.7859023854187794E-2</v>
      </c>
      <c r="U10" s="111">
        <v>4.6696954247394201E-2</v>
      </c>
      <c r="V10" s="111">
        <v>6.2871197122015804E-2</v>
      </c>
      <c r="AB10" s="111">
        <v>7.2262754838028978E-2</v>
      </c>
    </row>
    <row r="11" spans="1:28" ht="14.25" x14ac:dyDescent="0.2">
      <c r="A11" s="205" t="s">
        <v>273</v>
      </c>
      <c r="B11" s="109" t="s">
        <v>273</v>
      </c>
      <c r="C11" s="110" t="s">
        <v>453</v>
      </c>
      <c r="D11" s="111">
        <v>-6.20020508969849E-4</v>
      </c>
      <c r="E11" s="111">
        <v>2.6852145159265602E-2</v>
      </c>
      <c r="F11" s="111">
        <v>4.1917070990631397E-2</v>
      </c>
      <c r="G11" s="111">
        <v>0.113883682827011</v>
      </c>
      <c r="H11" s="111">
        <v>3.0678242545243199E-2</v>
      </c>
      <c r="I11" s="111">
        <v>4.2281739298700202E-2</v>
      </c>
      <c r="J11" s="111">
        <v>4.4056634810679701E-2</v>
      </c>
      <c r="K11" s="111">
        <v>4.7523371003371701E-2</v>
      </c>
      <c r="L11" s="111">
        <v>6.5473522159592401E-2</v>
      </c>
      <c r="M11" s="111">
        <v>0.10654802433893</v>
      </c>
      <c r="N11" s="111">
        <v>0.180262056650519</v>
      </c>
      <c r="O11" s="111">
        <v>0.174377248442565</v>
      </c>
      <c r="P11" s="111">
        <v>0.15835435703372</v>
      </c>
      <c r="Q11" s="111">
        <v>0.193666970624953</v>
      </c>
      <c r="R11" s="111">
        <v>6.4249291794582802E-2</v>
      </c>
      <c r="S11" s="111">
        <v>2.54622467997502E-3</v>
      </c>
      <c r="T11" s="111">
        <v>8.9700487608681805E-3</v>
      </c>
      <c r="U11" s="111">
        <v>2.41344276796365E-2</v>
      </c>
      <c r="V11" s="111">
        <v>1.8430763658158499E-2</v>
      </c>
      <c r="AB11" s="111">
        <v>7.9259613113803834E-2</v>
      </c>
    </row>
    <row r="12" spans="1:28" ht="14.25" x14ac:dyDescent="0.2">
      <c r="A12" s="205" t="s">
        <v>279</v>
      </c>
      <c r="B12" s="109" t="s">
        <v>279</v>
      </c>
      <c r="C12" s="110" t="s">
        <v>454</v>
      </c>
      <c r="D12" s="111">
        <v>1.1188799750122399E-2</v>
      </c>
      <c r="E12" s="111">
        <v>1.85142093263981E-2</v>
      </c>
      <c r="F12" s="111">
        <v>1.23987839595126E-2</v>
      </c>
      <c r="G12" s="111">
        <v>1.6031806993037599E-2</v>
      </c>
      <c r="H12" s="111">
        <v>1.12186714587594E-2</v>
      </c>
      <c r="I12" s="111">
        <v>9.7384573319854503E-3</v>
      </c>
      <c r="J12" s="111">
        <v>1.0883231135751599E-2</v>
      </c>
      <c r="K12" s="111">
        <v>1.3506259970508999E-2</v>
      </c>
      <c r="L12" s="111">
        <v>9.5004146324474594E-3</v>
      </c>
      <c r="M12" s="111">
        <v>1.63635301318736E-2</v>
      </c>
      <c r="N12" s="111">
        <v>7.1324101958070898E-3</v>
      </c>
      <c r="O12" s="111">
        <v>8.6465787035794606E-3</v>
      </c>
      <c r="P12" s="111">
        <v>9.9900113931997696E-3</v>
      </c>
      <c r="Q12" s="111">
        <v>7.0937218335127804E-3</v>
      </c>
      <c r="R12" s="111">
        <v>5.4691271789485399E-3</v>
      </c>
      <c r="S12" s="111">
        <v>4.9032889653324802E-3</v>
      </c>
      <c r="T12" s="111">
        <v>5.2493292127573704E-3</v>
      </c>
      <c r="U12" s="111">
        <v>1.0581836711298601E-2</v>
      </c>
      <c r="V12" s="111">
        <v>1.7376759762757502E-2</v>
      </c>
      <c r="AB12" s="111">
        <v>9.9910864133538699E-3</v>
      </c>
    </row>
    <row r="13" spans="1:28" ht="14.25" x14ac:dyDescent="0.2">
      <c r="A13" s="205" t="s">
        <v>276</v>
      </c>
      <c r="B13" s="109" t="s">
        <v>276</v>
      </c>
      <c r="C13" s="110" t="s">
        <v>455</v>
      </c>
      <c r="D13" s="111">
        <v>2.9826180054423199E-2</v>
      </c>
      <c r="E13" s="111">
        <v>3.5190080992133103E-2</v>
      </c>
      <c r="F13" s="111">
        <v>1.9645578361953901E-2</v>
      </c>
      <c r="G13" s="111">
        <v>4.7194135530548097E-2</v>
      </c>
      <c r="H13" s="111">
        <v>2.37201628310354E-2</v>
      </c>
      <c r="I13" s="111">
        <v>1.7969186668725101E-2</v>
      </c>
      <c r="J13" s="111">
        <v>1.51985930792544E-2</v>
      </c>
      <c r="K13" s="111">
        <v>1.47513385387242E-2</v>
      </c>
      <c r="L13" s="111">
        <v>1.6482396563927099E-2</v>
      </c>
      <c r="M13" s="111">
        <v>1.9761296866483001E-2</v>
      </c>
      <c r="N13" s="111">
        <v>1.5118345386346901E-2</v>
      </c>
      <c r="O13" s="111">
        <v>1.06437116134886E-2</v>
      </c>
      <c r="P13" s="111">
        <v>1.6753282582528301E-2</v>
      </c>
      <c r="Q13" s="111">
        <v>1.34481094277177E-2</v>
      </c>
      <c r="R13" s="111">
        <v>1.17452453735913E-2</v>
      </c>
      <c r="S13" s="111">
        <v>9.5301608105517101E-3</v>
      </c>
      <c r="T13" s="111">
        <v>1.94506048831922E-2</v>
      </c>
      <c r="U13" s="111">
        <v>8.5029728446654705E-3</v>
      </c>
      <c r="V13" s="111">
        <v>1.3563271591499899E-2</v>
      </c>
      <c r="AB13" s="111">
        <v>1.6448568078424337E-2</v>
      </c>
    </row>
    <row r="14" spans="1:28" ht="14.25" x14ac:dyDescent="0.2">
      <c r="A14" s="205" t="s">
        <v>277</v>
      </c>
      <c r="B14" s="109" t="s">
        <v>277</v>
      </c>
      <c r="C14" s="110" t="s">
        <v>455</v>
      </c>
      <c r="D14" s="111">
        <v>7.9513735674196402E-3</v>
      </c>
      <c r="E14" s="111">
        <v>1.0048780565721499E-2</v>
      </c>
      <c r="F14" s="111">
        <v>1.18451500694192E-2</v>
      </c>
      <c r="G14" s="111">
        <v>1.79656708211316E-2</v>
      </c>
      <c r="H14" s="111">
        <v>2.4857388580594001E-2</v>
      </c>
      <c r="I14" s="111">
        <v>1.5967380145939899E-2</v>
      </c>
      <c r="J14" s="111">
        <v>3.0773092714043299E-2</v>
      </c>
      <c r="K14" s="111">
        <v>9.1716047751524005E-3</v>
      </c>
      <c r="L14" s="111">
        <v>1.5790421781521801E-2</v>
      </c>
      <c r="M14" s="111">
        <v>1.4668734693324101E-2</v>
      </c>
      <c r="N14" s="111">
        <v>1.07156944164556E-2</v>
      </c>
      <c r="O14" s="111">
        <v>1.0997912842156E-2</v>
      </c>
      <c r="P14" s="111">
        <v>1.2418435579182501E-2</v>
      </c>
      <c r="Q14" s="111">
        <v>1.13262772919429E-2</v>
      </c>
      <c r="R14" s="111">
        <v>1.23994738061434E-2</v>
      </c>
      <c r="S14" s="111">
        <v>6.4122170977014897E-3</v>
      </c>
      <c r="T14" s="111">
        <v>1.2120602210562201E-2</v>
      </c>
      <c r="U14" s="111">
        <v>1.3208043485588E-2</v>
      </c>
      <c r="V14" s="111">
        <v>1.04626340654868E-2</v>
      </c>
      <c r="AB14" s="111">
        <v>1.3211922153390773E-2</v>
      </c>
    </row>
    <row r="15" spans="1:28" ht="14.25" x14ac:dyDescent="0.2">
      <c r="A15" s="205" t="s">
        <v>278</v>
      </c>
      <c r="B15" s="109" t="s">
        <v>278</v>
      </c>
      <c r="C15" s="110" t="s">
        <v>451</v>
      </c>
      <c r="D15" s="111">
        <v>-9.9234438244673196E-5</v>
      </c>
      <c r="E15" s="111">
        <v>2.80273889078103E-3</v>
      </c>
      <c r="F15" s="111">
        <v>4.1172388652043904E-3</v>
      </c>
      <c r="G15" s="111">
        <v>1.71531458775009E-2</v>
      </c>
      <c r="H15" s="111">
        <v>2.24971221265798E-2</v>
      </c>
      <c r="I15" s="111">
        <v>7.8100689575690101E-3</v>
      </c>
      <c r="J15" s="111">
        <v>9.1412397746053406E-3</v>
      </c>
      <c r="K15" s="111">
        <v>8.4527094749810398E-3</v>
      </c>
      <c r="L15" s="111">
        <v>1.83307882851723E-2</v>
      </c>
      <c r="M15" s="111">
        <v>1.3871114984562101E-2</v>
      </c>
      <c r="N15" s="111">
        <v>1.1288094895094299E-2</v>
      </c>
      <c r="O15" s="111">
        <v>2.3761359092586899E-2</v>
      </c>
      <c r="P15" s="111">
        <v>8.5630229743418693E-3</v>
      </c>
      <c r="Q15" s="111">
        <v>6.7505937904762201E-3</v>
      </c>
      <c r="R15" s="111">
        <v>9.0345814553722606E-3</v>
      </c>
      <c r="S15" s="111">
        <v>7.9365733440233902E-3</v>
      </c>
      <c r="T15" s="111">
        <v>1.9210175436345001E-2</v>
      </c>
      <c r="U15" s="111">
        <v>1.0251552179871899E-2</v>
      </c>
      <c r="V15" s="111">
        <v>9.41971314276073E-3</v>
      </c>
      <c r="AB15" s="111">
        <v>1.2621527558893146E-2</v>
      </c>
    </row>
    <row r="16" spans="1:28" ht="14.25" x14ac:dyDescent="0.2">
      <c r="A16" s="205" t="s">
        <v>280</v>
      </c>
      <c r="B16" s="109" t="s">
        <v>280</v>
      </c>
      <c r="C16" s="110" t="s">
        <v>456</v>
      </c>
      <c r="D16" s="111">
        <v>0</v>
      </c>
      <c r="E16" s="111">
        <v>0</v>
      </c>
      <c r="F16" s="111">
        <v>0</v>
      </c>
      <c r="G16" s="111">
        <v>3.23531716303662E-4</v>
      </c>
      <c r="H16" s="111">
        <v>1.3324760836100501E-3</v>
      </c>
      <c r="I16" s="111">
        <v>7.3494032759766005E-4</v>
      </c>
      <c r="J16" s="111">
        <v>1.5789941204376399E-3</v>
      </c>
      <c r="K16" s="111">
        <v>1.7552835947941799E-3</v>
      </c>
      <c r="L16" s="111">
        <v>6.1685762358948697E-4</v>
      </c>
      <c r="M16" s="111">
        <v>2.3580369526824299E-4</v>
      </c>
      <c r="N16" s="111">
        <v>5.9313451405368801E-4</v>
      </c>
      <c r="O16" s="111">
        <v>5.8137684958714097E-4</v>
      </c>
      <c r="P16" s="111">
        <v>0</v>
      </c>
      <c r="Q16" s="111">
        <v>1.8382033841058201E-4</v>
      </c>
      <c r="R16" s="111">
        <v>0</v>
      </c>
      <c r="S16" s="111">
        <v>1.54906075790473E-4</v>
      </c>
      <c r="T16" s="111">
        <v>1.77129719505188E-3</v>
      </c>
      <c r="U16" s="111">
        <v>1.1107552924367E-4</v>
      </c>
      <c r="V16" s="111">
        <v>1.4685598495037899E-3</v>
      </c>
      <c r="AB16" s="111">
        <v>6.1927200784441688E-4</v>
      </c>
    </row>
    <row r="17" spans="1:28" ht="14.25" x14ac:dyDescent="0.2">
      <c r="A17" s="205" t="s">
        <v>281</v>
      </c>
      <c r="B17" s="109" t="s">
        <v>281</v>
      </c>
      <c r="C17" s="110" t="s">
        <v>457</v>
      </c>
      <c r="D17" s="111">
        <v>2.9965061532751399E-3</v>
      </c>
      <c r="E17" s="111">
        <v>0</v>
      </c>
      <c r="F17" s="111">
        <v>2.88488715211909E-4</v>
      </c>
      <c r="G17" s="111">
        <v>0</v>
      </c>
      <c r="H17" s="111">
        <v>3.8808534652458901E-4</v>
      </c>
      <c r="I17" s="111">
        <v>2.2867286974136001E-4</v>
      </c>
      <c r="J17" s="111">
        <v>2.00681189858533E-4</v>
      </c>
      <c r="K17" s="111">
        <v>3.4436406457708299E-4</v>
      </c>
      <c r="L17" s="111">
        <v>3.4918776947516299E-4</v>
      </c>
      <c r="M17" s="111">
        <v>5.1208785577069502E-4</v>
      </c>
      <c r="N17" s="111">
        <v>2.18922409849129E-4</v>
      </c>
      <c r="O17" s="111">
        <v>2.34434523782326E-4</v>
      </c>
      <c r="P17" s="111">
        <v>4.9071015869130304E-4</v>
      </c>
      <c r="Q17" s="111">
        <v>8.6817205652037297E-4</v>
      </c>
      <c r="R17" s="111">
        <v>1.4511399079431E-3</v>
      </c>
      <c r="S17" s="111">
        <v>-1.8177833502997E-4</v>
      </c>
      <c r="T17" s="111">
        <v>1.6484009974030301E-4</v>
      </c>
      <c r="U17" s="111">
        <v>3.01534963681003E-4</v>
      </c>
      <c r="V17" s="111">
        <v>9.1287191399683503E-4</v>
      </c>
      <c r="AB17" s="111">
        <v>4.382103610790766E-4</v>
      </c>
    </row>
    <row r="18" spans="1:28" ht="14.25" x14ac:dyDescent="0.2">
      <c r="A18" s="205" t="s">
        <v>283</v>
      </c>
      <c r="B18" s="109" t="s">
        <v>283</v>
      </c>
      <c r="C18" s="110" t="s">
        <v>458</v>
      </c>
      <c r="D18" s="111">
        <v>7.5181381313781397E-4</v>
      </c>
      <c r="E18" s="111">
        <v>1.1719765607592001E-3</v>
      </c>
      <c r="F18" s="111">
        <v>4.2030073617569497E-4</v>
      </c>
      <c r="G18" s="111">
        <v>2.40120182631385E-4</v>
      </c>
      <c r="H18" s="111">
        <v>0</v>
      </c>
      <c r="I18" s="111">
        <v>3.2414491926730801E-4</v>
      </c>
      <c r="J18" s="111">
        <v>-1.75825110224718E-4</v>
      </c>
      <c r="K18" s="111">
        <v>4.8565692279599402E-4</v>
      </c>
      <c r="L18" s="111">
        <v>8.3087527634603895E-5</v>
      </c>
      <c r="M18" s="111">
        <v>8.5223343987539198E-5</v>
      </c>
      <c r="N18" s="111">
        <v>0</v>
      </c>
      <c r="O18" s="111">
        <v>6.2588565884211605E-5</v>
      </c>
      <c r="P18" s="111">
        <v>1.50213414245171E-4</v>
      </c>
      <c r="Q18" s="111">
        <v>0</v>
      </c>
      <c r="R18" s="111">
        <v>4.8639885490841801E-4</v>
      </c>
      <c r="S18" s="111">
        <v>0</v>
      </c>
      <c r="T18" s="111">
        <v>4.9239393720371203E-4</v>
      </c>
      <c r="U18" s="111">
        <v>4.3012519068955198E-5</v>
      </c>
      <c r="V18" s="111">
        <v>2.5869065584898201E-4</v>
      </c>
      <c r="AB18" s="111">
        <v>1.9833987528703915E-4</v>
      </c>
    </row>
    <row r="19" spans="1:28" ht="14.25" x14ac:dyDescent="0.2">
      <c r="A19" s="205" t="s">
        <v>282</v>
      </c>
      <c r="B19" s="109" t="s">
        <v>282</v>
      </c>
      <c r="C19" s="110" t="s">
        <v>459</v>
      </c>
      <c r="D19" s="111">
        <v>0</v>
      </c>
      <c r="E19" s="111">
        <v>3.5314669753021602E-4</v>
      </c>
      <c r="F19" s="111">
        <v>2.9138471833561397E-4</v>
      </c>
      <c r="G19" s="111">
        <v>0</v>
      </c>
      <c r="H19" s="111">
        <v>6.2571036649983105E-4</v>
      </c>
      <c r="I19" s="111">
        <v>1.69981036016392E-4</v>
      </c>
      <c r="J19" s="111">
        <v>2.7135108919274301E-4</v>
      </c>
      <c r="K19" s="111">
        <v>3.1912534917872599E-4</v>
      </c>
      <c r="L19" s="111">
        <v>5.7584385872176799E-4</v>
      </c>
      <c r="M19" s="111">
        <v>1.32927478448888E-3</v>
      </c>
      <c r="N19" s="111">
        <v>3.2566937667825901E-4</v>
      </c>
      <c r="O19" s="111">
        <v>1.7954101801429101E-4</v>
      </c>
      <c r="P19" s="111">
        <v>9.9218886344278E-5</v>
      </c>
      <c r="Q19" s="111">
        <v>3.5623888401498203E-4</v>
      </c>
      <c r="R19" s="111">
        <v>0</v>
      </c>
      <c r="S19" s="111">
        <v>0</v>
      </c>
      <c r="T19" s="111">
        <v>6.4844632843046295E-4</v>
      </c>
      <c r="U19" s="111">
        <v>0</v>
      </c>
      <c r="V19" s="111">
        <v>0</v>
      </c>
      <c r="AB19" s="111">
        <v>2.840115124705362E-4</v>
      </c>
    </row>
    <row r="20" spans="1:28" ht="14.25" x14ac:dyDescent="0.2">
      <c r="A20" s="205" t="s">
        <v>272</v>
      </c>
      <c r="B20" s="109" t="s">
        <v>272</v>
      </c>
      <c r="C20" s="110" t="s">
        <v>460</v>
      </c>
      <c r="D20" s="111">
        <v>0.66724652085539504</v>
      </c>
      <c r="E20" s="111">
        <v>0.64359773135192699</v>
      </c>
      <c r="F20" s="111">
        <v>0.64232027068209896</v>
      </c>
      <c r="G20" s="111">
        <v>0.55676767566742902</v>
      </c>
      <c r="H20" s="111">
        <v>0.63571686620123602</v>
      </c>
      <c r="I20" s="111">
        <v>0.68192462261150899</v>
      </c>
      <c r="J20" s="111">
        <v>0.64905108084296703</v>
      </c>
      <c r="K20" s="111">
        <v>0.68362319087616596</v>
      </c>
      <c r="L20" s="111">
        <v>0.66340912325107304</v>
      </c>
      <c r="M20" s="111">
        <v>0.61891939292463305</v>
      </c>
      <c r="N20" s="111">
        <v>0.53226673509551603</v>
      </c>
      <c r="O20" s="111">
        <v>0.533932587784125</v>
      </c>
      <c r="P20" s="111">
        <v>0.59765719355849001</v>
      </c>
      <c r="Q20" s="111">
        <v>0.57077762985830205</v>
      </c>
      <c r="R20" s="111">
        <v>0.614206693529746</v>
      </c>
      <c r="S20" s="111">
        <v>0.371498008542957</v>
      </c>
      <c r="T20" s="111">
        <v>-1.6391278009244899E-2</v>
      </c>
      <c r="U20" s="111">
        <v>4.0380152901935102E-4</v>
      </c>
      <c r="V20" s="111">
        <v>-1.43849948512555E-3</v>
      </c>
      <c r="AB20" s="111">
        <v>0.47014160285844309</v>
      </c>
    </row>
    <row r="21" spans="1:28" ht="15" x14ac:dyDescent="0.25">
      <c r="A21" s="204"/>
      <c r="B21" s="199" t="s">
        <v>394</v>
      </c>
      <c r="C21" s="112"/>
      <c r="D21" s="113">
        <f>SUM(D7:D20)</f>
        <v>0.91915314233949474</v>
      </c>
      <c r="E21" s="113">
        <f t="shared" ref="E21:U21" si="0">SUM(E7:E20)</f>
        <v>0.89213328703123218</v>
      </c>
      <c r="F21" s="113">
        <f t="shared" si="0"/>
        <v>0.90093490001446841</v>
      </c>
      <c r="G21" s="113">
        <f t="shared" si="0"/>
        <v>0.93155352636117295</v>
      </c>
      <c r="H21" s="113">
        <f t="shared" si="0"/>
        <v>0.91471730383619476</v>
      </c>
      <c r="I21" s="113">
        <f t="shared" si="0"/>
        <v>0.92309807037850455</v>
      </c>
      <c r="J21" s="113">
        <f t="shared" si="0"/>
        <v>0.92864645851843575</v>
      </c>
      <c r="K21" s="113">
        <f t="shared" si="0"/>
        <v>0.94691692296990171</v>
      </c>
      <c r="L21" s="113">
        <f t="shared" si="0"/>
        <v>0.93622771331484445</v>
      </c>
      <c r="M21" s="113">
        <f t="shared" si="0"/>
        <v>0.92349830186442516</v>
      </c>
      <c r="N21" s="113">
        <f t="shared" si="0"/>
        <v>0.93227801535145549</v>
      </c>
      <c r="O21" s="113">
        <f t="shared" si="0"/>
        <v>0.92985188390440987</v>
      </c>
      <c r="P21" s="113">
        <f t="shared" si="0"/>
        <v>0.92729159634760605</v>
      </c>
      <c r="Q21" s="113">
        <f t="shared" si="0"/>
        <v>0.93263688969248859</v>
      </c>
      <c r="R21" s="113">
        <f t="shared" si="0"/>
        <v>0.93733867176944863</v>
      </c>
      <c r="S21" s="113">
        <f t="shared" si="0"/>
        <v>0.92985096324746008</v>
      </c>
      <c r="T21" s="113">
        <f t="shared" si="0"/>
        <v>0.88434980431541999</v>
      </c>
      <c r="U21" s="113">
        <f t="shared" si="0"/>
        <v>0.90103641761598041</v>
      </c>
      <c r="V21" s="113">
        <f>SUM(V7:V20)</f>
        <v>0.88701551466642337</v>
      </c>
      <c r="W21" s="113">
        <f t="shared" ref="W21:AB21" si="1">SUM(W7:W20)</f>
        <v>0</v>
      </c>
      <c r="X21" s="113">
        <f t="shared" si="1"/>
        <v>0</v>
      </c>
      <c r="Y21" s="113">
        <f t="shared" si="1"/>
        <v>0</v>
      </c>
      <c r="Z21" s="113">
        <f t="shared" si="1"/>
        <v>0</v>
      </c>
      <c r="AA21" s="113">
        <f t="shared" si="1"/>
        <v>0</v>
      </c>
      <c r="AB21" s="113">
        <f t="shared" si="1"/>
        <v>0.92079133923089795</v>
      </c>
    </row>
    <row r="22" spans="1:28" ht="15" x14ac:dyDescent="0.25">
      <c r="A22" s="205" t="s">
        <v>284</v>
      </c>
      <c r="B22" s="112" t="s">
        <v>284</v>
      </c>
      <c r="C22" s="112" t="s">
        <v>461</v>
      </c>
      <c r="D22" s="113">
        <v>6.4239888739033205E-2</v>
      </c>
      <c r="E22" s="113">
        <v>6.7871905619221698E-2</v>
      </c>
      <c r="F22" s="113">
        <v>7.5575004345467295E-2</v>
      </c>
      <c r="G22" s="113">
        <v>6.7606652732758704E-2</v>
      </c>
      <c r="H22" s="113">
        <v>8.5019852344998301E-2</v>
      </c>
      <c r="I22" s="113">
        <v>7.5129981662062501E-2</v>
      </c>
      <c r="J22" s="113">
        <v>7.0860418185880694E-2</v>
      </c>
      <c r="K22" s="113">
        <v>5.2426995995488501E-2</v>
      </c>
      <c r="L22" s="113">
        <v>6.2740827190968004E-2</v>
      </c>
      <c r="M22" s="113">
        <v>7.5811236998267806E-2</v>
      </c>
      <c r="N22" s="113">
        <v>6.7490735482289899E-2</v>
      </c>
      <c r="O22" s="113">
        <v>6.9980818634764894E-2</v>
      </c>
      <c r="P22" s="113">
        <v>7.2708403652394199E-2</v>
      </c>
      <c r="Q22" s="113">
        <v>6.7001768693953398E-2</v>
      </c>
      <c r="R22" s="113">
        <v>6.2493917180532703E-2</v>
      </c>
      <c r="S22" s="113">
        <v>6.9434265903583106E-2</v>
      </c>
      <c r="T22" s="113">
        <v>0.115650195684581</v>
      </c>
      <c r="U22" s="113">
        <v>9.8963582384020005E-2</v>
      </c>
      <c r="V22" s="113">
        <v>0.11298448533357699</v>
      </c>
      <c r="W22" s="113"/>
      <c r="X22" s="113"/>
      <c r="Y22" s="113"/>
      <c r="Z22" s="113"/>
      <c r="AA22" s="113"/>
      <c r="AB22" s="113">
        <v>7.6838062065204465E-2</v>
      </c>
    </row>
    <row r="23" spans="1:28" ht="15" x14ac:dyDescent="0.25">
      <c r="A23" s="205" t="s">
        <v>285</v>
      </c>
      <c r="B23" s="112" t="s">
        <v>285</v>
      </c>
      <c r="C23" s="112" t="s">
        <v>461</v>
      </c>
      <c r="D23" s="113">
        <v>1.6606968921471999E-2</v>
      </c>
      <c r="E23" s="113">
        <v>3.9994807349546198E-2</v>
      </c>
      <c r="F23" s="113">
        <v>2.34900956400644E-2</v>
      </c>
      <c r="G23" s="113">
        <v>8.3982090606840197E-4</v>
      </c>
      <c r="H23" s="113">
        <v>2.6284381880669602E-4</v>
      </c>
      <c r="I23" s="113">
        <v>1.7719479594331599E-3</v>
      </c>
      <c r="J23" s="113">
        <v>4.9312329568425804E-4</v>
      </c>
      <c r="K23" s="113">
        <v>6.5608103460902797E-4</v>
      </c>
      <c r="L23" s="113">
        <v>1.03145949418816E-3</v>
      </c>
      <c r="M23" s="113">
        <v>6.9046113730764503E-4</v>
      </c>
      <c r="N23" s="113">
        <v>2.31249166253668E-4</v>
      </c>
      <c r="O23" s="113">
        <v>1.6729746082539399E-4</v>
      </c>
      <c r="P23" s="113">
        <v>0</v>
      </c>
      <c r="Q23" s="113">
        <v>3.6134161355779202E-4</v>
      </c>
      <c r="R23" s="113">
        <v>1.67411050018672E-4</v>
      </c>
      <c r="S23" s="113">
        <v>7.1477084895755398E-4</v>
      </c>
      <c r="T23" s="113">
        <v>0</v>
      </c>
      <c r="U23" s="113">
        <v>0</v>
      </c>
      <c r="V23" s="113">
        <v>0</v>
      </c>
      <c r="W23" s="113"/>
      <c r="X23" s="113"/>
      <c r="Y23" s="113"/>
      <c r="Z23" s="113"/>
      <c r="AA23" s="113"/>
      <c r="AB23" s="113">
        <v>2.3705987038975694E-3</v>
      </c>
    </row>
    <row r="24" spans="1:28" ht="15" x14ac:dyDescent="0.25">
      <c r="A24" s="205"/>
      <c r="B24" s="106" t="s">
        <v>395</v>
      </c>
      <c r="C24" s="114"/>
      <c r="D24" s="207">
        <f t="shared" ref="D24:Z24" si="2">SUM(D21:D23)</f>
        <v>0.99999999999999989</v>
      </c>
      <c r="E24" s="207">
        <f t="shared" si="2"/>
        <v>1.0000000000000002</v>
      </c>
      <c r="F24" s="207">
        <f t="shared" si="2"/>
        <v>1</v>
      </c>
      <c r="G24" s="207">
        <f t="shared" si="2"/>
        <v>1</v>
      </c>
      <c r="H24" s="207">
        <f t="shared" si="2"/>
        <v>0.99999999999999978</v>
      </c>
      <c r="I24" s="207">
        <f t="shared" si="2"/>
        <v>1.0000000000000002</v>
      </c>
      <c r="J24" s="207">
        <f t="shared" si="2"/>
        <v>1.0000000000000007</v>
      </c>
      <c r="K24" s="207">
        <f t="shared" si="2"/>
        <v>0.99999999999999922</v>
      </c>
      <c r="L24" s="207">
        <f t="shared" si="2"/>
        <v>1.0000000000000007</v>
      </c>
      <c r="M24" s="207">
        <f t="shared" si="2"/>
        <v>1.0000000000000007</v>
      </c>
      <c r="N24" s="207">
        <f t="shared" si="2"/>
        <v>0.99999999999999911</v>
      </c>
      <c r="O24" s="207">
        <f t="shared" si="2"/>
        <v>1.0000000000000002</v>
      </c>
      <c r="P24" s="207">
        <f t="shared" si="2"/>
        <v>1.0000000000000002</v>
      </c>
      <c r="Q24" s="207">
        <f t="shared" si="2"/>
        <v>0.99999999999999978</v>
      </c>
      <c r="R24" s="207">
        <f t="shared" si="2"/>
        <v>1</v>
      </c>
      <c r="S24" s="207">
        <f t="shared" si="2"/>
        <v>1.0000000000000009</v>
      </c>
      <c r="T24" s="207">
        <f t="shared" si="2"/>
        <v>1.0000000000000009</v>
      </c>
      <c r="U24" s="207">
        <f t="shared" si="2"/>
        <v>1.0000000000000004</v>
      </c>
      <c r="V24" s="207">
        <f t="shared" si="2"/>
        <v>1.0000000000000004</v>
      </c>
      <c r="W24" s="207">
        <f t="shared" si="2"/>
        <v>0</v>
      </c>
      <c r="X24" s="207">
        <f t="shared" si="2"/>
        <v>0</v>
      </c>
      <c r="Y24" s="207">
        <f t="shared" si="2"/>
        <v>0</v>
      </c>
      <c r="Z24" s="207">
        <f t="shared" si="2"/>
        <v>0</v>
      </c>
      <c r="AA24" s="207">
        <f>SUM(AA21:AA23)</f>
        <v>0</v>
      </c>
      <c r="AB24" s="207">
        <f>SUM(AB21:AB23)</f>
        <v>1</v>
      </c>
    </row>
    <row r="25" spans="1:28" ht="14.25" x14ac:dyDescent="0.2">
      <c r="A25" s="205"/>
    </row>
    <row r="26" spans="1:28" ht="14.25" x14ac:dyDescent="0.2">
      <c r="A26" s="205"/>
      <c r="B26" s="115" t="s">
        <v>286</v>
      </c>
      <c r="C26" s="115"/>
      <c r="D26" s="116">
        <f>North!AG60+South!AG60</f>
        <v>13422.2644</v>
      </c>
      <c r="E26" s="116">
        <f>North!AH60+South!AH60</f>
        <v>13983.777799999971</v>
      </c>
      <c r="F26" s="116">
        <f>North!AI60+South!AI60</f>
        <v>34363.530299999999</v>
      </c>
      <c r="G26" s="116">
        <f>North!AJ60+South!AJ60</f>
        <v>31029.7392</v>
      </c>
      <c r="H26" s="116">
        <f>North!AK60+South!AK60</f>
        <v>29098.4519</v>
      </c>
      <c r="I26" s="116">
        <f>North!AL60+South!AL60</f>
        <v>42616.913540000103</v>
      </c>
      <c r="J26" s="116">
        <f>North!AM60+South!AM60</f>
        <v>30649.18507</v>
      </c>
      <c r="K26" s="116">
        <f>North!AN60+South!AN60</f>
        <v>32361.144800000002</v>
      </c>
      <c r="L26" s="116">
        <f>North!AO60+South!AO60</f>
        <v>49563.993800000098</v>
      </c>
      <c r="M26" s="116">
        <f>North!AP60+South!AP60</f>
        <v>40919.720650000003</v>
      </c>
      <c r="N26" s="116">
        <f>North!AQ60+South!AQ60</f>
        <v>52866.932160000099</v>
      </c>
      <c r="O26" s="116">
        <f>North!AR60+South!AR60</f>
        <v>97022.200140000292</v>
      </c>
      <c r="P26" s="116">
        <f>North!AS60+South!AS60</f>
        <v>26687.802739999999</v>
      </c>
      <c r="Q26" s="116">
        <f>North!AT60+South!AT60</f>
        <v>41713.0193</v>
      </c>
      <c r="R26" s="116">
        <f>North!AU60+South!AU60</f>
        <v>58504.866999999998</v>
      </c>
      <c r="S26" s="116">
        <f>North!AV60+South!AV60</f>
        <v>51457.61</v>
      </c>
      <c r="T26" s="116">
        <f>North!AW60+South!AW60</f>
        <v>54412.83</v>
      </c>
      <c r="U26" s="116">
        <f>North!AX60+South!AX60</f>
        <v>59446.57</v>
      </c>
      <c r="V26" s="116">
        <f>North!AY60+South!AY60</f>
        <v>45901.18</v>
      </c>
      <c r="W26" s="116">
        <f>North!AZ60+South!AZ60</f>
        <v>0</v>
      </c>
      <c r="X26" s="116">
        <f>North!BA60+South!BA60</f>
        <v>0</v>
      </c>
      <c r="Y26" s="116">
        <f>North!BB60+South!BB60</f>
        <v>0</v>
      </c>
      <c r="Z26" s="116">
        <f>North!BC60+South!BC60</f>
        <v>0</v>
      </c>
      <c r="AA26" s="116">
        <f>North!BD60+South!BD60</f>
        <v>0</v>
      </c>
      <c r="AB26" s="116"/>
    </row>
    <row r="27" spans="1:28" ht="14.25" x14ac:dyDescent="0.2">
      <c r="A27" s="205"/>
    </row>
  </sheetData>
  <conditionalFormatting sqref="D6:Q6">
    <cfRule type="expression" dxfId="22" priority="17">
      <formula>D6=$C$4</formula>
    </cfRule>
  </conditionalFormatting>
  <conditionalFormatting sqref="L6:Q6">
    <cfRule type="expression" dxfId="21" priority="16">
      <formula>A$7=#REF!</formula>
    </cfRule>
  </conditionalFormatting>
  <conditionalFormatting sqref="O6:Q6">
    <cfRule type="expression" dxfId="20" priority="18">
      <formula>C$7=#REF!</formula>
    </cfRule>
  </conditionalFormatting>
  <conditionalFormatting sqref="D6:K6">
    <cfRule type="expression" dxfId="19" priority="19">
      <formula>XEX$7=#REF!</formula>
    </cfRule>
  </conditionalFormatting>
  <conditionalFormatting sqref="R6">
    <cfRule type="expression" dxfId="18" priority="13">
      <formula>R6=$D$4</formula>
    </cfRule>
  </conditionalFormatting>
  <conditionalFormatting sqref="S6:T6">
    <cfRule type="expression" dxfId="17" priority="10">
      <formula>S6=$D$4</formula>
    </cfRule>
  </conditionalFormatting>
  <conditionalFormatting sqref="W6">
    <cfRule type="expression" dxfId="16" priority="8">
      <formula>W6=$D$4</formula>
    </cfRule>
  </conditionalFormatting>
  <conditionalFormatting sqref="U6:V6">
    <cfRule type="expression" dxfId="15" priority="4">
      <formula>U6=$D$4</formula>
    </cfRule>
  </conditionalFormatting>
  <conditionalFormatting sqref="X6:AB6">
    <cfRule type="expression" dxfId="14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width="2.125" style="193" customWidth="1" collapsed="1"/>
    <col min="2" max="2" width="18.5" style="118" bestFit="1" customWidth="1" collapsed="1"/>
    <col min="3" max="3" width="7.5" style="118" bestFit="1" customWidth="1" collapsed="1"/>
    <col min="4" max="4" width="8" style="118" customWidth="1" collapsed="1"/>
    <col min="5" max="6" width="7.375" style="118" customWidth="1" collapsed="1"/>
    <col min="7" max="7" width="10.5" style="118" customWidth="1" collapsed="1"/>
    <col min="8" max="9" width="10.375" style="118" customWidth="1" collapsed="1"/>
    <col min="10" max="10" width="10.5" style="118" customWidth="1" collapsed="1"/>
    <col min="11" max="11" width="7.375" style="120" customWidth="1" collapsed="1"/>
    <col min="12" max="29" width="7.375" style="120" hidden="1" customWidth="1" outlineLevel="1" collapsed="1"/>
    <col min="30" max="30" width="7.375" style="120" customWidth="1" collapsed="1"/>
    <col min="31" max="41" width="7.375" style="120" hidden="1" customWidth="1" outlineLevel="1" collapsed="1"/>
    <col min="42" max="42" width="7.375" style="120" customWidth="1" collapsed="1"/>
    <col min="43" max="53" width="7.375" style="120" hidden="1" customWidth="1" outlineLevel="1" collapsed="1"/>
    <col min="54" max="54" width="7.375" style="120" customWidth="1" collapsed="1"/>
    <col min="55" max="60" width="7.375" style="120" hidden="1" customWidth="1" outlineLevel="1" collapsed="1"/>
    <col min="61" max="61" width="6.625" style="120" hidden="1" customWidth="1" outlineLevel="1" collapsed="1"/>
    <col min="62" max="65" width="7.375" style="120" hidden="1" customWidth="1" outlineLevel="1" collapsed="1"/>
    <col min="66" max="77" width="7.375" style="120" customWidth="1" collapsed="1"/>
    <col min="78" max="78" width="8" style="118" collapsed="1"/>
    <col min="79" max="81" width="8" style="118" hidden="1" customWidth="1" collapsed="1"/>
    <col min="82" max="16384" width="8" style="118" collapsed="1"/>
  </cols>
  <sheetData>
    <row r="1" spans="1:81" x14ac:dyDescent="0.25">
      <c r="B1" s="117" t="s">
        <v>287</v>
      </c>
      <c r="C1" s="193" t="s">
        <v>318</v>
      </c>
      <c r="G1" s="119" t="s">
        <v>288</v>
      </c>
      <c r="BU1" s="123">
        <v>201707</v>
      </c>
      <c r="BV1" s="123">
        <v>201708</v>
      </c>
      <c r="BW1" s="123">
        <v>201709</v>
      </c>
      <c r="BX1" s="123">
        <v>201710</v>
      </c>
      <c r="BY1" s="123">
        <v>201711</v>
      </c>
      <c r="BZ1" s="123">
        <v>201712</v>
      </c>
    </row>
    <row r="2" spans="1:81" x14ac:dyDescent="0.25">
      <c r="B2" s="121">
        <v>42917</v>
      </c>
      <c r="G2" s="122">
        <v>2</v>
      </c>
      <c r="H2" s="122">
        <v>5</v>
      </c>
      <c r="I2" s="122">
        <v>11</v>
      </c>
      <c r="L2" s="123"/>
      <c r="M2" s="123"/>
      <c r="N2" s="124"/>
      <c r="O2" s="125"/>
      <c r="P2" s="123">
        <v>6</v>
      </c>
      <c r="Q2" s="123">
        <v>7</v>
      </c>
      <c r="R2" s="123">
        <v>8</v>
      </c>
      <c r="S2" s="123">
        <v>9</v>
      </c>
      <c r="T2" s="123">
        <v>10</v>
      </c>
      <c r="U2" s="123">
        <v>11</v>
      </c>
      <c r="V2" s="123">
        <v>12</v>
      </c>
      <c r="W2" s="123">
        <v>13</v>
      </c>
      <c r="X2" s="123">
        <v>14</v>
      </c>
      <c r="Y2" s="123">
        <v>15</v>
      </c>
      <c r="Z2" s="123">
        <v>16</v>
      </c>
      <c r="AA2" s="123">
        <v>17</v>
      </c>
      <c r="AB2" s="123">
        <v>18</v>
      </c>
      <c r="AC2" s="123">
        <v>19</v>
      </c>
      <c r="AD2" s="123">
        <v>20</v>
      </c>
      <c r="AE2" s="123">
        <v>21</v>
      </c>
      <c r="AF2" s="123">
        <v>22</v>
      </c>
      <c r="AG2" s="123">
        <v>23</v>
      </c>
      <c r="AH2" s="123">
        <v>24</v>
      </c>
      <c r="AI2" s="123">
        <v>25</v>
      </c>
      <c r="AJ2" s="123">
        <v>26</v>
      </c>
      <c r="AK2" s="123">
        <v>27</v>
      </c>
      <c r="AL2" s="123">
        <v>28</v>
      </c>
      <c r="AM2" s="123">
        <v>29</v>
      </c>
      <c r="AN2" s="123">
        <v>30</v>
      </c>
      <c r="AO2" s="123">
        <v>31</v>
      </c>
      <c r="AP2" s="123">
        <v>32</v>
      </c>
      <c r="AQ2" s="123">
        <v>33</v>
      </c>
      <c r="AR2" s="123">
        <v>34</v>
      </c>
      <c r="AS2" s="123">
        <v>35</v>
      </c>
      <c r="AT2" s="123">
        <v>36</v>
      </c>
      <c r="AU2" s="123">
        <v>37</v>
      </c>
      <c r="AV2" s="123">
        <v>38</v>
      </c>
      <c r="AW2" s="123">
        <v>39</v>
      </c>
      <c r="AX2" s="123">
        <v>40</v>
      </c>
      <c r="AY2" s="123">
        <v>41</v>
      </c>
      <c r="AZ2" s="123">
        <v>42</v>
      </c>
      <c r="BA2" s="123">
        <v>43</v>
      </c>
      <c r="BB2" s="123">
        <v>44</v>
      </c>
    </row>
    <row r="3" spans="1:81" ht="63.75" customHeight="1" x14ac:dyDescent="0.25">
      <c r="B3" s="126"/>
      <c r="C3" s="127" t="s">
        <v>289</v>
      </c>
      <c r="D3" s="128" t="s">
        <v>290</v>
      </c>
      <c r="E3" s="128" t="s">
        <v>291</v>
      </c>
      <c r="F3" s="128" t="s">
        <v>292</v>
      </c>
      <c r="G3" s="129" t="s">
        <v>293</v>
      </c>
      <c r="H3" s="129" t="s">
        <v>294</v>
      </c>
      <c r="I3" s="129" t="s">
        <v>295</v>
      </c>
      <c r="J3" s="130"/>
      <c r="K3" s="131">
        <v>41030</v>
      </c>
      <c r="L3" s="132">
        <v>41061</v>
      </c>
      <c r="M3" s="131">
        <v>41091</v>
      </c>
      <c r="N3" s="131">
        <v>41122</v>
      </c>
      <c r="O3" s="132">
        <v>41153</v>
      </c>
      <c r="P3" s="131">
        <v>41183</v>
      </c>
      <c r="Q3" s="131">
        <v>41214</v>
      </c>
      <c r="R3" s="131">
        <v>41244</v>
      </c>
      <c r="S3" s="133">
        <v>41275</v>
      </c>
      <c r="T3" s="131">
        <v>41306</v>
      </c>
      <c r="U3" s="132">
        <v>41334</v>
      </c>
      <c r="V3" s="133">
        <v>41365</v>
      </c>
      <c r="W3" s="133">
        <v>41395</v>
      </c>
      <c r="X3" s="131">
        <v>41426</v>
      </c>
      <c r="Y3" s="131">
        <v>41456</v>
      </c>
      <c r="Z3" s="131">
        <v>41487</v>
      </c>
      <c r="AA3" s="131">
        <v>41518</v>
      </c>
      <c r="AB3" s="131">
        <v>41548</v>
      </c>
      <c r="AC3" s="131">
        <v>41579</v>
      </c>
      <c r="AD3" s="131">
        <v>41609</v>
      </c>
      <c r="AE3" s="131">
        <v>41640</v>
      </c>
      <c r="AF3" s="131">
        <v>41671</v>
      </c>
      <c r="AG3" s="131">
        <v>41699</v>
      </c>
      <c r="AH3" s="131">
        <v>41730</v>
      </c>
      <c r="AI3" s="131">
        <v>41760</v>
      </c>
      <c r="AJ3" s="131">
        <v>41791</v>
      </c>
      <c r="AK3" s="131">
        <v>41821</v>
      </c>
      <c r="AL3" s="131">
        <v>41852</v>
      </c>
      <c r="AM3" s="131">
        <v>41883</v>
      </c>
      <c r="AN3" s="131">
        <v>41913</v>
      </c>
      <c r="AO3" s="131">
        <v>41944</v>
      </c>
      <c r="AP3" s="131">
        <v>41974</v>
      </c>
      <c r="AQ3" s="131">
        <v>42005</v>
      </c>
      <c r="AR3" s="131">
        <v>42036</v>
      </c>
      <c r="AS3" s="131">
        <v>42064</v>
      </c>
      <c r="AT3" s="131">
        <v>42095</v>
      </c>
      <c r="AU3" s="131">
        <v>42125</v>
      </c>
      <c r="AV3" s="131">
        <v>42156</v>
      </c>
      <c r="AW3" s="131">
        <v>42186</v>
      </c>
      <c r="AX3" s="131">
        <v>42217</v>
      </c>
      <c r="AY3" s="131">
        <v>42248</v>
      </c>
      <c r="AZ3" s="131">
        <v>42278</v>
      </c>
      <c r="BA3" s="131">
        <v>42309</v>
      </c>
      <c r="BB3" s="131">
        <v>42339</v>
      </c>
      <c r="BC3" s="131">
        <v>42370</v>
      </c>
      <c r="BD3" s="131">
        <v>42401</v>
      </c>
      <c r="BE3" s="131">
        <v>42430</v>
      </c>
      <c r="BF3" s="131">
        <v>42461</v>
      </c>
      <c r="BG3" s="131">
        <v>42491</v>
      </c>
      <c r="BH3" s="131">
        <v>42522</v>
      </c>
      <c r="BI3" s="131">
        <v>42552</v>
      </c>
      <c r="BJ3" s="131">
        <v>42583</v>
      </c>
      <c r="BK3" s="131">
        <v>42614</v>
      </c>
      <c r="BL3" s="131">
        <v>42644</v>
      </c>
      <c r="BM3" s="131">
        <v>42675</v>
      </c>
      <c r="BN3" s="131">
        <v>42705</v>
      </c>
      <c r="BO3" s="131">
        <v>42736</v>
      </c>
      <c r="BP3" s="131">
        <v>42767</v>
      </c>
      <c r="BQ3" s="131">
        <v>42795</v>
      </c>
      <c r="BR3" s="131">
        <v>42826</v>
      </c>
      <c r="BS3" s="131">
        <v>42856</v>
      </c>
      <c r="BT3" s="131">
        <v>42887</v>
      </c>
      <c r="BU3" s="131">
        <v>42917</v>
      </c>
      <c r="BV3" s="131">
        <v>42948</v>
      </c>
      <c r="BW3" s="131">
        <v>42979</v>
      </c>
      <c r="BX3" s="131">
        <v>43009</v>
      </c>
      <c r="BY3" s="131">
        <v>43040</v>
      </c>
      <c r="BZ3" s="131">
        <v>43070</v>
      </c>
    </row>
    <row r="4" spans="1:81" s="137" customFormat="1" ht="15.75" customHeight="1" x14ac:dyDescent="0.25">
      <c r="A4" s="194"/>
      <c r="B4" s="134"/>
      <c r="C4" s="135">
        <f>SUM(C6:C74)</f>
        <v>28364</v>
      </c>
      <c r="D4" s="135">
        <f>SUM(D6:D74)</f>
        <v>23993</v>
      </c>
      <c r="E4" s="135">
        <f>SUM(E6:E74)</f>
        <v>14208</v>
      </c>
      <c r="F4" s="135">
        <f>SUM(F6:F74)</f>
        <v>5122</v>
      </c>
      <c r="G4" s="136">
        <f>D4/SUM(C6:INDEX(C6:C74,MATCH($B$2,B6:B74,0)-2))</f>
        <v>0.94234319154785751</v>
      </c>
      <c r="H4" s="136">
        <f>E4/SUM(C6:INDEX(C6:C74,MATCH($B$2,B6:B74,0)-5))</f>
        <v>0.63607467430720332</v>
      </c>
      <c r="I4" s="136">
        <f>F4/SUM(C6:INDEX(C6:C74,MATCH($B$2,B6:B74,0)-11))</f>
        <v>0.32951621204323212</v>
      </c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9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9"/>
      <c r="BV4" s="138"/>
      <c r="BW4" s="138"/>
      <c r="BX4" s="138"/>
      <c r="BY4" s="138"/>
      <c r="BZ4" s="138"/>
      <c r="CA4" s="136">
        <v>0.920104211897525</v>
      </c>
      <c r="CB4" s="140">
        <v>0.55971850530280498</v>
      </c>
      <c r="CC4" s="140">
        <v>0.27650367806144527</v>
      </c>
    </row>
    <row r="5" spans="1:81" s="144" customFormat="1" ht="15.75" customHeight="1" x14ac:dyDescent="0.25">
      <c r="A5" s="195"/>
      <c r="B5" s="141"/>
      <c r="C5" s="141"/>
      <c r="D5" s="141"/>
      <c r="E5" s="141"/>
      <c r="F5" s="141"/>
      <c r="G5" s="142"/>
      <c r="H5" s="142"/>
      <c r="I5" s="143"/>
      <c r="K5" s="145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9"/>
      <c r="AR5" s="150"/>
      <c r="AS5" s="150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2"/>
      <c r="CB5" s="142"/>
      <c r="CC5" s="143"/>
    </row>
    <row r="6" spans="1:81" outlineLevel="1" x14ac:dyDescent="0.25">
      <c r="A6" s="193" t="s">
        <v>319</v>
      </c>
      <c r="B6" s="151">
        <v>41000</v>
      </c>
      <c r="C6" s="152">
        <v>22</v>
      </c>
      <c r="D6" s="153">
        <f>L6</f>
        <v>22</v>
      </c>
      <c r="E6" s="153">
        <f>O6</f>
        <v>16</v>
      </c>
      <c r="F6" s="153">
        <f>$U$6</f>
        <v>9</v>
      </c>
      <c r="G6" s="154">
        <f>IFERROR(D6/$C6,"-")</f>
        <v>1</v>
      </c>
      <c r="H6" s="154">
        <f>IFERROR(E6/$C6,"-")</f>
        <v>0.72727272727272729</v>
      </c>
      <c r="I6" s="196">
        <f>IFERROR(F6/$C6,"-")</f>
        <v>0.40909090909090912</v>
      </c>
      <c r="J6" s="197"/>
      <c r="K6" s="155">
        <v>22</v>
      </c>
      <c r="L6" s="156">
        <v>22</v>
      </c>
      <c r="M6" s="156">
        <v>21</v>
      </c>
      <c r="N6" s="156">
        <v>20</v>
      </c>
      <c r="O6" s="156">
        <v>16</v>
      </c>
      <c r="P6" s="156">
        <v>13</v>
      </c>
      <c r="Q6" s="156">
        <v>11</v>
      </c>
      <c r="R6" s="156">
        <v>10</v>
      </c>
      <c r="S6" s="156">
        <v>9</v>
      </c>
      <c r="T6" s="156">
        <v>9</v>
      </c>
      <c r="U6" s="156">
        <v>9</v>
      </c>
      <c r="V6" s="156">
        <v>7</v>
      </c>
      <c r="W6" s="156">
        <v>6</v>
      </c>
      <c r="X6" s="156">
        <v>6</v>
      </c>
      <c r="Y6" s="156">
        <v>6</v>
      </c>
      <c r="Z6" s="156">
        <v>6</v>
      </c>
      <c r="AA6" s="156">
        <v>6</v>
      </c>
      <c r="AB6" s="156">
        <v>6</v>
      </c>
      <c r="AC6" s="156">
        <v>6</v>
      </c>
      <c r="AD6" s="156">
        <v>6</v>
      </c>
      <c r="AE6" s="156">
        <v>6</v>
      </c>
      <c r="AF6" s="156">
        <v>4</v>
      </c>
      <c r="AG6" s="156">
        <v>4</v>
      </c>
      <c r="AH6" s="156">
        <v>3</v>
      </c>
      <c r="AI6" s="156">
        <v>3</v>
      </c>
      <c r="AJ6" s="156">
        <v>3</v>
      </c>
      <c r="AK6" s="156">
        <v>2</v>
      </c>
      <c r="AL6" s="156">
        <v>2</v>
      </c>
      <c r="AM6" s="156">
        <v>2</v>
      </c>
      <c r="AN6" s="156">
        <v>2</v>
      </c>
      <c r="AO6" s="156">
        <v>2</v>
      </c>
      <c r="AP6" s="156">
        <v>2</v>
      </c>
      <c r="AQ6" s="156">
        <v>2</v>
      </c>
      <c r="AR6" s="156">
        <v>2</v>
      </c>
      <c r="AS6" s="156">
        <v>2</v>
      </c>
      <c r="AT6" s="156">
        <v>2</v>
      </c>
      <c r="AU6" s="156">
        <v>2</v>
      </c>
      <c r="AV6" s="156">
        <v>2</v>
      </c>
      <c r="AW6" s="156">
        <v>2</v>
      </c>
      <c r="AX6" s="156">
        <v>2</v>
      </c>
      <c r="AY6" s="156">
        <v>2</v>
      </c>
      <c r="AZ6" s="157">
        <v>2</v>
      </c>
      <c r="BA6" s="156">
        <v>2</v>
      </c>
      <c r="BB6" s="156">
        <v>2</v>
      </c>
      <c r="BC6" s="156">
        <v>2</v>
      </c>
      <c r="BD6" s="156">
        <v>2</v>
      </c>
      <c r="BE6" s="156">
        <v>2</v>
      </c>
      <c r="BF6" s="156">
        <v>2</v>
      </c>
      <c r="BG6" s="156">
        <v>1</v>
      </c>
      <c r="BH6" s="156">
        <v>1</v>
      </c>
      <c r="BI6" s="158">
        <v>1</v>
      </c>
      <c r="BJ6" s="156">
        <v>1</v>
      </c>
      <c r="BK6" s="156">
        <v>1</v>
      </c>
      <c r="BL6" s="156">
        <v>1</v>
      </c>
      <c r="BM6" s="156">
        <v>1</v>
      </c>
      <c r="BN6" s="156">
        <v>1</v>
      </c>
      <c r="BO6" s="156">
        <v>1</v>
      </c>
      <c r="BP6" s="156">
        <v>1</v>
      </c>
      <c r="BQ6" s="156">
        <v>1</v>
      </c>
      <c r="BR6" s="156">
        <v>1</v>
      </c>
      <c r="BS6" s="156">
        <v>1</v>
      </c>
      <c r="BT6" s="156">
        <v>1</v>
      </c>
      <c r="BU6" s="158">
        <v>1</v>
      </c>
      <c r="BV6" s="156"/>
      <c r="BW6" s="156"/>
      <c r="BX6" s="156"/>
      <c r="BY6" s="156"/>
      <c r="BZ6" s="156"/>
      <c r="CA6" s="159">
        <v>1</v>
      </c>
      <c r="CB6" s="159">
        <v>0.72727272727272729</v>
      </c>
      <c r="CC6" s="159">
        <v>0.40909090909090912</v>
      </c>
    </row>
    <row r="7" spans="1:81" outlineLevel="1" x14ac:dyDescent="0.25">
      <c r="A7" s="193" t="s">
        <v>320</v>
      </c>
      <c r="B7" s="151">
        <v>41030</v>
      </c>
      <c r="C7" s="152">
        <v>8</v>
      </c>
      <c r="D7" s="153">
        <f>IFERROR(INDEX($K7:$BN7,,MATCH($B7,$K$3:$BN$3,0)+2),0)</f>
        <v>8</v>
      </c>
      <c r="E7" s="153">
        <f>IFERROR(INDEX($K7:$BN7,,MATCH($B7,$K$3:$BN$3,0)+5),0)</f>
        <v>7</v>
      </c>
      <c r="F7" s="153">
        <f>IFERROR(INDEX($K7:$BN7,,MATCH($B7,$K$3:$BN$3,0)+11),0)</f>
        <v>6</v>
      </c>
      <c r="G7" s="154">
        <f t="shared" ref="G7:I62" si="0">IFERROR(D7/$C7,"-")</f>
        <v>1</v>
      </c>
      <c r="H7" s="154">
        <f t="shared" si="0"/>
        <v>0.875</v>
      </c>
      <c r="I7" s="154">
        <f t="shared" si="0"/>
        <v>0.75</v>
      </c>
      <c r="J7" s="197"/>
      <c r="K7" s="160"/>
      <c r="L7" s="161">
        <v>8</v>
      </c>
      <c r="M7" s="161">
        <v>8</v>
      </c>
      <c r="N7" s="161">
        <v>8</v>
      </c>
      <c r="O7" s="161">
        <v>8</v>
      </c>
      <c r="P7" s="161">
        <v>7</v>
      </c>
      <c r="Q7" s="161">
        <v>6</v>
      </c>
      <c r="R7" s="161">
        <v>6</v>
      </c>
      <c r="S7" s="161">
        <v>6</v>
      </c>
      <c r="T7" s="161">
        <v>6</v>
      </c>
      <c r="U7" s="161">
        <v>6</v>
      </c>
      <c r="V7" s="161">
        <v>6</v>
      </c>
      <c r="W7" s="161">
        <v>6</v>
      </c>
      <c r="X7" s="161">
        <v>6</v>
      </c>
      <c r="Y7" s="161">
        <v>5</v>
      </c>
      <c r="Z7" s="161">
        <v>5</v>
      </c>
      <c r="AA7" s="161">
        <v>2</v>
      </c>
      <c r="AB7" s="161">
        <v>2</v>
      </c>
      <c r="AC7" s="161">
        <v>2</v>
      </c>
      <c r="AD7" s="161">
        <v>2</v>
      </c>
      <c r="AE7" s="161">
        <v>2</v>
      </c>
      <c r="AF7" s="161">
        <v>2</v>
      </c>
      <c r="AG7" s="161">
        <v>2</v>
      </c>
      <c r="AH7" s="161">
        <v>2</v>
      </c>
      <c r="AI7" s="161">
        <v>2</v>
      </c>
      <c r="AJ7" s="161">
        <v>1</v>
      </c>
      <c r="AK7" s="161">
        <v>0</v>
      </c>
      <c r="AL7" s="161">
        <v>0</v>
      </c>
      <c r="AM7" s="161">
        <v>0</v>
      </c>
      <c r="AN7" s="161">
        <v>0</v>
      </c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2"/>
      <c r="BA7" s="161"/>
      <c r="BB7" s="161"/>
      <c r="BC7" s="161"/>
      <c r="BD7" s="161"/>
      <c r="BE7" s="161"/>
      <c r="BF7" s="161"/>
      <c r="BG7" s="161"/>
      <c r="BH7" s="161"/>
      <c r="BI7" s="163" t="s">
        <v>33</v>
      </c>
      <c r="BJ7" s="161" t="s">
        <v>33</v>
      </c>
      <c r="BK7" s="161" t="s">
        <v>33</v>
      </c>
      <c r="BL7" s="161" t="s">
        <v>33</v>
      </c>
      <c r="BM7" s="161" t="s">
        <v>33</v>
      </c>
      <c r="BN7" s="161" t="s">
        <v>33</v>
      </c>
      <c r="BO7" s="161" t="s">
        <v>33</v>
      </c>
      <c r="BP7" s="161" t="s">
        <v>33</v>
      </c>
      <c r="BQ7" s="161" t="s">
        <v>33</v>
      </c>
      <c r="BR7" s="161" t="s">
        <v>33</v>
      </c>
      <c r="BS7" s="161" t="s">
        <v>33</v>
      </c>
      <c r="BT7" s="161" t="s">
        <v>33</v>
      </c>
      <c r="BU7" s="163"/>
      <c r="BV7" s="161"/>
      <c r="BW7" s="161"/>
      <c r="BX7" s="161"/>
      <c r="BY7" s="161"/>
      <c r="BZ7" s="161"/>
      <c r="CA7" s="159">
        <v>1</v>
      </c>
      <c r="CB7" s="159">
        <v>0.875</v>
      </c>
      <c r="CC7" s="159">
        <v>0.75</v>
      </c>
    </row>
    <row r="8" spans="1:81" outlineLevel="1" x14ac:dyDescent="0.25">
      <c r="A8" s="193" t="s">
        <v>321</v>
      </c>
      <c r="B8" s="151">
        <v>41061</v>
      </c>
      <c r="C8" s="152">
        <v>18</v>
      </c>
      <c r="D8" s="153">
        <f t="shared" ref="D8:D50" si="1">IFERROR(INDEX($K8:$BN8,,MATCH($B8,$K$3:$BN$3,0)+2),0)</f>
        <v>18</v>
      </c>
      <c r="E8" s="153">
        <f t="shared" ref="E8:E50" si="2">IFERROR(INDEX($K8:$BN8,,MATCH($B8,$K$3:$BN$3,0)+5),0)</f>
        <v>12</v>
      </c>
      <c r="F8" s="153">
        <f t="shared" ref="F8:F49" si="3">IFERROR(INDEX($K8:$BN8,,MATCH($B8,$K$3:$BN$3,0)+11),0)</f>
        <v>4</v>
      </c>
      <c r="G8" s="154">
        <f t="shared" si="0"/>
        <v>1</v>
      </c>
      <c r="H8" s="154">
        <f t="shared" si="0"/>
        <v>0.66666666666666663</v>
      </c>
      <c r="I8" s="154">
        <f t="shared" si="0"/>
        <v>0.22222222222222221</v>
      </c>
      <c r="J8" s="197"/>
      <c r="K8" s="160"/>
      <c r="L8" s="161"/>
      <c r="M8" s="161">
        <v>18</v>
      </c>
      <c r="N8" s="161">
        <v>18</v>
      </c>
      <c r="O8" s="161">
        <v>16</v>
      </c>
      <c r="P8" s="161">
        <v>14</v>
      </c>
      <c r="Q8" s="161">
        <v>12</v>
      </c>
      <c r="R8" s="161">
        <v>12</v>
      </c>
      <c r="S8" s="161">
        <v>7</v>
      </c>
      <c r="T8" s="161">
        <v>7</v>
      </c>
      <c r="U8" s="161">
        <v>7</v>
      </c>
      <c r="V8" s="161">
        <v>4</v>
      </c>
      <c r="W8" s="161">
        <v>4</v>
      </c>
      <c r="X8" s="161">
        <v>4</v>
      </c>
      <c r="Y8" s="161">
        <v>4</v>
      </c>
      <c r="Z8" s="161">
        <v>4</v>
      </c>
      <c r="AA8" s="161">
        <v>4</v>
      </c>
      <c r="AB8" s="161">
        <v>4</v>
      </c>
      <c r="AC8" s="161">
        <v>4</v>
      </c>
      <c r="AD8" s="161">
        <v>4</v>
      </c>
      <c r="AE8" s="161">
        <v>4</v>
      </c>
      <c r="AF8" s="161">
        <v>3</v>
      </c>
      <c r="AG8" s="161">
        <v>3</v>
      </c>
      <c r="AH8" s="161">
        <v>3</v>
      </c>
      <c r="AI8" s="161">
        <v>2</v>
      </c>
      <c r="AJ8" s="161">
        <v>2</v>
      </c>
      <c r="AK8" s="161">
        <v>2</v>
      </c>
      <c r="AL8" s="161">
        <v>2</v>
      </c>
      <c r="AM8" s="161">
        <v>2</v>
      </c>
      <c r="AN8" s="161">
        <v>2</v>
      </c>
      <c r="AO8" s="161">
        <v>2</v>
      </c>
      <c r="AP8" s="161">
        <v>2</v>
      </c>
      <c r="AQ8" s="161">
        <v>2</v>
      </c>
      <c r="AR8" s="161">
        <v>2</v>
      </c>
      <c r="AS8" s="161">
        <v>2</v>
      </c>
      <c r="AT8" s="161">
        <v>1</v>
      </c>
      <c r="AU8" s="161">
        <v>1</v>
      </c>
      <c r="AV8" s="161">
        <v>1</v>
      </c>
      <c r="AW8" s="161">
        <v>1</v>
      </c>
      <c r="AX8" s="161">
        <v>1</v>
      </c>
      <c r="AY8" s="161">
        <v>1</v>
      </c>
      <c r="AZ8" s="164">
        <v>1</v>
      </c>
      <c r="BA8" s="161">
        <v>1</v>
      </c>
      <c r="BB8" s="161">
        <v>1</v>
      </c>
      <c r="BC8" s="161">
        <v>1</v>
      </c>
      <c r="BD8" s="161">
        <v>1</v>
      </c>
      <c r="BE8" s="161">
        <v>1</v>
      </c>
      <c r="BF8" s="161">
        <v>1</v>
      </c>
      <c r="BG8" s="161">
        <v>1</v>
      </c>
      <c r="BH8" s="161">
        <v>1</v>
      </c>
      <c r="BI8" s="163">
        <v>1</v>
      </c>
      <c r="BJ8" s="161">
        <v>1</v>
      </c>
      <c r="BK8" s="161">
        <v>1</v>
      </c>
      <c r="BL8" s="161">
        <v>1</v>
      </c>
      <c r="BM8" s="161">
        <v>1</v>
      </c>
      <c r="BN8" s="161">
        <v>1</v>
      </c>
      <c r="BO8" s="161">
        <v>1</v>
      </c>
      <c r="BP8" s="161">
        <v>1</v>
      </c>
      <c r="BQ8" s="161">
        <v>1</v>
      </c>
      <c r="BR8" s="161">
        <v>1</v>
      </c>
      <c r="BS8" s="161">
        <v>1</v>
      </c>
      <c r="BT8" s="161">
        <v>1</v>
      </c>
      <c r="BU8" s="163">
        <v>1</v>
      </c>
      <c r="BV8" s="161"/>
      <c r="BW8" s="161"/>
      <c r="BX8" s="161"/>
      <c r="BY8" s="161"/>
      <c r="BZ8" s="161"/>
      <c r="CA8" s="159">
        <v>1</v>
      </c>
      <c r="CB8" s="159">
        <v>0.66666666666666663</v>
      </c>
      <c r="CC8" s="159">
        <v>0.22222222222222221</v>
      </c>
    </row>
    <row r="9" spans="1:81" outlineLevel="1" x14ac:dyDescent="0.25">
      <c r="A9" s="193" t="s">
        <v>322</v>
      </c>
      <c r="B9" s="151">
        <v>41091</v>
      </c>
      <c r="C9" s="152">
        <v>10</v>
      </c>
      <c r="D9" s="153">
        <f t="shared" si="1"/>
        <v>8</v>
      </c>
      <c r="E9" s="153">
        <f t="shared" si="2"/>
        <v>6</v>
      </c>
      <c r="F9" s="153">
        <f t="shared" si="3"/>
        <v>1</v>
      </c>
      <c r="G9" s="154">
        <f t="shared" si="0"/>
        <v>0.8</v>
      </c>
      <c r="H9" s="154">
        <f t="shared" si="0"/>
        <v>0.6</v>
      </c>
      <c r="I9" s="154">
        <f t="shared" si="0"/>
        <v>0.1</v>
      </c>
      <c r="J9" s="197"/>
      <c r="K9" s="160"/>
      <c r="L9" s="161"/>
      <c r="M9" s="161"/>
      <c r="N9" s="161">
        <v>9</v>
      </c>
      <c r="O9" s="161">
        <v>8</v>
      </c>
      <c r="P9" s="161">
        <v>7</v>
      </c>
      <c r="Q9" s="161">
        <v>6</v>
      </c>
      <c r="R9" s="161">
        <v>6</v>
      </c>
      <c r="S9" s="161">
        <v>5</v>
      </c>
      <c r="T9" s="161">
        <v>5</v>
      </c>
      <c r="U9" s="161">
        <v>5</v>
      </c>
      <c r="V9" s="161">
        <v>1</v>
      </c>
      <c r="W9" s="161">
        <v>1</v>
      </c>
      <c r="X9" s="161">
        <v>1</v>
      </c>
      <c r="Y9" s="161">
        <v>1</v>
      </c>
      <c r="Z9" s="161">
        <v>1</v>
      </c>
      <c r="AA9" s="161">
        <v>1</v>
      </c>
      <c r="AB9" s="161">
        <v>1</v>
      </c>
      <c r="AC9" s="161">
        <v>1</v>
      </c>
      <c r="AD9" s="161">
        <v>1</v>
      </c>
      <c r="AE9" s="161">
        <v>1</v>
      </c>
      <c r="AF9" s="161">
        <v>1</v>
      </c>
      <c r="AG9" s="161">
        <v>1</v>
      </c>
      <c r="AH9" s="161">
        <v>1</v>
      </c>
      <c r="AI9" s="161">
        <v>1</v>
      </c>
      <c r="AJ9" s="161">
        <v>1</v>
      </c>
      <c r="AK9" s="161">
        <v>1</v>
      </c>
      <c r="AL9" s="161">
        <v>1</v>
      </c>
      <c r="AM9" s="161">
        <v>1</v>
      </c>
      <c r="AN9" s="161">
        <v>1</v>
      </c>
      <c r="AO9" s="161">
        <v>1</v>
      </c>
      <c r="AP9" s="161">
        <v>1</v>
      </c>
      <c r="AQ9" s="161">
        <v>1</v>
      </c>
      <c r="AR9" s="161">
        <v>1</v>
      </c>
      <c r="AS9" s="161">
        <v>1</v>
      </c>
      <c r="AT9" s="161">
        <v>1</v>
      </c>
      <c r="AU9" s="161"/>
      <c r="AV9" s="161"/>
      <c r="AW9" s="161"/>
      <c r="AX9" s="161"/>
      <c r="AY9" s="161"/>
      <c r="AZ9" s="162"/>
      <c r="BA9" s="161"/>
      <c r="BB9" s="161"/>
      <c r="BC9" s="161"/>
      <c r="BD9" s="161"/>
      <c r="BE9" s="161"/>
      <c r="BF9" s="161"/>
      <c r="BG9" s="161"/>
      <c r="BH9" s="161"/>
      <c r="BI9" s="163" t="s">
        <v>33</v>
      </c>
      <c r="BJ9" s="161" t="s">
        <v>33</v>
      </c>
      <c r="BK9" s="161" t="s">
        <v>33</v>
      </c>
      <c r="BL9" s="161" t="s">
        <v>33</v>
      </c>
      <c r="BM9" s="161" t="s">
        <v>33</v>
      </c>
      <c r="BN9" s="161" t="s">
        <v>33</v>
      </c>
      <c r="BO9" s="161" t="s">
        <v>33</v>
      </c>
      <c r="BP9" s="161" t="s">
        <v>33</v>
      </c>
      <c r="BQ9" s="161" t="s">
        <v>33</v>
      </c>
      <c r="BR9" s="161" t="s">
        <v>33</v>
      </c>
      <c r="BS9" s="161" t="s">
        <v>33</v>
      </c>
      <c r="BT9" s="161" t="s">
        <v>33</v>
      </c>
      <c r="BU9" s="163"/>
      <c r="BV9" s="161"/>
      <c r="BW9" s="161"/>
      <c r="BX9" s="161"/>
      <c r="BY9" s="161"/>
      <c r="BZ9" s="161"/>
      <c r="CA9" s="159">
        <v>0.8</v>
      </c>
      <c r="CB9" s="159">
        <v>0.6</v>
      </c>
      <c r="CC9" s="159">
        <v>0.1</v>
      </c>
    </row>
    <row r="10" spans="1:81" outlineLevel="1" x14ac:dyDescent="0.25">
      <c r="A10" s="193" t="s">
        <v>323</v>
      </c>
      <c r="B10" s="151">
        <v>41122</v>
      </c>
      <c r="C10" s="152">
        <v>4</v>
      </c>
      <c r="D10" s="153">
        <f t="shared" si="1"/>
        <v>4</v>
      </c>
      <c r="E10" s="153">
        <f t="shared" si="2"/>
        <v>4</v>
      </c>
      <c r="F10" s="153">
        <f t="shared" si="3"/>
        <v>0</v>
      </c>
      <c r="G10" s="154">
        <f t="shared" si="0"/>
        <v>1</v>
      </c>
      <c r="H10" s="154">
        <f t="shared" si="0"/>
        <v>1</v>
      </c>
      <c r="I10" s="154">
        <f t="shared" si="0"/>
        <v>0</v>
      </c>
      <c r="J10" s="197"/>
      <c r="K10" s="160"/>
      <c r="L10" s="161"/>
      <c r="M10" s="161"/>
      <c r="N10" s="161"/>
      <c r="O10" s="161">
        <v>4</v>
      </c>
      <c r="P10" s="161">
        <v>4</v>
      </c>
      <c r="Q10" s="161">
        <v>4</v>
      </c>
      <c r="R10" s="161">
        <v>4</v>
      </c>
      <c r="S10" s="161">
        <v>4</v>
      </c>
      <c r="T10" s="161">
        <v>4</v>
      </c>
      <c r="U10" s="161">
        <v>4</v>
      </c>
      <c r="V10" s="161">
        <v>2</v>
      </c>
      <c r="W10" s="161">
        <v>2</v>
      </c>
      <c r="X10" s="161">
        <v>2</v>
      </c>
      <c r="Y10" s="161">
        <v>0</v>
      </c>
      <c r="Z10" s="161">
        <v>0</v>
      </c>
      <c r="AA10" s="161">
        <v>0</v>
      </c>
      <c r="AB10" s="161">
        <v>0</v>
      </c>
      <c r="AC10" s="161">
        <v>0</v>
      </c>
      <c r="AD10" s="161">
        <v>0</v>
      </c>
      <c r="AE10" s="161">
        <v>0</v>
      </c>
      <c r="AF10" s="161">
        <v>0</v>
      </c>
      <c r="AG10" s="161">
        <v>0</v>
      </c>
      <c r="AH10" s="161">
        <v>0</v>
      </c>
      <c r="AI10" s="161">
        <v>0</v>
      </c>
      <c r="AJ10" s="161">
        <v>0</v>
      </c>
      <c r="AK10" s="161">
        <v>0</v>
      </c>
      <c r="AL10" s="161">
        <v>0</v>
      </c>
      <c r="AM10" s="161">
        <v>0</v>
      </c>
      <c r="AN10" s="161">
        <v>0</v>
      </c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2"/>
      <c r="BA10" s="161"/>
      <c r="BB10" s="161"/>
      <c r="BC10" s="161"/>
      <c r="BD10" s="161"/>
      <c r="BE10" s="161"/>
      <c r="BF10" s="161"/>
      <c r="BG10" s="161"/>
      <c r="BH10" s="161"/>
      <c r="BI10" s="163" t="s">
        <v>33</v>
      </c>
      <c r="BJ10" s="161" t="s">
        <v>33</v>
      </c>
      <c r="BK10" s="161" t="s">
        <v>33</v>
      </c>
      <c r="BL10" s="161" t="s">
        <v>33</v>
      </c>
      <c r="BM10" s="161" t="s">
        <v>33</v>
      </c>
      <c r="BN10" s="161" t="s">
        <v>33</v>
      </c>
      <c r="BO10" s="161" t="s">
        <v>33</v>
      </c>
      <c r="BP10" s="161" t="s">
        <v>33</v>
      </c>
      <c r="BQ10" s="161" t="s">
        <v>33</v>
      </c>
      <c r="BR10" s="161" t="s">
        <v>33</v>
      </c>
      <c r="BS10" s="161" t="s">
        <v>33</v>
      </c>
      <c r="BT10" s="161" t="s">
        <v>33</v>
      </c>
      <c r="BU10" s="163"/>
      <c r="BV10" s="161"/>
      <c r="BW10" s="161"/>
      <c r="BX10" s="161"/>
      <c r="BY10" s="161"/>
      <c r="BZ10" s="161"/>
      <c r="CA10" s="159">
        <v>1</v>
      </c>
      <c r="CB10" s="159">
        <v>1</v>
      </c>
      <c r="CC10" s="159">
        <v>0</v>
      </c>
    </row>
    <row r="11" spans="1:81" outlineLevel="1" x14ac:dyDescent="0.25">
      <c r="A11" s="193" t="s">
        <v>324</v>
      </c>
      <c r="B11" s="151">
        <v>41153</v>
      </c>
      <c r="C11" s="152">
        <v>2</v>
      </c>
      <c r="D11" s="153">
        <f t="shared" si="1"/>
        <v>2</v>
      </c>
      <c r="E11" s="153">
        <f t="shared" si="2"/>
        <v>2</v>
      </c>
      <c r="F11" s="153">
        <f t="shared" si="3"/>
        <v>1</v>
      </c>
      <c r="G11" s="154">
        <f t="shared" si="0"/>
        <v>1</v>
      </c>
      <c r="H11" s="154">
        <f t="shared" si="0"/>
        <v>1</v>
      </c>
      <c r="I11" s="154">
        <f t="shared" si="0"/>
        <v>0.5</v>
      </c>
      <c r="J11" s="197"/>
      <c r="K11" s="160"/>
      <c r="L11" s="161"/>
      <c r="M11" s="161"/>
      <c r="N11" s="161"/>
      <c r="O11" s="161"/>
      <c r="P11" s="161">
        <v>2</v>
      </c>
      <c r="Q11" s="161">
        <v>2</v>
      </c>
      <c r="R11" s="161">
        <v>2</v>
      </c>
      <c r="S11" s="161">
        <v>2</v>
      </c>
      <c r="T11" s="161">
        <v>2</v>
      </c>
      <c r="U11" s="161">
        <v>2</v>
      </c>
      <c r="V11" s="161">
        <v>1</v>
      </c>
      <c r="W11" s="161">
        <v>1</v>
      </c>
      <c r="X11" s="161">
        <v>1</v>
      </c>
      <c r="Y11" s="161">
        <v>1</v>
      </c>
      <c r="Z11" s="161">
        <v>1</v>
      </c>
      <c r="AA11" s="161">
        <v>1</v>
      </c>
      <c r="AB11" s="161">
        <v>1</v>
      </c>
      <c r="AC11" s="161">
        <v>1</v>
      </c>
      <c r="AD11" s="161">
        <v>1</v>
      </c>
      <c r="AE11" s="161">
        <v>1</v>
      </c>
      <c r="AF11" s="161">
        <v>1</v>
      </c>
      <c r="AG11" s="161">
        <v>1</v>
      </c>
      <c r="AH11" s="161">
        <v>1</v>
      </c>
      <c r="AI11" s="161">
        <v>0</v>
      </c>
      <c r="AJ11" s="161">
        <v>0</v>
      </c>
      <c r="AK11" s="161">
        <v>0</v>
      </c>
      <c r="AL11" s="161">
        <v>0</v>
      </c>
      <c r="AM11" s="161">
        <v>0</v>
      </c>
      <c r="AN11" s="161">
        <v>0</v>
      </c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2"/>
      <c r="BA11" s="161"/>
      <c r="BB11" s="161"/>
      <c r="BC11" s="161"/>
      <c r="BD11" s="161"/>
      <c r="BE11" s="161"/>
      <c r="BF11" s="161"/>
      <c r="BG11" s="161"/>
      <c r="BH11" s="161"/>
      <c r="BI11" s="163" t="s">
        <v>33</v>
      </c>
      <c r="BJ11" s="161" t="s">
        <v>33</v>
      </c>
      <c r="BK11" s="161" t="s">
        <v>33</v>
      </c>
      <c r="BL11" s="161" t="s">
        <v>33</v>
      </c>
      <c r="BM11" s="161" t="s">
        <v>33</v>
      </c>
      <c r="BN11" s="161" t="s">
        <v>33</v>
      </c>
      <c r="BO11" s="161" t="s">
        <v>33</v>
      </c>
      <c r="BP11" s="161" t="s">
        <v>33</v>
      </c>
      <c r="BQ11" s="161" t="s">
        <v>33</v>
      </c>
      <c r="BR11" s="161" t="s">
        <v>33</v>
      </c>
      <c r="BS11" s="161" t="s">
        <v>33</v>
      </c>
      <c r="BT11" s="161" t="s">
        <v>33</v>
      </c>
      <c r="BU11" s="163"/>
      <c r="BV11" s="161"/>
      <c r="BW11" s="161"/>
      <c r="BX11" s="161"/>
      <c r="BY11" s="161"/>
      <c r="BZ11" s="161"/>
      <c r="CA11" s="159">
        <v>1</v>
      </c>
      <c r="CB11" s="159">
        <v>1</v>
      </c>
      <c r="CC11" s="159">
        <v>0.5</v>
      </c>
    </row>
    <row r="12" spans="1:81" outlineLevel="1" x14ac:dyDescent="0.25">
      <c r="A12" s="193" t="s">
        <v>325</v>
      </c>
      <c r="B12" s="151">
        <v>41183</v>
      </c>
      <c r="C12" s="152">
        <v>7</v>
      </c>
      <c r="D12" s="153">
        <f t="shared" si="1"/>
        <v>7</v>
      </c>
      <c r="E12" s="153">
        <f t="shared" si="2"/>
        <v>4</v>
      </c>
      <c r="F12" s="153">
        <f t="shared" si="3"/>
        <v>2</v>
      </c>
      <c r="G12" s="154">
        <f t="shared" si="0"/>
        <v>1</v>
      </c>
      <c r="H12" s="154">
        <f t="shared" si="0"/>
        <v>0.5714285714285714</v>
      </c>
      <c r="I12" s="154">
        <f t="shared" si="0"/>
        <v>0.2857142857142857</v>
      </c>
      <c r="J12" s="197"/>
      <c r="K12" s="160"/>
      <c r="L12" s="161"/>
      <c r="M12" s="161"/>
      <c r="N12" s="161"/>
      <c r="O12" s="161"/>
      <c r="P12" s="161"/>
      <c r="Q12" s="161">
        <v>7</v>
      </c>
      <c r="R12" s="161">
        <v>7</v>
      </c>
      <c r="S12" s="161">
        <v>7</v>
      </c>
      <c r="T12" s="161">
        <v>4</v>
      </c>
      <c r="U12" s="161">
        <v>4</v>
      </c>
      <c r="V12" s="161">
        <v>3</v>
      </c>
      <c r="W12" s="161">
        <v>2</v>
      </c>
      <c r="X12" s="161">
        <v>2</v>
      </c>
      <c r="Y12" s="161">
        <v>2</v>
      </c>
      <c r="Z12" s="161">
        <v>2</v>
      </c>
      <c r="AA12" s="161">
        <v>2</v>
      </c>
      <c r="AB12" s="161">
        <v>1</v>
      </c>
      <c r="AC12" s="161">
        <v>1</v>
      </c>
      <c r="AD12" s="161">
        <v>1</v>
      </c>
      <c r="AE12" s="161">
        <v>1</v>
      </c>
      <c r="AF12" s="161">
        <v>1</v>
      </c>
      <c r="AG12" s="161">
        <v>1</v>
      </c>
      <c r="AH12" s="161">
        <v>1</v>
      </c>
      <c r="AI12" s="161">
        <v>1</v>
      </c>
      <c r="AJ12" s="161">
        <v>1</v>
      </c>
      <c r="AK12" s="161">
        <v>1</v>
      </c>
      <c r="AL12" s="161">
        <v>1</v>
      </c>
      <c r="AM12" s="161">
        <v>1</v>
      </c>
      <c r="AN12" s="161">
        <v>1</v>
      </c>
      <c r="AO12" s="161">
        <v>1</v>
      </c>
      <c r="AP12" s="161">
        <v>1</v>
      </c>
      <c r="AQ12" s="161"/>
      <c r="AR12" s="161"/>
      <c r="AS12" s="161"/>
      <c r="AT12" s="161"/>
      <c r="AU12" s="161"/>
      <c r="AV12" s="161"/>
      <c r="AW12" s="161"/>
      <c r="AX12" s="161"/>
      <c r="AY12" s="161"/>
      <c r="AZ12" s="162"/>
      <c r="BA12" s="161"/>
      <c r="BB12" s="161"/>
      <c r="BC12" s="161"/>
      <c r="BD12" s="161"/>
      <c r="BE12" s="161"/>
      <c r="BF12" s="161"/>
      <c r="BG12" s="161"/>
      <c r="BH12" s="161"/>
      <c r="BI12" s="163" t="s">
        <v>33</v>
      </c>
      <c r="BJ12" s="161" t="s">
        <v>33</v>
      </c>
      <c r="BK12" s="161" t="s">
        <v>33</v>
      </c>
      <c r="BL12" s="161" t="s">
        <v>33</v>
      </c>
      <c r="BM12" s="161" t="s">
        <v>33</v>
      </c>
      <c r="BN12" s="161" t="s">
        <v>33</v>
      </c>
      <c r="BO12" s="161" t="s">
        <v>33</v>
      </c>
      <c r="BP12" s="161" t="s">
        <v>33</v>
      </c>
      <c r="BQ12" s="161" t="s">
        <v>33</v>
      </c>
      <c r="BR12" s="161" t="s">
        <v>33</v>
      </c>
      <c r="BS12" s="161" t="s">
        <v>33</v>
      </c>
      <c r="BT12" s="161" t="s">
        <v>33</v>
      </c>
      <c r="BU12" s="163"/>
      <c r="BV12" s="161"/>
      <c r="BW12" s="161"/>
      <c r="BX12" s="161"/>
      <c r="BY12" s="161"/>
      <c r="BZ12" s="161"/>
      <c r="CA12" s="159">
        <v>1</v>
      </c>
      <c r="CB12" s="159">
        <v>0.5714285714285714</v>
      </c>
      <c r="CC12" s="159">
        <v>0.2857142857142857</v>
      </c>
    </row>
    <row r="13" spans="1:81" outlineLevel="1" x14ac:dyDescent="0.25">
      <c r="A13" s="193" t="s">
        <v>326</v>
      </c>
      <c r="B13" s="151">
        <v>41214</v>
      </c>
      <c r="C13" s="152">
        <v>6</v>
      </c>
      <c r="D13" s="153">
        <f t="shared" si="1"/>
        <v>6</v>
      </c>
      <c r="E13" s="153">
        <f t="shared" si="2"/>
        <v>4</v>
      </c>
      <c r="F13" s="153">
        <f t="shared" si="3"/>
        <v>2</v>
      </c>
      <c r="G13" s="154">
        <f t="shared" si="0"/>
        <v>1</v>
      </c>
      <c r="H13" s="154">
        <f t="shared" si="0"/>
        <v>0.66666666666666663</v>
      </c>
      <c r="I13" s="154">
        <f t="shared" si="0"/>
        <v>0.33333333333333331</v>
      </c>
      <c r="J13" s="197"/>
      <c r="K13" s="165"/>
      <c r="L13" s="161"/>
      <c r="M13" s="161"/>
      <c r="N13" s="161"/>
      <c r="O13" s="161"/>
      <c r="P13" s="161"/>
      <c r="Q13" s="161"/>
      <c r="R13" s="161">
        <v>6</v>
      </c>
      <c r="S13" s="161">
        <v>6</v>
      </c>
      <c r="T13" s="161">
        <v>5</v>
      </c>
      <c r="U13" s="161">
        <v>5</v>
      </c>
      <c r="V13" s="161">
        <v>4</v>
      </c>
      <c r="W13" s="161">
        <v>4</v>
      </c>
      <c r="X13" s="161">
        <v>4</v>
      </c>
      <c r="Y13" s="161">
        <v>4</v>
      </c>
      <c r="Z13" s="161">
        <v>4</v>
      </c>
      <c r="AA13" s="161">
        <v>4</v>
      </c>
      <c r="AB13" s="161">
        <v>2</v>
      </c>
      <c r="AC13" s="161">
        <v>2</v>
      </c>
      <c r="AD13" s="161">
        <v>2</v>
      </c>
      <c r="AE13" s="161">
        <v>2</v>
      </c>
      <c r="AF13" s="161">
        <v>1</v>
      </c>
      <c r="AG13" s="161">
        <v>1</v>
      </c>
      <c r="AH13" s="161">
        <v>1</v>
      </c>
      <c r="AI13" s="161">
        <v>1</v>
      </c>
      <c r="AJ13" s="161">
        <v>1</v>
      </c>
      <c r="AK13" s="161">
        <v>1</v>
      </c>
      <c r="AL13" s="161">
        <v>1</v>
      </c>
      <c r="AM13" s="161">
        <v>1</v>
      </c>
      <c r="AN13" s="161">
        <v>0</v>
      </c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2"/>
      <c r="BA13" s="161"/>
      <c r="BB13" s="161"/>
      <c r="BC13" s="161"/>
      <c r="BD13" s="161"/>
      <c r="BE13" s="161"/>
      <c r="BF13" s="161"/>
      <c r="BG13" s="161"/>
      <c r="BH13" s="161"/>
      <c r="BI13" s="163" t="s">
        <v>33</v>
      </c>
      <c r="BJ13" s="161" t="s">
        <v>33</v>
      </c>
      <c r="BK13" s="161" t="s">
        <v>33</v>
      </c>
      <c r="BL13" s="161" t="s">
        <v>33</v>
      </c>
      <c r="BM13" s="161" t="s">
        <v>33</v>
      </c>
      <c r="BN13" s="161" t="s">
        <v>33</v>
      </c>
      <c r="BO13" s="161" t="s">
        <v>33</v>
      </c>
      <c r="BP13" s="161" t="s">
        <v>33</v>
      </c>
      <c r="BQ13" s="161" t="s">
        <v>33</v>
      </c>
      <c r="BR13" s="161" t="s">
        <v>33</v>
      </c>
      <c r="BS13" s="161" t="s">
        <v>33</v>
      </c>
      <c r="BT13" s="161" t="s">
        <v>33</v>
      </c>
      <c r="BU13" s="163"/>
      <c r="BV13" s="161"/>
      <c r="BW13" s="161"/>
      <c r="BX13" s="161"/>
      <c r="BY13" s="161"/>
      <c r="BZ13" s="161"/>
      <c r="CA13" s="159">
        <v>1</v>
      </c>
      <c r="CB13" s="159">
        <v>0.66666666666666663</v>
      </c>
      <c r="CC13" s="159">
        <v>0.33333333333333331</v>
      </c>
    </row>
    <row r="14" spans="1:81" x14ac:dyDescent="0.25">
      <c r="A14" s="193" t="s">
        <v>327</v>
      </c>
      <c r="B14" s="151">
        <v>41244</v>
      </c>
      <c r="C14" s="152">
        <v>14</v>
      </c>
      <c r="D14" s="153">
        <f t="shared" si="1"/>
        <v>14</v>
      </c>
      <c r="E14" s="153">
        <f t="shared" si="2"/>
        <v>12</v>
      </c>
      <c r="F14" s="153">
        <f t="shared" si="3"/>
        <v>6</v>
      </c>
      <c r="G14" s="154">
        <f t="shared" si="0"/>
        <v>1</v>
      </c>
      <c r="H14" s="154">
        <f t="shared" si="0"/>
        <v>0.8571428571428571</v>
      </c>
      <c r="I14" s="154">
        <f t="shared" si="0"/>
        <v>0.42857142857142855</v>
      </c>
      <c r="J14" s="197"/>
      <c r="K14" s="160"/>
      <c r="L14" s="161"/>
      <c r="M14" s="161"/>
      <c r="N14" s="161"/>
      <c r="O14" s="161"/>
      <c r="P14" s="161"/>
      <c r="Q14" s="161"/>
      <c r="R14" s="161"/>
      <c r="S14" s="161">
        <v>14</v>
      </c>
      <c r="T14" s="161">
        <v>14</v>
      </c>
      <c r="U14" s="161">
        <v>13</v>
      </c>
      <c r="V14" s="161">
        <v>12</v>
      </c>
      <c r="W14" s="161">
        <v>12</v>
      </c>
      <c r="X14" s="161">
        <v>11</v>
      </c>
      <c r="Y14" s="161">
        <v>8</v>
      </c>
      <c r="Z14" s="161">
        <v>8</v>
      </c>
      <c r="AA14" s="161">
        <v>8</v>
      </c>
      <c r="AB14" s="161">
        <v>6</v>
      </c>
      <c r="AC14" s="161">
        <v>6</v>
      </c>
      <c r="AD14" s="161">
        <v>6</v>
      </c>
      <c r="AE14" s="161">
        <v>6</v>
      </c>
      <c r="AF14" s="161">
        <v>6</v>
      </c>
      <c r="AG14" s="161">
        <v>6</v>
      </c>
      <c r="AH14" s="161">
        <v>6</v>
      </c>
      <c r="AI14" s="161">
        <v>6</v>
      </c>
      <c r="AJ14" s="161">
        <v>4</v>
      </c>
      <c r="AK14" s="161">
        <v>4</v>
      </c>
      <c r="AL14" s="161">
        <v>4</v>
      </c>
      <c r="AM14" s="161">
        <v>4</v>
      </c>
      <c r="AN14" s="161">
        <v>4</v>
      </c>
      <c r="AO14" s="161">
        <v>4</v>
      </c>
      <c r="AP14" s="161">
        <v>4</v>
      </c>
      <c r="AQ14" s="161">
        <v>4</v>
      </c>
      <c r="AR14" s="161">
        <v>4</v>
      </c>
      <c r="AS14" s="161">
        <v>4</v>
      </c>
      <c r="AT14" s="161">
        <v>4</v>
      </c>
      <c r="AU14" s="161">
        <v>4</v>
      </c>
      <c r="AV14" s="161">
        <v>4</v>
      </c>
      <c r="AW14" s="161">
        <v>3</v>
      </c>
      <c r="AX14" s="161">
        <v>3</v>
      </c>
      <c r="AY14" s="161">
        <v>3</v>
      </c>
      <c r="AZ14" s="164">
        <v>3</v>
      </c>
      <c r="BA14" s="161">
        <v>2</v>
      </c>
      <c r="BB14" s="161">
        <v>2</v>
      </c>
      <c r="BC14" s="161">
        <v>2</v>
      </c>
      <c r="BD14" s="161">
        <v>2</v>
      </c>
      <c r="BE14" s="161">
        <v>2</v>
      </c>
      <c r="BF14" s="161">
        <v>2</v>
      </c>
      <c r="BG14" s="161">
        <v>2</v>
      </c>
      <c r="BH14" s="161">
        <v>2</v>
      </c>
      <c r="BI14" s="163">
        <v>2</v>
      </c>
      <c r="BJ14" s="161">
        <v>2</v>
      </c>
      <c r="BK14" s="161">
        <v>2</v>
      </c>
      <c r="BL14" s="161">
        <v>2</v>
      </c>
      <c r="BM14" s="161">
        <v>2</v>
      </c>
      <c r="BN14" s="161">
        <v>2</v>
      </c>
      <c r="BO14" s="161">
        <v>2</v>
      </c>
      <c r="BP14" s="161">
        <v>2</v>
      </c>
      <c r="BQ14" s="161">
        <v>2</v>
      </c>
      <c r="BR14" s="161">
        <v>2</v>
      </c>
      <c r="BS14" s="161">
        <v>2</v>
      </c>
      <c r="BT14" s="161">
        <v>2</v>
      </c>
      <c r="BU14" s="163">
        <v>2</v>
      </c>
      <c r="BV14" s="161"/>
      <c r="BW14" s="161"/>
      <c r="BX14" s="161"/>
      <c r="BY14" s="161"/>
      <c r="BZ14" s="161"/>
      <c r="CA14" s="159">
        <v>1</v>
      </c>
      <c r="CB14" s="159">
        <v>0.8571428571428571</v>
      </c>
      <c r="CC14" s="159">
        <v>0.42857142857142855</v>
      </c>
    </row>
    <row r="15" spans="1:81" outlineLevel="1" x14ac:dyDescent="0.25">
      <c r="A15" s="193" t="s">
        <v>328</v>
      </c>
      <c r="B15" s="151">
        <v>41275</v>
      </c>
      <c r="C15" s="152">
        <v>11</v>
      </c>
      <c r="D15" s="153">
        <f t="shared" si="1"/>
        <v>11</v>
      </c>
      <c r="E15" s="153">
        <f t="shared" si="2"/>
        <v>11</v>
      </c>
      <c r="F15" s="153">
        <f t="shared" si="3"/>
        <v>5</v>
      </c>
      <c r="G15" s="154">
        <f t="shared" si="0"/>
        <v>1</v>
      </c>
      <c r="H15" s="154">
        <f t="shared" si="0"/>
        <v>1</v>
      </c>
      <c r="I15" s="154">
        <f t="shared" si="0"/>
        <v>0.45454545454545453</v>
      </c>
      <c r="J15" s="197"/>
      <c r="K15" s="160"/>
      <c r="L15" s="161"/>
      <c r="M15" s="161"/>
      <c r="N15" s="161"/>
      <c r="O15" s="161"/>
      <c r="P15" s="161"/>
      <c r="Q15" s="161"/>
      <c r="R15" s="161"/>
      <c r="S15" s="161"/>
      <c r="T15" s="161">
        <v>11</v>
      </c>
      <c r="U15" s="161">
        <v>11</v>
      </c>
      <c r="V15" s="161">
        <v>11</v>
      </c>
      <c r="W15" s="161">
        <v>11</v>
      </c>
      <c r="X15" s="161">
        <v>11</v>
      </c>
      <c r="Y15" s="161">
        <v>6</v>
      </c>
      <c r="Z15" s="161">
        <v>6</v>
      </c>
      <c r="AA15" s="161">
        <v>6</v>
      </c>
      <c r="AB15" s="161">
        <v>5</v>
      </c>
      <c r="AC15" s="161">
        <v>5</v>
      </c>
      <c r="AD15" s="161">
        <v>5</v>
      </c>
      <c r="AE15" s="161">
        <v>5</v>
      </c>
      <c r="AF15" s="161">
        <v>4</v>
      </c>
      <c r="AG15" s="161">
        <v>4</v>
      </c>
      <c r="AH15" s="161">
        <v>4</v>
      </c>
      <c r="AI15" s="161">
        <v>3</v>
      </c>
      <c r="AJ15" s="161">
        <v>2</v>
      </c>
      <c r="AK15" s="161">
        <v>1</v>
      </c>
      <c r="AL15" s="161">
        <v>1</v>
      </c>
      <c r="AM15" s="161">
        <v>1</v>
      </c>
      <c r="AN15" s="161">
        <v>1</v>
      </c>
      <c r="AO15" s="161">
        <v>1</v>
      </c>
      <c r="AP15" s="161">
        <v>1</v>
      </c>
      <c r="AQ15" s="161">
        <v>1</v>
      </c>
      <c r="AR15" s="161">
        <v>1</v>
      </c>
      <c r="AS15" s="161">
        <v>1</v>
      </c>
      <c r="AT15" s="161">
        <v>1</v>
      </c>
      <c r="AU15" s="161">
        <v>1</v>
      </c>
      <c r="AV15" s="161">
        <v>1</v>
      </c>
      <c r="AW15" s="161">
        <v>1</v>
      </c>
      <c r="AX15" s="161">
        <v>1</v>
      </c>
      <c r="AY15" s="161">
        <v>1</v>
      </c>
      <c r="AZ15" s="164">
        <v>1</v>
      </c>
      <c r="BA15" s="161">
        <v>1</v>
      </c>
      <c r="BB15" s="161">
        <v>1</v>
      </c>
      <c r="BC15" s="161">
        <v>1</v>
      </c>
      <c r="BD15" s="161">
        <v>1</v>
      </c>
      <c r="BE15" s="161">
        <v>1</v>
      </c>
      <c r="BF15" s="161">
        <v>1</v>
      </c>
      <c r="BG15" s="161">
        <v>1</v>
      </c>
      <c r="BH15" s="161">
        <v>1</v>
      </c>
      <c r="BI15" s="163">
        <v>1</v>
      </c>
      <c r="BJ15" s="161">
        <v>1</v>
      </c>
      <c r="BK15" s="161">
        <v>1</v>
      </c>
      <c r="BL15" s="161">
        <v>1</v>
      </c>
      <c r="BM15" s="161">
        <v>1</v>
      </c>
      <c r="BN15" s="161">
        <v>1</v>
      </c>
      <c r="BO15" s="161">
        <v>1</v>
      </c>
      <c r="BP15" s="161">
        <v>1</v>
      </c>
      <c r="BQ15" s="161">
        <v>1</v>
      </c>
      <c r="BR15" s="161">
        <v>1</v>
      </c>
      <c r="BS15" s="161">
        <v>1</v>
      </c>
      <c r="BT15" s="161">
        <v>1</v>
      </c>
      <c r="BU15" s="163">
        <v>1</v>
      </c>
      <c r="BV15" s="161"/>
      <c r="BW15" s="161"/>
      <c r="BX15" s="161"/>
      <c r="BY15" s="161"/>
      <c r="BZ15" s="161"/>
      <c r="CA15" s="159">
        <v>1</v>
      </c>
      <c r="CB15" s="159">
        <v>1</v>
      </c>
      <c r="CC15" s="159">
        <v>0.45454545454545453</v>
      </c>
    </row>
    <row r="16" spans="1:81" outlineLevel="1" x14ac:dyDescent="0.25">
      <c r="A16" s="193" t="s">
        <v>329</v>
      </c>
      <c r="B16" s="151">
        <v>41306</v>
      </c>
      <c r="C16" s="152">
        <v>1</v>
      </c>
      <c r="D16" s="153">
        <f t="shared" si="1"/>
        <v>1</v>
      </c>
      <c r="E16" s="153">
        <f t="shared" si="2"/>
        <v>0</v>
      </c>
      <c r="F16" s="153">
        <f t="shared" si="3"/>
        <v>0</v>
      </c>
      <c r="G16" s="154">
        <f t="shared" si="0"/>
        <v>1</v>
      </c>
      <c r="H16" s="154">
        <f t="shared" si="0"/>
        <v>0</v>
      </c>
      <c r="I16" s="154">
        <f t="shared" si="0"/>
        <v>0</v>
      </c>
      <c r="J16" s="197"/>
      <c r="K16" s="160"/>
      <c r="L16" s="161"/>
      <c r="M16" s="161"/>
      <c r="N16" s="161"/>
      <c r="O16" s="161"/>
      <c r="P16" s="161"/>
      <c r="Q16" s="161"/>
      <c r="R16" s="161"/>
      <c r="S16" s="161"/>
      <c r="T16" s="161"/>
      <c r="U16" s="161">
        <v>1</v>
      </c>
      <c r="V16" s="161">
        <v>1</v>
      </c>
      <c r="W16" s="161">
        <v>1</v>
      </c>
      <c r="X16" s="161">
        <v>1</v>
      </c>
      <c r="Y16" s="161">
        <v>0</v>
      </c>
      <c r="Z16" s="161">
        <v>0</v>
      </c>
      <c r="AA16" s="161">
        <v>0</v>
      </c>
      <c r="AB16" s="161">
        <v>0</v>
      </c>
      <c r="AC16" s="161">
        <v>0</v>
      </c>
      <c r="AD16" s="161">
        <v>0</v>
      </c>
      <c r="AE16" s="166">
        <v>0</v>
      </c>
      <c r="AF16" s="161">
        <v>0</v>
      </c>
      <c r="AG16" s="161">
        <v>0</v>
      </c>
      <c r="AH16" s="161">
        <v>0</v>
      </c>
      <c r="AI16" s="161">
        <v>0</v>
      </c>
      <c r="AJ16" s="161">
        <v>0</v>
      </c>
      <c r="AK16" s="161">
        <v>0</v>
      </c>
      <c r="AL16" s="161">
        <v>0</v>
      </c>
      <c r="AM16" s="161">
        <v>0</v>
      </c>
      <c r="AN16" s="161">
        <v>0</v>
      </c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2"/>
      <c r="BA16" s="161"/>
      <c r="BB16" s="161"/>
      <c r="BC16" s="161"/>
      <c r="BD16" s="161"/>
      <c r="BE16" s="161"/>
      <c r="BF16" s="161"/>
      <c r="BG16" s="161"/>
      <c r="BH16" s="161"/>
      <c r="BI16" s="163" t="s">
        <v>33</v>
      </c>
      <c r="BJ16" s="161" t="s">
        <v>33</v>
      </c>
      <c r="BK16" s="161" t="s">
        <v>33</v>
      </c>
      <c r="BL16" s="161" t="s">
        <v>33</v>
      </c>
      <c r="BM16" s="161" t="s">
        <v>33</v>
      </c>
      <c r="BN16" s="161" t="s">
        <v>33</v>
      </c>
      <c r="BO16" s="161" t="s">
        <v>33</v>
      </c>
      <c r="BP16" s="161" t="s">
        <v>33</v>
      </c>
      <c r="BQ16" s="161" t="s">
        <v>33</v>
      </c>
      <c r="BR16" s="161" t="s">
        <v>33</v>
      </c>
      <c r="BS16" s="161" t="s">
        <v>33</v>
      </c>
      <c r="BT16" s="161" t="s">
        <v>33</v>
      </c>
      <c r="BU16" s="163"/>
      <c r="BV16" s="161"/>
      <c r="BW16" s="161"/>
      <c r="BX16" s="161"/>
      <c r="BY16" s="161"/>
      <c r="BZ16" s="161"/>
      <c r="CA16" s="159">
        <v>1</v>
      </c>
      <c r="CB16" s="159">
        <v>0</v>
      </c>
      <c r="CC16" s="159">
        <v>0</v>
      </c>
    </row>
    <row r="17" spans="1:81" outlineLevel="1" x14ac:dyDescent="0.25">
      <c r="A17" s="193" t="s">
        <v>330</v>
      </c>
      <c r="B17" s="151">
        <v>41334</v>
      </c>
      <c r="C17" s="152">
        <v>45</v>
      </c>
      <c r="D17" s="153">
        <f t="shared" si="1"/>
        <v>45</v>
      </c>
      <c r="E17" s="153">
        <f t="shared" si="2"/>
        <v>30</v>
      </c>
      <c r="F17" s="153">
        <f t="shared" si="3"/>
        <v>16</v>
      </c>
      <c r="G17" s="154">
        <f t="shared" si="0"/>
        <v>1</v>
      </c>
      <c r="H17" s="154">
        <f t="shared" si="0"/>
        <v>0.66666666666666663</v>
      </c>
      <c r="I17" s="154">
        <f t="shared" si="0"/>
        <v>0.35555555555555557</v>
      </c>
      <c r="J17" s="197"/>
      <c r="K17" s="160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>
        <v>45</v>
      </c>
      <c r="W17" s="161">
        <v>45</v>
      </c>
      <c r="X17" s="161">
        <v>45</v>
      </c>
      <c r="Y17" s="161">
        <v>31</v>
      </c>
      <c r="Z17" s="161">
        <v>30</v>
      </c>
      <c r="AA17" s="161">
        <v>29</v>
      </c>
      <c r="AB17" s="161">
        <v>22</v>
      </c>
      <c r="AC17" s="161">
        <v>20</v>
      </c>
      <c r="AD17" s="161">
        <v>20</v>
      </c>
      <c r="AE17" s="161">
        <v>20</v>
      </c>
      <c r="AF17" s="161">
        <v>16</v>
      </c>
      <c r="AG17" s="161">
        <v>16</v>
      </c>
      <c r="AH17" s="161">
        <v>14</v>
      </c>
      <c r="AI17" s="161">
        <v>13</v>
      </c>
      <c r="AJ17" s="161">
        <v>11</v>
      </c>
      <c r="AK17" s="161">
        <v>11</v>
      </c>
      <c r="AL17" s="161">
        <v>10</v>
      </c>
      <c r="AM17" s="161">
        <v>9</v>
      </c>
      <c r="AN17" s="161">
        <v>9</v>
      </c>
      <c r="AO17" s="161">
        <v>9</v>
      </c>
      <c r="AP17" s="161">
        <v>8</v>
      </c>
      <c r="AQ17" s="161">
        <v>8</v>
      </c>
      <c r="AR17" s="161">
        <v>8</v>
      </c>
      <c r="AS17" s="161">
        <v>8</v>
      </c>
      <c r="AT17" s="161">
        <v>7</v>
      </c>
      <c r="AU17" s="161">
        <v>7</v>
      </c>
      <c r="AV17" s="161">
        <v>7</v>
      </c>
      <c r="AW17" s="161">
        <v>3</v>
      </c>
      <c r="AX17" s="161">
        <v>3</v>
      </c>
      <c r="AY17" s="161">
        <v>3</v>
      </c>
      <c r="AZ17" s="164">
        <v>3</v>
      </c>
      <c r="BA17" s="161">
        <v>3</v>
      </c>
      <c r="BB17" s="161">
        <v>3</v>
      </c>
      <c r="BC17" s="161">
        <v>3</v>
      </c>
      <c r="BD17" s="161">
        <v>3</v>
      </c>
      <c r="BE17" s="161">
        <v>3</v>
      </c>
      <c r="BF17" s="161">
        <v>3</v>
      </c>
      <c r="BG17" s="161">
        <v>3</v>
      </c>
      <c r="BH17" s="161">
        <v>3</v>
      </c>
      <c r="BI17" s="163">
        <v>3</v>
      </c>
      <c r="BJ17" s="161">
        <v>3</v>
      </c>
      <c r="BK17" s="161">
        <v>3</v>
      </c>
      <c r="BL17" s="161">
        <v>3</v>
      </c>
      <c r="BM17" s="161">
        <v>3</v>
      </c>
      <c r="BN17" s="161">
        <v>3</v>
      </c>
      <c r="BO17" s="161">
        <v>3</v>
      </c>
      <c r="BP17" s="161">
        <v>3</v>
      </c>
      <c r="BQ17" s="161">
        <v>3</v>
      </c>
      <c r="BR17" s="161">
        <v>3</v>
      </c>
      <c r="BS17" s="161">
        <v>3</v>
      </c>
      <c r="BT17" s="161">
        <v>3</v>
      </c>
      <c r="BU17" s="163">
        <v>3</v>
      </c>
      <c r="BV17" s="161"/>
      <c r="BW17" s="161"/>
      <c r="BX17" s="161"/>
      <c r="BY17" s="161"/>
      <c r="BZ17" s="161"/>
      <c r="CA17" s="159">
        <v>1</v>
      </c>
      <c r="CB17" s="159">
        <v>0.66666666666666663</v>
      </c>
      <c r="CC17" s="159">
        <v>0.35555555555555557</v>
      </c>
    </row>
    <row r="18" spans="1:81" outlineLevel="1" x14ac:dyDescent="0.25">
      <c r="A18" s="193" t="s">
        <v>331</v>
      </c>
      <c r="B18" s="151">
        <v>41365</v>
      </c>
      <c r="C18" s="152">
        <v>109</v>
      </c>
      <c r="D18" s="153">
        <f t="shared" si="1"/>
        <v>101</v>
      </c>
      <c r="E18" s="153">
        <f t="shared" si="2"/>
        <v>67</v>
      </c>
      <c r="F18" s="153">
        <f t="shared" si="3"/>
        <v>43</v>
      </c>
      <c r="G18" s="154">
        <f t="shared" si="0"/>
        <v>0.92660550458715596</v>
      </c>
      <c r="H18" s="154">
        <f t="shared" si="0"/>
        <v>0.61467889908256879</v>
      </c>
      <c r="I18" s="154">
        <f t="shared" si="0"/>
        <v>0.39449541284403672</v>
      </c>
      <c r="J18" s="197"/>
      <c r="K18" s="160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>
        <v>109</v>
      </c>
      <c r="X18" s="161">
        <v>101</v>
      </c>
      <c r="Y18" s="161">
        <v>98</v>
      </c>
      <c r="Z18" s="161">
        <v>70</v>
      </c>
      <c r="AA18" s="161">
        <v>67</v>
      </c>
      <c r="AB18" s="161">
        <v>66</v>
      </c>
      <c r="AC18" s="161">
        <v>63</v>
      </c>
      <c r="AD18" s="161">
        <v>62</v>
      </c>
      <c r="AE18" s="161">
        <v>62</v>
      </c>
      <c r="AF18" s="161">
        <v>48</v>
      </c>
      <c r="AG18" s="161">
        <v>43</v>
      </c>
      <c r="AH18" s="161">
        <v>42</v>
      </c>
      <c r="AI18" s="161">
        <v>40</v>
      </c>
      <c r="AJ18" s="161">
        <v>36</v>
      </c>
      <c r="AK18" s="161">
        <v>30</v>
      </c>
      <c r="AL18" s="161">
        <v>29</v>
      </c>
      <c r="AM18" s="161">
        <v>30</v>
      </c>
      <c r="AN18" s="161">
        <v>28</v>
      </c>
      <c r="AO18" s="161">
        <v>28</v>
      </c>
      <c r="AP18" s="161">
        <v>28</v>
      </c>
      <c r="AQ18" s="161">
        <v>25</v>
      </c>
      <c r="AR18" s="161">
        <v>24</v>
      </c>
      <c r="AS18" s="161">
        <v>23</v>
      </c>
      <c r="AT18" s="161">
        <v>20</v>
      </c>
      <c r="AU18" s="161">
        <v>20</v>
      </c>
      <c r="AV18" s="161">
        <v>20</v>
      </c>
      <c r="AW18" s="161">
        <v>10</v>
      </c>
      <c r="AX18" s="161">
        <v>9</v>
      </c>
      <c r="AY18" s="161">
        <v>8</v>
      </c>
      <c r="AZ18" s="164">
        <v>8</v>
      </c>
      <c r="BA18" s="161">
        <v>7</v>
      </c>
      <c r="BB18" s="161">
        <v>6</v>
      </c>
      <c r="BC18" s="161">
        <v>6</v>
      </c>
      <c r="BD18" s="161">
        <v>6</v>
      </c>
      <c r="BE18" s="161">
        <v>7</v>
      </c>
      <c r="BF18" s="161">
        <v>7</v>
      </c>
      <c r="BG18" s="161">
        <v>7</v>
      </c>
      <c r="BH18" s="161">
        <v>7</v>
      </c>
      <c r="BI18" s="163">
        <v>7</v>
      </c>
      <c r="BJ18" s="161">
        <v>7</v>
      </c>
      <c r="BK18" s="161">
        <v>7</v>
      </c>
      <c r="BL18" s="161">
        <v>7</v>
      </c>
      <c r="BM18" s="161">
        <v>7</v>
      </c>
      <c r="BN18" s="161">
        <v>6</v>
      </c>
      <c r="BO18" s="161">
        <v>6</v>
      </c>
      <c r="BP18" s="161">
        <v>6</v>
      </c>
      <c r="BQ18" s="161">
        <v>6</v>
      </c>
      <c r="BR18" s="161">
        <v>6</v>
      </c>
      <c r="BS18" s="161">
        <v>6</v>
      </c>
      <c r="BT18" s="161">
        <v>6</v>
      </c>
      <c r="BU18" s="163">
        <v>7</v>
      </c>
      <c r="BV18" s="161"/>
      <c r="BW18" s="161"/>
      <c r="BX18" s="161"/>
      <c r="BY18" s="161"/>
      <c r="BZ18" s="161"/>
      <c r="CA18" s="159">
        <v>0.92660550458715596</v>
      </c>
      <c r="CB18" s="159">
        <v>0.61467889908256879</v>
      </c>
      <c r="CC18" s="159">
        <v>0.39449541284403672</v>
      </c>
    </row>
    <row r="19" spans="1:81" outlineLevel="1" x14ac:dyDescent="0.25">
      <c r="A19" s="193" t="s">
        <v>332</v>
      </c>
      <c r="B19" s="151">
        <v>41395</v>
      </c>
      <c r="C19" s="152">
        <v>98</v>
      </c>
      <c r="D19" s="153">
        <f t="shared" si="1"/>
        <v>93</v>
      </c>
      <c r="E19" s="153">
        <f t="shared" si="2"/>
        <v>50</v>
      </c>
      <c r="F19" s="153">
        <f t="shared" si="3"/>
        <v>22</v>
      </c>
      <c r="G19" s="154">
        <f t="shared" si="0"/>
        <v>0.94897959183673475</v>
      </c>
      <c r="H19" s="154">
        <f t="shared" si="0"/>
        <v>0.51020408163265307</v>
      </c>
      <c r="I19" s="154">
        <f t="shared" si="0"/>
        <v>0.22448979591836735</v>
      </c>
      <c r="J19" s="197"/>
      <c r="K19" s="160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>
        <v>95</v>
      </c>
      <c r="Y19" s="161">
        <v>93</v>
      </c>
      <c r="Z19" s="161">
        <v>92</v>
      </c>
      <c r="AA19" s="161">
        <v>54</v>
      </c>
      <c r="AB19" s="161">
        <v>50</v>
      </c>
      <c r="AC19" s="161">
        <v>50</v>
      </c>
      <c r="AD19" s="161">
        <v>49</v>
      </c>
      <c r="AE19" s="161">
        <v>49</v>
      </c>
      <c r="AF19" s="161">
        <v>33</v>
      </c>
      <c r="AG19" s="161">
        <v>24</v>
      </c>
      <c r="AH19" s="161">
        <v>22</v>
      </c>
      <c r="AI19" s="161">
        <v>17</v>
      </c>
      <c r="AJ19" s="161">
        <v>15</v>
      </c>
      <c r="AK19" s="161">
        <v>11</v>
      </c>
      <c r="AL19" s="161">
        <v>11</v>
      </c>
      <c r="AM19" s="161">
        <v>10</v>
      </c>
      <c r="AN19" s="161">
        <v>9</v>
      </c>
      <c r="AO19" s="161">
        <v>9</v>
      </c>
      <c r="AP19" s="161">
        <v>9</v>
      </c>
      <c r="AQ19" s="161">
        <v>9</v>
      </c>
      <c r="AR19" s="161">
        <v>9</v>
      </c>
      <c r="AS19" s="161">
        <v>9</v>
      </c>
      <c r="AT19" s="161">
        <v>9</v>
      </c>
      <c r="AU19" s="161">
        <v>9</v>
      </c>
      <c r="AV19" s="161">
        <v>9</v>
      </c>
      <c r="AW19" s="161">
        <v>2</v>
      </c>
      <c r="AX19" s="161">
        <v>2</v>
      </c>
      <c r="AY19" s="161">
        <v>1</v>
      </c>
      <c r="AZ19" s="164">
        <v>1</v>
      </c>
      <c r="BA19" s="161">
        <v>1</v>
      </c>
      <c r="BB19" s="161">
        <v>1</v>
      </c>
      <c r="BC19" s="161">
        <v>1</v>
      </c>
      <c r="BD19" s="161">
        <v>1</v>
      </c>
      <c r="BE19" s="161">
        <v>1</v>
      </c>
      <c r="BF19" s="161">
        <v>1</v>
      </c>
      <c r="BG19" s="161">
        <v>1</v>
      </c>
      <c r="BH19" s="161">
        <v>1</v>
      </c>
      <c r="BI19" s="163">
        <v>1</v>
      </c>
      <c r="BJ19" s="161">
        <v>1</v>
      </c>
      <c r="BK19" s="161">
        <v>1</v>
      </c>
      <c r="BL19" s="161">
        <v>1</v>
      </c>
      <c r="BM19" s="161">
        <v>1</v>
      </c>
      <c r="BN19" s="161">
        <v>1</v>
      </c>
      <c r="BO19" s="161">
        <v>1</v>
      </c>
      <c r="BP19" s="161">
        <v>1</v>
      </c>
      <c r="BQ19" s="161">
        <v>1</v>
      </c>
      <c r="BR19" s="161">
        <v>1</v>
      </c>
      <c r="BS19" s="161">
        <v>1</v>
      </c>
      <c r="BT19" s="161">
        <v>2</v>
      </c>
      <c r="BU19" s="163">
        <v>2</v>
      </c>
      <c r="BV19" s="161"/>
      <c r="BW19" s="161"/>
      <c r="BX19" s="161"/>
      <c r="BY19" s="161"/>
      <c r="BZ19" s="161"/>
      <c r="CA19" s="159">
        <v>0.94897959183673475</v>
      </c>
      <c r="CB19" s="159">
        <v>0.51020408163265307</v>
      </c>
      <c r="CC19" s="159">
        <v>0.22448979591836735</v>
      </c>
    </row>
    <row r="20" spans="1:81" outlineLevel="1" x14ac:dyDescent="0.25">
      <c r="A20" s="193" t="s">
        <v>333</v>
      </c>
      <c r="B20" s="151">
        <v>41426</v>
      </c>
      <c r="C20" s="152">
        <v>80</v>
      </c>
      <c r="D20" s="153">
        <f t="shared" si="1"/>
        <v>78</v>
      </c>
      <c r="E20" s="153">
        <f t="shared" si="2"/>
        <v>47</v>
      </c>
      <c r="F20" s="153">
        <f t="shared" si="3"/>
        <v>22</v>
      </c>
      <c r="G20" s="154">
        <f t="shared" si="0"/>
        <v>0.97499999999999998</v>
      </c>
      <c r="H20" s="154">
        <f t="shared" si="0"/>
        <v>0.58750000000000002</v>
      </c>
      <c r="I20" s="154">
        <f t="shared" si="0"/>
        <v>0.27500000000000002</v>
      </c>
      <c r="J20" s="197"/>
      <c r="K20" s="160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>
        <v>80</v>
      </c>
      <c r="Z20" s="161">
        <v>78</v>
      </c>
      <c r="AA20" s="161">
        <v>76</v>
      </c>
      <c r="AB20" s="161">
        <v>51</v>
      </c>
      <c r="AC20" s="161">
        <v>47</v>
      </c>
      <c r="AD20" s="161">
        <v>47</v>
      </c>
      <c r="AE20" s="161">
        <v>46</v>
      </c>
      <c r="AF20" s="161">
        <v>31</v>
      </c>
      <c r="AG20" s="161">
        <v>23</v>
      </c>
      <c r="AH20" s="161">
        <v>23</v>
      </c>
      <c r="AI20" s="161">
        <v>22</v>
      </c>
      <c r="AJ20" s="161">
        <v>16</v>
      </c>
      <c r="AK20" s="161">
        <v>13</v>
      </c>
      <c r="AL20" s="161">
        <v>13</v>
      </c>
      <c r="AM20" s="161">
        <v>13</v>
      </c>
      <c r="AN20" s="161">
        <v>12</v>
      </c>
      <c r="AO20" s="161">
        <v>11</v>
      </c>
      <c r="AP20" s="161">
        <v>10</v>
      </c>
      <c r="AQ20" s="161">
        <v>10</v>
      </c>
      <c r="AR20" s="161">
        <v>10</v>
      </c>
      <c r="AS20" s="161">
        <v>9</v>
      </c>
      <c r="AT20" s="161">
        <v>8</v>
      </c>
      <c r="AU20" s="161">
        <v>7</v>
      </c>
      <c r="AV20" s="161">
        <v>7</v>
      </c>
      <c r="AW20" s="161">
        <v>4</v>
      </c>
      <c r="AX20" s="161">
        <v>4</v>
      </c>
      <c r="AY20" s="161">
        <v>4</v>
      </c>
      <c r="AZ20" s="164">
        <v>5</v>
      </c>
      <c r="BA20" s="161">
        <v>5</v>
      </c>
      <c r="BB20" s="161">
        <v>5</v>
      </c>
      <c r="BC20" s="161">
        <v>5</v>
      </c>
      <c r="BD20" s="161">
        <v>5</v>
      </c>
      <c r="BE20" s="161">
        <v>4</v>
      </c>
      <c r="BF20" s="161">
        <v>5</v>
      </c>
      <c r="BG20" s="161">
        <v>5</v>
      </c>
      <c r="BH20" s="161">
        <v>5</v>
      </c>
      <c r="BI20" s="163">
        <v>6</v>
      </c>
      <c r="BJ20" s="161">
        <v>6</v>
      </c>
      <c r="BK20" s="161">
        <v>6</v>
      </c>
      <c r="BL20" s="161">
        <v>5</v>
      </c>
      <c r="BM20" s="161">
        <v>6</v>
      </c>
      <c r="BN20" s="161">
        <v>6</v>
      </c>
      <c r="BO20" s="161">
        <v>6</v>
      </c>
      <c r="BP20" s="161">
        <v>6</v>
      </c>
      <c r="BQ20" s="161">
        <v>6</v>
      </c>
      <c r="BR20" s="161">
        <v>6</v>
      </c>
      <c r="BS20" s="161">
        <v>6</v>
      </c>
      <c r="BT20" s="161">
        <v>6</v>
      </c>
      <c r="BU20" s="163">
        <v>6</v>
      </c>
      <c r="BV20" s="161"/>
      <c r="BW20" s="161"/>
      <c r="BX20" s="161"/>
      <c r="BY20" s="161"/>
      <c r="BZ20" s="161"/>
      <c r="CA20" s="159">
        <v>0.97499999999999998</v>
      </c>
      <c r="CB20" s="159">
        <v>0.58750000000000002</v>
      </c>
      <c r="CC20" s="159">
        <v>0.27500000000000002</v>
      </c>
    </row>
    <row r="21" spans="1:81" outlineLevel="1" x14ac:dyDescent="0.25">
      <c r="A21" s="193" t="s">
        <v>334</v>
      </c>
      <c r="B21" s="151">
        <v>41456</v>
      </c>
      <c r="C21" s="152">
        <v>60</v>
      </c>
      <c r="D21" s="153">
        <f t="shared" si="1"/>
        <v>60</v>
      </c>
      <c r="E21" s="153">
        <f t="shared" si="2"/>
        <v>31</v>
      </c>
      <c r="F21" s="153">
        <f t="shared" si="3"/>
        <v>16</v>
      </c>
      <c r="G21" s="154">
        <f t="shared" si="0"/>
        <v>1</v>
      </c>
      <c r="H21" s="154">
        <f t="shared" si="0"/>
        <v>0.51666666666666672</v>
      </c>
      <c r="I21" s="154">
        <f t="shared" si="0"/>
        <v>0.26666666666666666</v>
      </c>
      <c r="J21" s="197"/>
      <c r="K21" s="160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>
        <v>60</v>
      </c>
      <c r="AA21" s="161">
        <v>60</v>
      </c>
      <c r="AB21" s="161">
        <v>58</v>
      </c>
      <c r="AC21" s="161">
        <v>31</v>
      </c>
      <c r="AD21" s="161">
        <v>31</v>
      </c>
      <c r="AE21" s="161">
        <v>26</v>
      </c>
      <c r="AF21" s="161">
        <v>22</v>
      </c>
      <c r="AG21" s="161">
        <v>19</v>
      </c>
      <c r="AH21" s="161">
        <v>19</v>
      </c>
      <c r="AI21" s="161">
        <v>19</v>
      </c>
      <c r="AJ21" s="161">
        <v>16</v>
      </c>
      <c r="AK21" s="161">
        <v>13</v>
      </c>
      <c r="AL21" s="161">
        <v>13</v>
      </c>
      <c r="AM21" s="161">
        <v>12</v>
      </c>
      <c r="AN21" s="161">
        <v>9</v>
      </c>
      <c r="AO21" s="161">
        <v>9</v>
      </c>
      <c r="AP21" s="161">
        <v>8</v>
      </c>
      <c r="AQ21" s="161">
        <v>8</v>
      </c>
      <c r="AR21" s="161">
        <v>8</v>
      </c>
      <c r="AS21" s="161">
        <v>7</v>
      </c>
      <c r="AT21" s="161">
        <v>7</v>
      </c>
      <c r="AU21" s="161">
        <v>5</v>
      </c>
      <c r="AV21" s="161">
        <v>5</v>
      </c>
      <c r="AW21" s="161">
        <v>5</v>
      </c>
      <c r="AX21" s="161">
        <v>5</v>
      </c>
      <c r="AY21" s="161">
        <v>5</v>
      </c>
      <c r="AZ21" s="164">
        <v>5</v>
      </c>
      <c r="BA21" s="161">
        <v>5</v>
      </c>
      <c r="BB21" s="161">
        <v>5</v>
      </c>
      <c r="BC21" s="161">
        <v>5</v>
      </c>
      <c r="BD21" s="161">
        <v>5</v>
      </c>
      <c r="BE21" s="161">
        <v>5</v>
      </c>
      <c r="BF21" s="161">
        <v>5</v>
      </c>
      <c r="BG21" s="161">
        <v>5</v>
      </c>
      <c r="BH21" s="161">
        <v>5</v>
      </c>
      <c r="BI21" s="163">
        <v>5</v>
      </c>
      <c r="BJ21" s="161">
        <v>5</v>
      </c>
      <c r="BK21" s="161">
        <v>5</v>
      </c>
      <c r="BL21" s="161">
        <v>5</v>
      </c>
      <c r="BM21" s="161">
        <v>5</v>
      </c>
      <c r="BN21" s="161">
        <v>5</v>
      </c>
      <c r="BO21" s="161">
        <v>5</v>
      </c>
      <c r="BP21" s="161">
        <v>5</v>
      </c>
      <c r="BQ21" s="161">
        <v>5</v>
      </c>
      <c r="BR21" s="161">
        <v>5</v>
      </c>
      <c r="BS21" s="161">
        <v>5</v>
      </c>
      <c r="BT21" s="161">
        <v>5</v>
      </c>
      <c r="BU21" s="163">
        <v>4</v>
      </c>
      <c r="BV21" s="161"/>
      <c r="BW21" s="161"/>
      <c r="BX21" s="161"/>
      <c r="BY21" s="161"/>
      <c r="BZ21" s="161"/>
      <c r="CA21" s="159">
        <v>1</v>
      </c>
      <c r="CB21" s="159">
        <v>0.51666666666666672</v>
      </c>
      <c r="CC21" s="159">
        <v>0.26666666666666666</v>
      </c>
    </row>
    <row r="22" spans="1:81" outlineLevel="1" x14ac:dyDescent="0.25">
      <c r="A22" s="193" t="s">
        <v>335</v>
      </c>
      <c r="B22" s="151">
        <v>41487</v>
      </c>
      <c r="C22" s="152">
        <v>79</v>
      </c>
      <c r="D22" s="153">
        <f t="shared" si="1"/>
        <v>79</v>
      </c>
      <c r="E22" s="153">
        <f t="shared" si="2"/>
        <v>54</v>
      </c>
      <c r="F22" s="153">
        <f t="shared" si="3"/>
        <v>20</v>
      </c>
      <c r="G22" s="154">
        <f t="shared" si="0"/>
        <v>1</v>
      </c>
      <c r="H22" s="154">
        <f t="shared" si="0"/>
        <v>0.68354430379746833</v>
      </c>
      <c r="I22" s="154">
        <f t="shared" si="0"/>
        <v>0.25316455696202533</v>
      </c>
      <c r="J22" s="197"/>
      <c r="K22" s="160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>
        <v>79</v>
      </c>
      <c r="AB22" s="161">
        <v>79</v>
      </c>
      <c r="AC22" s="161">
        <v>79</v>
      </c>
      <c r="AD22" s="161">
        <v>77</v>
      </c>
      <c r="AE22" s="161">
        <v>54</v>
      </c>
      <c r="AF22" s="161">
        <v>49</v>
      </c>
      <c r="AG22" s="161">
        <v>40</v>
      </c>
      <c r="AH22" s="161">
        <v>40</v>
      </c>
      <c r="AI22" s="161">
        <v>34</v>
      </c>
      <c r="AJ22" s="161">
        <v>28</v>
      </c>
      <c r="AK22" s="161">
        <v>20</v>
      </c>
      <c r="AL22" s="161">
        <v>17</v>
      </c>
      <c r="AM22" s="161">
        <v>17</v>
      </c>
      <c r="AN22" s="161">
        <v>16</v>
      </c>
      <c r="AO22" s="161">
        <v>13</v>
      </c>
      <c r="AP22" s="161">
        <v>13</v>
      </c>
      <c r="AQ22" s="161">
        <v>13</v>
      </c>
      <c r="AR22" s="161">
        <v>13</v>
      </c>
      <c r="AS22" s="161">
        <v>12</v>
      </c>
      <c r="AT22" s="161">
        <v>12</v>
      </c>
      <c r="AU22" s="161">
        <v>9</v>
      </c>
      <c r="AV22" s="161">
        <v>9</v>
      </c>
      <c r="AW22" s="161">
        <v>6</v>
      </c>
      <c r="AX22" s="161">
        <v>6</v>
      </c>
      <c r="AY22" s="161">
        <v>6</v>
      </c>
      <c r="AZ22" s="164">
        <v>6</v>
      </c>
      <c r="BA22" s="161">
        <v>6</v>
      </c>
      <c r="BB22" s="161">
        <v>5</v>
      </c>
      <c r="BC22" s="161">
        <v>5</v>
      </c>
      <c r="BD22" s="161">
        <v>5</v>
      </c>
      <c r="BE22" s="161">
        <v>5</v>
      </c>
      <c r="BF22" s="161">
        <v>5</v>
      </c>
      <c r="BG22" s="161">
        <v>5</v>
      </c>
      <c r="BH22" s="161">
        <v>5</v>
      </c>
      <c r="BI22" s="163">
        <v>5</v>
      </c>
      <c r="BJ22" s="161">
        <v>5</v>
      </c>
      <c r="BK22" s="161">
        <v>5</v>
      </c>
      <c r="BL22" s="161">
        <v>4</v>
      </c>
      <c r="BM22" s="161">
        <v>4</v>
      </c>
      <c r="BN22" s="161">
        <v>4</v>
      </c>
      <c r="BO22" s="161">
        <v>4</v>
      </c>
      <c r="BP22" s="161">
        <v>4</v>
      </c>
      <c r="BQ22" s="161">
        <v>4</v>
      </c>
      <c r="BR22" s="161">
        <v>4</v>
      </c>
      <c r="BS22" s="161">
        <v>4</v>
      </c>
      <c r="BT22" s="161">
        <v>4</v>
      </c>
      <c r="BU22" s="163">
        <v>4</v>
      </c>
      <c r="BV22" s="161"/>
      <c r="BW22" s="161"/>
      <c r="BX22" s="161"/>
      <c r="BY22" s="161"/>
      <c r="BZ22" s="161"/>
      <c r="CA22" s="159">
        <v>1</v>
      </c>
      <c r="CB22" s="159">
        <v>0.68354430379746833</v>
      </c>
      <c r="CC22" s="159">
        <v>0.25316455696202533</v>
      </c>
    </row>
    <row r="23" spans="1:81" outlineLevel="1" x14ac:dyDescent="0.25">
      <c r="A23" s="193" t="s">
        <v>336</v>
      </c>
      <c r="B23" s="151">
        <v>41518</v>
      </c>
      <c r="C23" s="152">
        <v>113</v>
      </c>
      <c r="D23" s="153">
        <f t="shared" si="1"/>
        <v>113</v>
      </c>
      <c r="E23" s="153">
        <f t="shared" si="2"/>
        <v>69</v>
      </c>
      <c r="F23" s="153">
        <f t="shared" si="3"/>
        <v>24</v>
      </c>
      <c r="G23" s="154">
        <f t="shared" si="0"/>
        <v>1</v>
      </c>
      <c r="H23" s="154">
        <f t="shared" si="0"/>
        <v>0.61061946902654862</v>
      </c>
      <c r="I23" s="154">
        <f t="shared" si="0"/>
        <v>0.21238938053097345</v>
      </c>
      <c r="J23" s="197"/>
      <c r="K23" s="160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>
        <v>113</v>
      </c>
      <c r="AC23" s="161">
        <v>113</v>
      </c>
      <c r="AD23" s="161">
        <v>112</v>
      </c>
      <c r="AE23" s="161">
        <v>76</v>
      </c>
      <c r="AF23" s="161">
        <v>69</v>
      </c>
      <c r="AG23" s="161">
        <v>65</v>
      </c>
      <c r="AH23" s="161">
        <v>65</v>
      </c>
      <c r="AI23" s="161">
        <v>58</v>
      </c>
      <c r="AJ23" s="161">
        <v>39</v>
      </c>
      <c r="AK23" s="161">
        <v>27</v>
      </c>
      <c r="AL23" s="161">
        <v>24</v>
      </c>
      <c r="AM23" s="161">
        <v>23</v>
      </c>
      <c r="AN23" s="161">
        <v>22</v>
      </c>
      <c r="AO23" s="161">
        <v>17</v>
      </c>
      <c r="AP23" s="161">
        <v>16</v>
      </c>
      <c r="AQ23" s="161">
        <v>15</v>
      </c>
      <c r="AR23" s="161">
        <v>15</v>
      </c>
      <c r="AS23" s="161">
        <v>13</v>
      </c>
      <c r="AT23" s="161">
        <v>11</v>
      </c>
      <c r="AU23" s="161">
        <v>11</v>
      </c>
      <c r="AV23" s="161">
        <v>10</v>
      </c>
      <c r="AW23" s="161">
        <v>6</v>
      </c>
      <c r="AX23" s="161">
        <v>6</v>
      </c>
      <c r="AY23" s="161">
        <v>6</v>
      </c>
      <c r="AZ23" s="164">
        <v>6</v>
      </c>
      <c r="BA23" s="161">
        <v>6</v>
      </c>
      <c r="BB23" s="161">
        <v>6</v>
      </c>
      <c r="BC23" s="161">
        <v>6</v>
      </c>
      <c r="BD23" s="161">
        <v>6</v>
      </c>
      <c r="BE23" s="161">
        <v>6</v>
      </c>
      <c r="BF23" s="161">
        <v>5</v>
      </c>
      <c r="BG23" s="161">
        <v>5</v>
      </c>
      <c r="BH23" s="161">
        <v>5</v>
      </c>
      <c r="BI23" s="163">
        <v>5</v>
      </c>
      <c r="BJ23" s="161">
        <v>5</v>
      </c>
      <c r="BK23" s="161">
        <v>4</v>
      </c>
      <c r="BL23" s="161">
        <v>4</v>
      </c>
      <c r="BM23" s="161">
        <v>4</v>
      </c>
      <c r="BN23" s="161">
        <v>4</v>
      </c>
      <c r="BO23" s="161">
        <v>4</v>
      </c>
      <c r="BP23" s="161">
        <v>4</v>
      </c>
      <c r="BQ23" s="161">
        <v>4</v>
      </c>
      <c r="BR23" s="161">
        <v>4</v>
      </c>
      <c r="BS23" s="161">
        <v>4</v>
      </c>
      <c r="BT23" s="161">
        <v>4</v>
      </c>
      <c r="BU23" s="163">
        <v>4</v>
      </c>
      <c r="BV23" s="161"/>
      <c r="BW23" s="161"/>
      <c r="BX23" s="161"/>
      <c r="BY23" s="161"/>
      <c r="BZ23" s="161"/>
      <c r="CA23" s="159">
        <v>1</v>
      </c>
      <c r="CB23" s="159">
        <v>0.61061946902654862</v>
      </c>
      <c r="CC23" s="159">
        <v>0.21238938053097345</v>
      </c>
    </row>
    <row r="24" spans="1:81" outlineLevel="1" x14ac:dyDescent="0.25">
      <c r="A24" s="193" t="s">
        <v>337</v>
      </c>
      <c r="B24" s="151">
        <v>41548</v>
      </c>
      <c r="C24" s="152">
        <v>98</v>
      </c>
      <c r="D24" s="153">
        <f t="shared" si="1"/>
        <v>98</v>
      </c>
      <c r="E24" s="153">
        <f t="shared" si="2"/>
        <v>64</v>
      </c>
      <c r="F24" s="153">
        <f t="shared" si="3"/>
        <v>20</v>
      </c>
      <c r="G24" s="154">
        <f t="shared" si="0"/>
        <v>1</v>
      </c>
      <c r="H24" s="154">
        <f t="shared" si="0"/>
        <v>0.65306122448979587</v>
      </c>
      <c r="I24" s="154">
        <f t="shared" si="0"/>
        <v>0.20408163265306123</v>
      </c>
      <c r="J24" s="197"/>
      <c r="K24" s="160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>
        <v>98</v>
      </c>
      <c r="AD24" s="161">
        <v>98</v>
      </c>
      <c r="AE24" s="161">
        <v>97</v>
      </c>
      <c r="AF24" s="161">
        <v>65</v>
      </c>
      <c r="AG24" s="161">
        <v>64</v>
      </c>
      <c r="AH24" s="161">
        <v>64</v>
      </c>
      <c r="AI24" s="161">
        <v>53</v>
      </c>
      <c r="AJ24" s="161">
        <v>32</v>
      </c>
      <c r="AK24" s="161">
        <v>24</v>
      </c>
      <c r="AL24" s="161">
        <v>24</v>
      </c>
      <c r="AM24" s="161">
        <v>20</v>
      </c>
      <c r="AN24" s="161">
        <v>19</v>
      </c>
      <c r="AO24" s="161">
        <v>17</v>
      </c>
      <c r="AP24" s="161">
        <v>17</v>
      </c>
      <c r="AQ24" s="161">
        <v>15</v>
      </c>
      <c r="AR24" s="161">
        <v>15</v>
      </c>
      <c r="AS24" s="161">
        <v>14</v>
      </c>
      <c r="AT24" s="161">
        <v>12</v>
      </c>
      <c r="AU24" s="161">
        <v>10</v>
      </c>
      <c r="AV24" s="161">
        <v>8</v>
      </c>
      <c r="AW24" s="161">
        <v>8</v>
      </c>
      <c r="AX24" s="161">
        <v>7</v>
      </c>
      <c r="AY24" s="161">
        <v>7</v>
      </c>
      <c r="AZ24" s="164">
        <v>7</v>
      </c>
      <c r="BA24" s="161">
        <v>7</v>
      </c>
      <c r="BB24" s="161">
        <v>7</v>
      </c>
      <c r="BC24" s="161">
        <v>7</v>
      </c>
      <c r="BD24" s="161">
        <v>7</v>
      </c>
      <c r="BE24" s="161">
        <v>6</v>
      </c>
      <c r="BF24" s="161">
        <v>5</v>
      </c>
      <c r="BG24" s="161">
        <v>5</v>
      </c>
      <c r="BH24" s="161">
        <v>5</v>
      </c>
      <c r="BI24" s="163">
        <v>5</v>
      </c>
      <c r="BJ24" s="161">
        <v>5</v>
      </c>
      <c r="BK24" s="161">
        <v>5</v>
      </c>
      <c r="BL24" s="161">
        <v>5</v>
      </c>
      <c r="BM24" s="161">
        <v>5</v>
      </c>
      <c r="BN24" s="161">
        <v>5</v>
      </c>
      <c r="BO24" s="161">
        <v>5</v>
      </c>
      <c r="BP24" s="161">
        <v>5</v>
      </c>
      <c r="BQ24" s="161">
        <v>5</v>
      </c>
      <c r="BR24" s="161">
        <v>5</v>
      </c>
      <c r="BS24" s="161">
        <v>4</v>
      </c>
      <c r="BT24" s="161">
        <v>4</v>
      </c>
      <c r="BU24" s="163">
        <v>4</v>
      </c>
      <c r="BV24" s="161"/>
      <c r="BW24" s="161"/>
      <c r="BX24" s="161"/>
      <c r="BY24" s="161"/>
      <c r="BZ24" s="161"/>
      <c r="CA24" s="159">
        <v>1</v>
      </c>
      <c r="CB24" s="159">
        <v>0.65306122448979587</v>
      </c>
      <c r="CC24" s="159">
        <v>0.20408163265306123</v>
      </c>
    </row>
    <row r="25" spans="1:81" outlineLevel="1" x14ac:dyDescent="0.25">
      <c r="A25" s="193" t="s">
        <v>338</v>
      </c>
      <c r="B25" s="151">
        <v>41579</v>
      </c>
      <c r="C25" s="152">
        <v>98</v>
      </c>
      <c r="D25" s="153">
        <f t="shared" si="1"/>
        <v>98</v>
      </c>
      <c r="E25" s="153">
        <f t="shared" si="2"/>
        <v>69</v>
      </c>
      <c r="F25" s="153">
        <f t="shared" si="3"/>
        <v>28</v>
      </c>
      <c r="G25" s="154">
        <f t="shared" si="0"/>
        <v>1</v>
      </c>
      <c r="H25" s="154">
        <f t="shared" si="0"/>
        <v>0.70408163265306123</v>
      </c>
      <c r="I25" s="154">
        <f t="shared" si="0"/>
        <v>0.2857142857142857</v>
      </c>
      <c r="J25" s="197"/>
      <c r="K25" s="160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>
        <v>98</v>
      </c>
      <c r="AE25" s="161">
        <v>98</v>
      </c>
      <c r="AF25" s="161">
        <v>93</v>
      </c>
      <c r="AG25" s="161">
        <v>69</v>
      </c>
      <c r="AH25" s="161">
        <v>69</v>
      </c>
      <c r="AI25" s="161">
        <v>59</v>
      </c>
      <c r="AJ25" s="161">
        <v>37</v>
      </c>
      <c r="AK25" s="161">
        <v>29</v>
      </c>
      <c r="AL25" s="161">
        <v>28</v>
      </c>
      <c r="AM25" s="161">
        <v>29</v>
      </c>
      <c r="AN25" s="161">
        <v>28</v>
      </c>
      <c r="AO25" s="161">
        <v>22</v>
      </c>
      <c r="AP25" s="161">
        <v>21</v>
      </c>
      <c r="AQ25" s="161">
        <v>20</v>
      </c>
      <c r="AR25" s="161">
        <v>20</v>
      </c>
      <c r="AS25" s="161">
        <v>20</v>
      </c>
      <c r="AT25" s="161">
        <v>17</v>
      </c>
      <c r="AU25" s="161">
        <v>14</v>
      </c>
      <c r="AV25" s="161">
        <v>11</v>
      </c>
      <c r="AW25" s="161">
        <v>9</v>
      </c>
      <c r="AX25" s="161">
        <v>9</v>
      </c>
      <c r="AY25" s="161">
        <v>9</v>
      </c>
      <c r="AZ25" s="164">
        <v>9</v>
      </c>
      <c r="BA25" s="161">
        <v>9</v>
      </c>
      <c r="BB25" s="161">
        <v>9</v>
      </c>
      <c r="BC25" s="161">
        <v>9</v>
      </c>
      <c r="BD25" s="161">
        <v>9</v>
      </c>
      <c r="BE25" s="161">
        <v>9</v>
      </c>
      <c r="BF25" s="161">
        <v>9</v>
      </c>
      <c r="BG25" s="161">
        <v>9</v>
      </c>
      <c r="BH25" s="161">
        <v>8</v>
      </c>
      <c r="BI25" s="163">
        <v>8</v>
      </c>
      <c r="BJ25" s="161">
        <v>9</v>
      </c>
      <c r="BK25" s="161">
        <v>9</v>
      </c>
      <c r="BL25" s="161">
        <v>9</v>
      </c>
      <c r="BM25" s="161">
        <v>9</v>
      </c>
      <c r="BN25" s="161">
        <v>7</v>
      </c>
      <c r="BO25" s="161">
        <v>7</v>
      </c>
      <c r="BP25" s="161">
        <v>7</v>
      </c>
      <c r="BQ25" s="161">
        <v>7</v>
      </c>
      <c r="BR25" s="161">
        <v>6</v>
      </c>
      <c r="BS25" s="161">
        <v>6</v>
      </c>
      <c r="BT25" s="161">
        <v>6</v>
      </c>
      <c r="BU25" s="163">
        <v>6</v>
      </c>
      <c r="BV25" s="161"/>
      <c r="BW25" s="161"/>
      <c r="BX25" s="161"/>
      <c r="BY25" s="161"/>
      <c r="BZ25" s="161"/>
      <c r="CA25" s="159">
        <v>1</v>
      </c>
      <c r="CB25" s="159">
        <v>0.70408163265306123</v>
      </c>
      <c r="CC25" s="159">
        <v>0.2857142857142857</v>
      </c>
    </row>
    <row r="26" spans="1:81" x14ac:dyDescent="0.25">
      <c r="A26" s="193" t="s">
        <v>339</v>
      </c>
      <c r="B26" s="151">
        <v>41609</v>
      </c>
      <c r="C26" s="152">
        <v>155</v>
      </c>
      <c r="D26" s="153">
        <f t="shared" si="1"/>
        <v>154</v>
      </c>
      <c r="E26" s="153">
        <f t="shared" si="2"/>
        <v>100</v>
      </c>
      <c r="F26" s="153">
        <f t="shared" si="3"/>
        <v>31</v>
      </c>
      <c r="G26" s="154">
        <f t="shared" si="0"/>
        <v>0.99354838709677418</v>
      </c>
      <c r="H26" s="154">
        <f t="shared" si="0"/>
        <v>0.64516129032258063</v>
      </c>
      <c r="I26" s="154">
        <f t="shared" si="0"/>
        <v>0.2</v>
      </c>
      <c r="J26" s="197"/>
      <c r="K26" s="160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>
        <v>154</v>
      </c>
      <c r="AF26" s="161">
        <v>154</v>
      </c>
      <c r="AG26" s="161">
        <v>139</v>
      </c>
      <c r="AH26" s="161">
        <v>127</v>
      </c>
      <c r="AI26" s="161">
        <v>100</v>
      </c>
      <c r="AJ26" s="161">
        <v>58</v>
      </c>
      <c r="AK26" s="161">
        <v>47</v>
      </c>
      <c r="AL26" s="161">
        <v>45</v>
      </c>
      <c r="AM26" s="161">
        <v>38</v>
      </c>
      <c r="AN26" s="161">
        <v>34</v>
      </c>
      <c r="AO26" s="161">
        <v>31</v>
      </c>
      <c r="AP26" s="161">
        <v>30</v>
      </c>
      <c r="AQ26" s="161">
        <v>30</v>
      </c>
      <c r="AR26" s="161">
        <v>29</v>
      </c>
      <c r="AS26" s="161">
        <v>29</v>
      </c>
      <c r="AT26" s="161">
        <v>26</v>
      </c>
      <c r="AU26" s="161">
        <v>22</v>
      </c>
      <c r="AV26" s="161">
        <v>20</v>
      </c>
      <c r="AW26" s="161">
        <v>16</v>
      </c>
      <c r="AX26" s="161">
        <v>16</v>
      </c>
      <c r="AY26" s="161">
        <v>15</v>
      </c>
      <c r="AZ26" s="164">
        <v>14</v>
      </c>
      <c r="BA26" s="161">
        <v>13</v>
      </c>
      <c r="BB26" s="161">
        <v>13</v>
      </c>
      <c r="BC26" s="161">
        <v>13</v>
      </c>
      <c r="BD26" s="161">
        <v>13</v>
      </c>
      <c r="BE26" s="161">
        <v>11</v>
      </c>
      <c r="BF26" s="161">
        <v>11</v>
      </c>
      <c r="BG26" s="161">
        <v>11</v>
      </c>
      <c r="BH26" s="161">
        <v>11</v>
      </c>
      <c r="BI26" s="163">
        <v>11</v>
      </c>
      <c r="BJ26" s="161">
        <v>10</v>
      </c>
      <c r="BK26" s="161">
        <v>10</v>
      </c>
      <c r="BL26" s="161">
        <v>10</v>
      </c>
      <c r="BM26" s="161">
        <v>10</v>
      </c>
      <c r="BN26" s="161">
        <v>10</v>
      </c>
      <c r="BO26" s="161">
        <v>10</v>
      </c>
      <c r="BP26" s="161">
        <v>10</v>
      </c>
      <c r="BQ26" s="161">
        <v>10</v>
      </c>
      <c r="BR26" s="161">
        <v>9</v>
      </c>
      <c r="BS26" s="161">
        <v>9</v>
      </c>
      <c r="BT26" s="161">
        <v>9</v>
      </c>
      <c r="BU26" s="163">
        <v>9</v>
      </c>
      <c r="BV26" s="161"/>
      <c r="BW26" s="161"/>
      <c r="BX26" s="161"/>
      <c r="BY26" s="161"/>
      <c r="BZ26" s="161"/>
      <c r="CA26" s="159">
        <v>0.99354838709677418</v>
      </c>
      <c r="CB26" s="159">
        <v>0.64516129032258063</v>
      </c>
      <c r="CC26" s="159">
        <v>0.2</v>
      </c>
    </row>
    <row r="27" spans="1:81" outlineLevel="1" x14ac:dyDescent="0.25">
      <c r="A27" s="193" t="s">
        <v>340</v>
      </c>
      <c r="B27" s="151">
        <v>41640</v>
      </c>
      <c r="C27" s="152">
        <v>51</v>
      </c>
      <c r="D27" s="153">
        <f t="shared" si="1"/>
        <v>49</v>
      </c>
      <c r="E27" s="153">
        <f t="shared" si="2"/>
        <v>26</v>
      </c>
      <c r="F27" s="153">
        <f t="shared" si="3"/>
        <v>11</v>
      </c>
      <c r="G27" s="154">
        <f t="shared" si="0"/>
        <v>0.96078431372549022</v>
      </c>
      <c r="H27" s="154">
        <f t="shared" si="0"/>
        <v>0.50980392156862742</v>
      </c>
      <c r="I27" s="154">
        <f t="shared" si="0"/>
        <v>0.21568627450980393</v>
      </c>
      <c r="J27" s="197"/>
      <c r="K27" s="160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>
        <v>51</v>
      </c>
      <c r="AG27" s="161">
        <v>49</v>
      </c>
      <c r="AH27" s="161">
        <v>48</v>
      </c>
      <c r="AI27" s="161">
        <v>36</v>
      </c>
      <c r="AJ27" s="161">
        <v>26</v>
      </c>
      <c r="AK27" s="161">
        <v>18</v>
      </c>
      <c r="AL27" s="161">
        <v>16</v>
      </c>
      <c r="AM27" s="161">
        <v>15</v>
      </c>
      <c r="AN27" s="161">
        <v>14</v>
      </c>
      <c r="AO27" s="161">
        <v>13</v>
      </c>
      <c r="AP27" s="161">
        <v>11</v>
      </c>
      <c r="AQ27" s="161">
        <v>9</v>
      </c>
      <c r="AR27" s="161">
        <v>8</v>
      </c>
      <c r="AS27" s="161">
        <v>7</v>
      </c>
      <c r="AT27" s="161">
        <v>5</v>
      </c>
      <c r="AU27" s="161">
        <v>4</v>
      </c>
      <c r="AV27" s="161">
        <v>5</v>
      </c>
      <c r="AW27" s="161">
        <v>4</v>
      </c>
      <c r="AX27" s="161">
        <v>4</v>
      </c>
      <c r="AY27" s="161">
        <v>4</v>
      </c>
      <c r="AZ27" s="164">
        <v>4</v>
      </c>
      <c r="BA27" s="161">
        <v>4</v>
      </c>
      <c r="BB27" s="161">
        <v>4</v>
      </c>
      <c r="BC27" s="161">
        <v>4</v>
      </c>
      <c r="BD27" s="161">
        <v>4</v>
      </c>
      <c r="BE27" s="161">
        <v>4</v>
      </c>
      <c r="BF27" s="161">
        <v>3</v>
      </c>
      <c r="BG27" s="161">
        <v>3</v>
      </c>
      <c r="BH27" s="161">
        <v>3</v>
      </c>
      <c r="BI27" s="163">
        <v>3</v>
      </c>
      <c r="BJ27" s="161">
        <v>3</v>
      </c>
      <c r="BK27" s="161">
        <v>2</v>
      </c>
      <c r="BL27" s="161">
        <v>2</v>
      </c>
      <c r="BM27" s="161">
        <v>2</v>
      </c>
      <c r="BN27" s="161">
        <v>2</v>
      </c>
      <c r="BO27" s="161">
        <v>2</v>
      </c>
      <c r="BP27" s="161">
        <v>2</v>
      </c>
      <c r="BQ27" s="161">
        <v>2</v>
      </c>
      <c r="BR27" s="161">
        <v>2</v>
      </c>
      <c r="BS27" s="161">
        <v>2</v>
      </c>
      <c r="BT27" s="161">
        <v>2</v>
      </c>
      <c r="BU27" s="163">
        <v>2</v>
      </c>
      <c r="BV27" s="161"/>
      <c r="BW27" s="161"/>
      <c r="BX27" s="161"/>
      <c r="BY27" s="161"/>
      <c r="BZ27" s="161"/>
      <c r="CA27" s="159">
        <v>0.96078431372549022</v>
      </c>
      <c r="CB27" s="159">
        <v>0.50980392156862742</v>
      </c>
      <c r="CC27" s="159">
        <v>0.21568627450980393</v>
      </c>
    </row>
    <row r="28" spans="1:81" outlineLevel="1" x14ac:dyDescent="0.25">
      <c r="A28" s="193" t="s">
        <v>341</v>
      </c>
      <c r="B28" s="151">
        <v>41671</v>
      </c>
      <c r="C28" s="152">
        <v>48</v>
      </c>
      <c r="D28" s="153">
        <f t="shared" si="1"/>
        <v>48</v>
      </c>
      <c r="E28" s="153">
        <f t="shared" si="2"/>
        <v>17</v>
      </c>
      <c r="F28" s="153">
        <f t="shared" si="3"/>
        <v>9</v>
      </c>
      <c r="G28" s="154">
        <f t="shared" si="0"/>
        <v>1</v>
      </c>
      <c r="H28" s="154">
        <f t="shared" si="0"/>
        <v>0.35416666666666669</v>
      </c>
      <c r="I28" s="154">
        <f t="shared" si="0"/>
        <v>0.1875</v>
      </c>
      <c r="J28" s="197"/>
      <c r="K28" s="160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>
        <v>48</v>
      </c>
      <c r="AH28" s="161">
        <v>48</v>
      </c>
      <c r="AI28" s="161">
        <v>44</v>
      </c>
      <c r="AJ28" s="161">
        <v>27</v>
      </c>
      <c r="AK28" s="161">
        <v>17</v>
      </c>
      <c r="AL28" s="161">
        <v>15</v>
      </c>
      <c r="AM28" s="161">
        <v>13</v>
      </c>
      <c r="AN28" s="161">
        <v>13</v>
      </c>
      <c r="AO28" s="161">
        <v>9</v>
      </c>
      <c r="AP28" s="161">
        <v>9</v>
      </c>
      <c r="AQ28" s="161">
        <v>9</v>
      </c>
      <c r="AR28" s="161">
        <v>8</v>
      </c>
      <c r="AS28" s="161">
        <v>7</v>
      </c>
      <c r="AT28" s="161">
        <v>4</v>
      </c>
      <c r="AU28" s="161">
        <v>4</v>
      </c>
      <c r="AV28" s="161">
        <v>2</v>
      </c>
      <c r="AW28" s="161"/>
      <c r="AX28" s="161"/>
      <c r="AY28" s="161"/>
      <c r="AZ28" s="162"/>
      <c r="BA28" s="161"/>
      <c r="BB28" s="161"/>
      <c r="BC28" s="161"/>
      <c r="BD28" s="161"/>
      <c r="BE28" s="161"/>
      <c r="BF28" s="161"/>
      <c r="BG28" s="161"/>
      <c r="BH28" s="161"/>
      <c r="BI28" s="163" t="s">
        <v>33</v>
      </c>
      <c r="BJ28" s="161" t="s">
        <v>33</v>
      </c>
      <c r="BK28" s="161" t="s">
        <v>33</v>
      </c>
      <c r="BL28" s="161" t="s">
        <v>33</v>
      </c>
      <c r="BM28" s="161" t="s">
        <v>33</v>
      </c>
      <c r="BN28" s="161" t="s">
        <v>33</v>
      </c>
      <c r="BO28" s="161" t="s">
        <v>33</v>
      </c>
      <c r="BP28" s="161" t="s">
        <v>33</v>
      </c>
      <c r="BQ28" s="161" t="s">
        <v>33</v>
      </c>
      <c r="BR28" s="161" t="s">
        <v>33</v>
      </c>
      <c r="BS28" s="161" t="s">
        <v>33</v>
      </c>
      <c r="BT28" s="161" t="s">
        <v>33</v>
      </c>
      <c r="BU28" s="163"/>
      <c r="BV28" s="161"/>
      <c r="BW28" s="161"/>
      <c r="BX28" s="161"/>
      <c r="BY28" s="161"/>
      <c r="BZ28" s="161"/>
      <c r="CA28" s="159">
        <v>1</v>
      </c>
      <c r="CB28" s="159">
        <v>0.35416666666666669</v>
      </c>
      <c r="CC28" s="167">
        <v>0.1875</v>
      </c>
    </row>
    <row r="29" spans="1:81" outlineLevel="1" x14ac:dyDescent="0.25">
      <c r="A29" s="193" t="s">
        <v>342</v>
      </c>
      <c r="B29" s="151">
        <v>41699</v>
      </c>
      <c r="C29" s="152">
        <v>83</v>
      </c>
      <c r="D29" s="153">
        <f t="shared" si="1"/>
        <v>71</v>
      </c>
      <c r="E29" s="153">
        <f t="shared" si="2"/>
        <v>34</v>
      </c>
      <c r="F29" s="153">
        <f t="shared" si="3"/>
        <v>26</v>
      </c>
      <c r="G29" s="154">
        <f t="shared" si="0"/>
        <v>0.85542168674698793</v>
      </c>
      <c r="H29" s="154">
        <f t="shared" si="0"/>
        <v>0.40963855421686746</v>
      </c>
      <c r="I29" s="154">
        <f t="shared" si="0"/>
        <v>0.31325301204819278</v>
      </c>
      <c r="J29" s="197"/>
      <c r="K29" s="160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>
        <v>83</v>
      </c>
      <c r="AI29" s="161">
        <v>71</v>
      </c>
      <c r="AJ29" s="161">
        <v>59</v>
      </c>
      <c r="AK29" s="161">
        <v>39</v>
      </c>
      <c r="AL29" s="161">
        <v>34</v>
      </c>
      <c r="AM29" s="161">
        <v>32</v>
      </c>
      <c r="AN29" s="161">
        <v>31</v>
      </c>
      <c r="AO29" s="161">
        <v>30</v>
      </c>
      <c r="AP29" s="161">
        <v>29</v>
      </c>
      <c r="AQ29" s="161">
        <v>29</v>
      </c>
      <c r="AR29" s="161">
        <v>26</v>
      </c>
      <c r="AS29" s="161">
        <v>22</v>
      </c>
      <c r="AT29" s="161">
        <v>20</v>
      </c>
      <c r="AU29" s="161">
        <v>18</v>
      </c>
      <c r="AV29" s="161">
        <v>14</v>
      </c>
      <c r="AW29" s="161">
        <v>11</v>
      </c>
      <c r="AX29" s="161">
        <v>11</v>
      </c>
      <c r="AY29" s="161">
        <v>10</v>
      </c>
      <c r="AZ29" s="164">
        <v>9</v>
      </c>
      <c r="BA29" s="161">
        <v>7</v>
      </c>
      <c r="BB29" s="161">
        <v>7</v>
      </c>
      <c r="BC29" s="161">
        <v>7</v>
      </c>
      <c r="BD29" s="161">
        <v>6</v>
      </c>
      <c r="BE29" s="161">
        <v>5</v>
      </c>
      <c r="BF29" s="161">
        <v>4</v>
      </c>
      <c r="BG29" s="161">
        <v>1</v>
      </c>
      <c r="BH29" s="161">
        <v>1</v>
      </c>
      <c r="BI29" s="163">
        <v>1</v>
      </c>
      <c r="BJ29" s="161">
        <v>1</v>
      </c>
      <c r="BK29" s="161">
        <v>1</v>
      </c>
      <c r="BL29" s="161">
        <v>1</v>
      </c>
      <c r="BM29" s="161">
        <v>1</v>
      </c>
      <c r="BN29" s="161">
        <v>1</v>
      </c>
      <c r="BO29" s="161">
        <v>1</v>
      </c>
      <c r="BP29" s="161">
        <v>1</v>
      </c>
      <c r="BQ29" s="161">
        <v>1</v>
      </c>
      <c r="BR29" s="161">
        <v>1</v>
      </c>
      <c r="BS29" s="161">
        <v>1</v>
      </c>
      <c r="BT29" s="161">
        <v>1</v>
      </c>
      <c r="BU29" s="163">
        <v>1</v>
      </c>
      <c r="BV29" s="161"/>
      <c r="BW29" s="161"/>
      <c r="BX29" s="161"/>
      <c r="BY29" s="161"/>
      <c r="BZ29" s="161"/>
      <c r="CA29" s="159">
        <v>0.85542168674698793</v>
      </c>
      <c r="CB29" s="159">
        <v>0.40963855421686746</v>
      </c>
      <c r="CC29" s="167">
        <v>0.31325301204819278</v>
      </c>
    </row>
    <row r="30" spans="1:81" outlineLevel="1" x14ac:dyDescent="0.25">
      <c r="A30" s="193" t="s">
        <v>343</v>
      </c>
      <c r="B30" s="151">
        <v>41730</v>
      </c>
      <c r="C30" s="152">
        <v>180</v>
      </c>
      <c r="D30" s="153">
        <f t="shared" si="1"/>
        <v>154</v>
      </c>
      <c r="E30" s="153">
        <f t="shared" si="2"/>
        <v>91</v>
      </c>
      <c r="F30" s="153">
        <f t="shared" si="3"/>
        <v>60</v>
      </c>
      <c r="G30" s="154">
        <f t="shared" si="0"/>
        <v>0.85555555555555551</v>
      </c>
      <c r="H30" s="154">
        <f t="shared" si="0"/>
        <v>0.50555555555555554</v>
      </c>
      <c r="I30" s="154">
        <f t="shared" si="0"/>
        <v>0.33333333333333331</v>
      </c>
      <c r="J30" s="197"/>
      <c r="K30" s="160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>
        <v>175</v>
      </c>
      <c r="AJ30" s="161">
        <v>154</v>
      </c>
      <c r="AK30" s="161">
        <v>141</v>
      </c>
      <c r="AL30" s="161">
        <v>101</v>
      </c>
      <c r="AM30" s="161">
        <v>91</v>
      </c>
      <c r="AN30" s="161">
        <v>81</v>
      </c>
      <c r="AO30" s="161">
        <v>76</v>
      </c>
      <c r="AP30" s="161">
        <v>69</v>
      </c>
      <c r="AQ30" s="161">
        <v>66</v>
      </c>
      <c r="AR30" s="161">
        <v>64</v>
      </c>
      <c r="AS30" s="161">
        <v>60</v>
      </c>
      <c r="AT30" s="161">
        <v>59</v>
      </c>
      <c r="AU30" s="161">
        <v>47</v>
      </c>
      <c r="AV30" s="161">
        <v>43</v>
      </c>
      <c r="AW30" s="161">
        <v>36</v>
      </c>
      <c r="AX30" s="161">
        <v>28</v>
      </c>
      <c r="AY30" s="161">
        <v>27</v>
      </c>
      <c r="AZ30" s="164">
        <v>23</v>
      </c>
      <c r="BA30" s="161">
        <v>17</v>
      </c>
      <c r="BB30" s="161">
        <v>16</v>
      </c>
      <c r="BC30" s="161">
        <v>16</v>
      </c>
      <c r="BD30" s="161">
        <v>16</v>
      </c>
      <c r="BE30" s="161">
        <v>15</v>
      </c>
      <c r="BF30" s="161">
        <v>14</v>
      </c>
      <c r="BG30" s="161">
        <v>13</v>
      </c>
      <c r="BH30" s="161">
        <v>13</v>
      </c>
      <c r="BI30" s="163">
        <v>13</v>
      </c>
      <c r="BJ30" s="161">
        <v>13</v>
      </c>
      <c r="BK30" s="161">
        <v>13</v>
      </c>
      <c r="BL30" s="161">
        <v>11</v>
      </c>
      <c r="BM30" s="161">
        <v>10</v>
      </c>
      <c r="BN30" s="161">
        <v>10</v>
      </c>
      <c r="BO30" s="161">
        <v>10</v>
      </c>
      <c r="BP30" s="161">
        <v>10</v>
      </c>
      <c r="BQ30" s="161">
        <v>10</v>
      </c>
      <c r="BR30" s="161">
        <v>9</v>
      </c>
      <c r="BS30" s="161">
        <v>9</v>
      </c>
      <c r="BT30" s="161">
        <v>9</v>
      </c>
      <c r="BU30" s="163">
        <v>9</v>
      </c>
      <c r="BV30" s="161"/>
      <c r="BW30" s="161"/>
      <c r="BX30" s="161"/>
      <c r="BY30" s="161"/>
      <c r="BZ30" s="161"/>
      <c r="CA30" s="159">
        <v>0.85555555555555551</v>
      </c>
      <c r="CB30" s="159">
        <v>0.50555555555555554</v>
      </c>
      <c r="CC30" s="167">
        <v>0.33333333333333331</v>
      </c>
    </row>
    <row r="31" spans="1:81" outlineLevel="1" x14ac:dyDescent="0.25">
      <c r="A31" s="193" t="s">
        <v>344</v>
      </c>
      <c r="B31" s="151">
        <v>41760</v>
      </c>
      <c r="C31" s="152">
        <v>226</v>
      </c>
      <c r="D31" s="153">
        <f t="shared" si="1"/>
        <v>216</v>
      </c>
      <c r="E31" s="153">
        <f t="shared" si="2"/>
        <v>142</v>
      </c>
      <c r="F31" s="153">
        <f t="shared" si="3"/>
        <v>95</v>
      </c>
      <c r="G31" s="154">
        <f t="shared" si="0"/>
        <v>0.95575221238938057</v>
      </c>
      <c r="H31" s="154">
        <f t="shared" si="0"/>
        <v>0.62831858407079644</v>
      </c>
      <c r="I31" s="154">
        <f t="shared" si="0"/>
        <v>0.42035398230088494</v>
      </c>
      <c r="J31" s="197"/>
      <c r="K31" s="160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>
        <v>222</v>
      </c>
      <c r="AK31" s="161">
        <v>216</v>
      </c>
      <c r="AL31" s="161">
        <v>203</v>
      </c>
      <c r="AM31" s="161">
        <v>155</v>
      </c>
      <c r="AN31" s="161">
        <v>142</v>
      </c>
      <c r="AO31" s="161">
        <v>128</v>
      </c>
      <c r="AP31" s="161">
        <v>121</v>
      </c>
      <c r="AQ31" s="161">
        <v>118</v>
      </c>
      <c r="AR31" s="161">
        <v>111</v>
      </c>
      <c r="AS31" s="161">
        <v>100</v>
      </c>
      <c r="AT31" s="161">
        <v>95</v>
      </c>
      <c r="AU31" s="161">
        <v>79</v>
      </c>
      <c r="AV31" s="161">
        <v>67</v>
      </c>
      <c r="AW31" s="161">
        <v>54</v>
      </c>
      <c r="AX31" s="161">
        <v>44</v>
      </c>
      <c r="AY31" s="161">
        <v>42</v>
      </c>
      <c r="AZ31" s="164">
        <v>41</v>
      </c>
      <c r="BA31" s="161">
        <v>35</v>
      </c>
      <c r="BB31" s="161">
        <v>34</v>
      </c>
      <c r="BC31" s="161">
        <v>33</v>
      </c>
      <c r="BD31" s="161">
        <v>32</v>
      </c>
      <c r="BE31" s="161">
        <v>33</v>
      </c>
      <c r="BF31" s="161">
        <v>32</v>
      </c>
      <c r="BG31" s="161">
        <v>30</v>
      </c>
      <c r="BH31" s="161">
        <v>26</v>
      </c>
      <c r="BI31" s="163">
        <v>23</v>
      </c>
      <c r="BJ31" s="161">
        <v>21</v>
      </c>
      <c r="BK31" s="161">
        <v>20</v>
      </c>
      <c r="BL31" s="161">
        <v>20</v>
      </c>
      <c r="BM31" s="161">
        <v>17</v>
      </c>
      <c r="BN31" s="161">
        <v>15</v>
      </c>
      <c r="BO31" s="161">
        <v>14</v>
      </c>
      <c r="BP31" s="161">
        <v>14</v>
      </c>
      <c r="BQ31" s="161">
        <v>13</v>
      </c>
      <c r="BR31" s="161">
        <v>12</v>
      </c>
      <c r="BS31" s="161">
        <v>12</v>
      </c>
      <c r="BT31" s="161">
        <v>12</v>
      </c>
      <c r="BU31" s="163">
        <v>11</v>
      </c>
      <c r="BV31" s="161"/>
      <c r="BW31" s="161"/>
      <c r="BX31" s="161"/>
      <c r="BY31" s="161"/>
      <c r="BZ31" s="161"/>
      <c r="CA31" s="159">
        <v>0.95575221238938057</v>
      </c>
      <c r="CB31" s="159">
        <v>0.62831858407079644</v>
      </c>
      <c r="CC31" s="167">
        <v>0.42035398230088494</v>
      </c>
    </row>
    <row r="32" spans="1:81" outlineLevel="1" x14ac:dyDescent="0.25">
      <c r="A32" s="193" t="s">
        <v>345</v>
      </c>
      <c r="B32" s="151">
        <v>41791</v>
      </c>
      <c r="C32" s="152">
        <v>294</v>
      </c>
      <c r="D32" s="153">
        <f t="shared" si="1"/>
        <v>256</v>
      </c>
      <c r="E32" s="153">
        <f t="shared" si="2"/>
        <v>171</v>
      </c>
      <c r="F32" s="153">
        <f t="shared" si="3"/>
        <v>101</v>
      </c>
      <c r="G32" s="154">
        <f t="shared" si="0"/>
        <v>0.87074829931972786</v>
      </c>
      <c r="H32" s="154">
        <f t="shared" si="0"/>
        <v>0.58163265306122447</v>
      </c>
      <c r="I32" s="154">
        <f t="shared" si="0"/>
        <v>0.34353741496598639</v>
      </c>
      <c r="J32" s="197"/>
      <c r="K32" s="160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>
        <v>276</v>
      </c>
      <c r="AL32" s="161">
        <v>256</v>
      </c>
      <c r="AM32" s="161">
        <v>224</v>
      </c>
      <c r="AN32" s="161">
        <v>197</v>
      </c>
      <c r="AO32" s="161">
        <v>171</v>
      </c>
      <c r="AP32" s="161">
        <v>153</v>
      </c>
      <c r="AQ32" s="161">
        <v>147</v>
      </c>
      <c r="AR32" s="161">
        <v>138</v>
      </c>
      <c r="AS32" s="161">
        <v>121</v>
      </c>
      <c r="AT32" s="161">
        <v>114</v>
      </c>
      <c r="AU32" s="161">
        <v>101</v>
      </c>
      <c r="AV32" s="161">
        <v>86</v>
      </c>
      <c r="AW32" s="161">
        <v>64</v>
      </c>
      <c r="AX32" s="161">
        <v>57</v>
      </c>
      <c r="AY32" s="161">
        <v>52</v>
      </c>
      <c r="AZ32" s="164">
        <v>49</v>
      </c>
      <c r="BA32" s="161">
        <v>48</v>
      </c>
      <c r="BB32" s="161">
        <v>48</v>
      </c>
      <c r="BC32" s="161">
        <v>48</v>
      </c>
      <c r="BD32" s="161">
        <v>45</v>
      </c>
      <c r="BE32" s="161">
        <v>43</v>
      </c>
      <c r="BF32" s="161">
        <v>40</v>
      </c>
      <c r="BG32" s="161">
        <v>36</v>
      </c>
      <c r="BH32" s="161">
        <v>35</v>
      </c>
      <c r="BI32" s="163">
        <v>33</v>
      </c>
      <c r="BJ32" s="161">
        <v>30</v>
      </c>
      <c r="BK32" s="161">
        <v>28</v>
      </c>
      <c r="BL32" s="161">
        <v>26</v>
      </c>
      <c r="BM32" s="161">
        <v>27</v>
      </c>
      <c r="BN32" s="161">
        <v>27</v>
      </c>
      <c r="BO32" s="161">
        <v>26</v>
      </c>
      <c r="BP32" s="161">
        <v>26</v>
      </c>
      <c r="BQ32" s="161">
        <v>24</v>
      </c>
      <c r="BR32" s="161">
        <v>22</v>
      </c>
      <c r="BS32" s="161">
        <v>21</v>
      </c>
      <c r="BT32" s="161">
        <v>21</v>
      </c>
      <c r="BU32" s="163">
        <v>20</v>
      </c>
      <c r="BV32" s="161"/>
      <c r="BW32" s="161"/>
      <c r="BX32" s="161"/>
      <c r="BY32" s="161"/>
      <c r="BZ32" s="161"/>
      <c r="CA32" s="159">
        <v>0.87074829931972786</v>
      </c>
      <c r="CB32" s="159">
        <v>0.58163265306122447</v>
      </c>
      <c r="CC32" s="167">
        <v>0.34353741496598639</v>
      </c>
    </row>
    <row r="33" spans="1:81" outlineLevel="1" x14ac:dyDescent="0.25">
      <c r="A33" s="193" t="s">
        <v>346</v>
      </c>
      <c r="B33" s="151">
        <v>41821</v>
      </c>
      <c r="C33" s="152">
        <v>190</v>
      </c>
      <c r="D33" s="153">
        <f t="shared" si="1"/>
        <v>176</v>
      </c>
      <c r="E33" s="153">
        <f t="shared" si="2"/>
        <v>128</v>
      </c>
      <c r="F33" s="153">
        <f t="shared" si="3"/>
        <v>62</v>
      </c>
      <c r="G33" s="154">
        <f t="shared" si="0"/>
        <v>0.9263157894736842</v>
      </c>
      <c r="H33" s="154">
        <f t="shared" si="0"/>
        <v>0.67368421052631577</v>
      </c>
      <c r="I33" s="154">
        <f t="shared" si="0"/>
        <v>0.32631578947368423</v>
      </c>
      <c r="J33" s="197"/>
      <c r="K33" s="160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>
        <v>190</v>
      </c>
      <c r="AM33" s="161">
        <v>176</v>
      </c>
      <c r="AN33" s="161">
        <v>170</v>
      </c>
      <c r="AO33" s="161">
        <v>141</v>
      </c>
      <c r="AP33" s="161">
        <v>128</v>
      </c>
      <c r="AQ33" s="161">
        <v>116</v>
      </c>
      <c r="AR33" s="161">
        <v>105</v>
      </c>
      <c r="AS33" s="161">
        <v>91</v>
      </c>
      <c r="AT33" s="161">
        <v>85</v>
      </c>
      <c r="AU33" s="161">
        <v>71</v>
      </c>
      <c r="AV33" s="161">
        <v>62</v>
      </c>
      <c r="AW33" s="161">
        <v>50</v>
      </c>
      <c r="AX33" s="161">
        <v>47</v>
      </c>
      <c r="AY33" s="161">
        <v>42</v>
      </c>
      <c r="AZ33" s="164">
        <v>38</v>
      </c>
      <c r="BA33" s="161">
        <v>33</v>
      </c>
      <c r="BB33" s="161">
        <v>29</v>
      </c>
      <c r="BC33" s="161">
        <v>27</v>
      </c>
      <c r="BD33" s="161">
        <v>26</v>
      </c>
      <c r="BE33" s="161">
        <v>26</v>
      </c>
      <c r="BF33" s="161">
        <v>26</v>
      </c>
      <c r="BG33" s="161">
        <v>25</v>
      </c>
      <c r="BH33" s="161">
        <v>24</v>
      </c>
      <c r="BI33" s="163">
        <v>23</v>
      </c>
      <c r="BJ33" s="161">
        <v>22</v>
      </c>
      <c r="BK33" s="161">
        <v>22</v>
      </c>
      <c r="BL33" s="161">
        <v>21</v>
      </c>
      <c r="BM33" s="161">
        <v>20</v>
      </c>
      <c r="BN33" s="161">
        <v>19</v>
      </c>
      <c r="BO33" s="161">
        <v>19</v>
      </c>
      <c r="BP33" s="161">
        <v>19</v>
      </c>
      <c r="BQ33" s="161">
        <v>19</v>
      </c>
      <c r="BR33" s="161">
        <v>16</v>
      </c>
      <c r="BS33" s="161">
        <v>16</v>
      </c>
      <c r="BT33" s="161">
        <v>16</v>
      </c>
      <c r="BU33" s="163">
        <v>16</v>
      </c>
      <c r="BV33" s="161"/>
      <c r="BW33" s="161"/>
      <c r="BX33" s="161"/>
      <c r="BY33" s="161"/>
      <c r="BZ33" s="161"/>
      <c r="CA33" s="159">
        <v>0.9263157894736842</v>
      </c>
      <c r="CB33" s="159">
        <v>0.67368421052631577</v>
      </c>
      <c r="CC33" s="167">
        <v>0.32631578947368423</v>
      </c>
    </row>
    <row r="34" spans="1:81" outlineLevel="1" x14ac:dyDescent="0.25">
      <c r="A34" s="193" t="s">
        <v>347</v>
      </c>
      <c r="B34" s="151">
        <v>41852</v>
      </c>
      <c r="C34" s="152">
        <v>288</v>
      </c>
      <c r="D34" s="153">
        <f t="shared" si="1"/>
        <v>278</v>
      </c>
      <c r="E34" s="153">
        <f t="shared" si="2"/>
        <v>191</v>
      </c>
      <c r="F34" s="153">
        <f t="shared" si="3"/>
        <v>71</v>
      </c>
      <c r="G34" s="154">
        <f t="shared" si="0"/>
        <v>0.96527777777777779</v>
      </c>
      <c r="H34" s="154">
        <f t="shared" si="0"/>
        <v>0.66319444444444442</v>
      </c>
      <c r="I34" s="154">
        <f t="shared" si="0"/>
        <v>0.24652777777777779</v>
      </c>
      <c r="J34" s="197"/>
      <c r="K34" s="160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>
        <v>286</v>
      </c>
      <c r="AN34" s="161">
        <v>278</v>
      </c>
      <c r="AO34" s="161">
        <v>256</v>
      </c>
      <c r="AP34" s="161">
        <v>213</v>
      </c>
      <c r="AQ34" s="161">
        <v>191</v>
      </c>
      <c r="AR34" s="161">
        <v>169</v>
      </c>
      <c r="AS34" s="161">
        <v>148</v>
      </c>
      <c r="AT34" s="161">
        <v>138</v>
      </c>
      <c r="AU34" s="161">
        <v>115</v>
      </c>
      <c r="AV34" s="161">
        <v>90</v>
      </c>
      <c r="AW34" s="161">
        <v>71</v>
      </c>
      <c r="AX34" s="161">
        <v>60</v>
      </c>
      <c r="AY34" s="161">
        <v>52</v>
      </c>
      <c r="AZ34" s="164">
        <v>50</v>
      </c>
      <c r="BA34" s="161">
        <v>46</v>
      </c>
      <c r="BB34" s="161">
        <v>42</v>
      </c>
      <c r="BC34" s="161">
        <v>40</v>
      </c>
      <c r="BD34" s="161">
        <v>39</v>
      </c>
      <c r="BE34" s="161">
        <v>34</v>
      </c>
      <c r="BF34" s="161">
        <v>33</v>
      </c>
      <c r="BG34" s="161">
        <v>30</v>
      </c>
      <c r="BH34" s="161">
        <v>28</v>
      </c>
      <c r="BI34" s="163">
        <v>28</v>
      </c>
      <c r="BJ34" s="161">
        <v>28</v>
      </c>
      <c r="BK34" s="161">
        <v>24</v>
      </c>
      <c r="BL34" s="161">
        <v>24</v>
      </c>
      <c r="BM34" s="161">
        <v>24</v>
      </c>
      <c r="BN34" s="161">
        <v>22</v>
      </c>
      <c r="BO34" s="161">
        <v>22</v>
      </c>
      <c r="BP34" s="161">
        <v>22</v>
      </c>
      <c r="BQ34" s="161">
        <v>21</v>
      </c>
      <c r="BR34" s="161">
        <v>20</v>
      </c>
      <c r="BS34" s="161">
        <v>20</v>
      </c>
      <c r="BT34" s="161">
        <v>20</v>
      </c>
      <c r="BU34" s="163">
        <v>20</v>
      </c>
      <c r="BV34" s="161"/>
      <c r="BW34" s="161"/>
      <c r="BX34" s="161"/>
      <c r="BY34" s="161"/>
      <c r="BZ34" s="161"/>
      <c r="CA34" s="159">
        <v>0.96527777777777779</v>
      </c>
      <c r="CB34" s="167">
        <v>0.66319444444444442</v>
      </c>
      <c r="CC34" s="167">
        <v>0.24652777777777779</v>
      </c>
    </row>
    <row r="35" spans="1:81" outlineLevel="1" x14ac:dyDescent="0.25">
      <c r="A35" s="193" t="s">
        <v>348</v>
      </c>
      <c r="B35" s="151">
        <v>41883</v>
      </c>
      <c r="C35" s="152">
        <v>294</v>
      </c>
      <c r="D35" s="153">
        <f t="shared" si="1"/>
        <v>273</v>
      </c>
      <c r="E35" s="153">
        <f t="shared" si="2"/>
        <v>185</v>
      </c>
      <c r="F35" s="153">
        <f t="shared" si="3"/>
        <v>64</v>
      </c>
      <c r="G35" s="154">
        <f t="shared" si="0"/>
        <v>0.9285714285714286</v>
      </c>
      <c r="H35" s="154">
        <f t="shared" si="0"/>
        <v>0.62925170068027214</v>
      </c>
      <c r="I35" s="154">
        <f t="shared" si="0"/>
        <v>0.21768707482993196</v>
      </c>
      <c r="J35" s="197"/>
      <c r="K35" s="160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>
        <v>285</v>
      </c>
      <c r="AO35" s="161">
        <v>273</v>
      </c>
      <c r="AP35" s="161">
        <v>250</v>
      </c>
      <c r="AQ35" s="161">
        <v>212</v>
      </c>
      <c r="AR35" s="161">
        <v>185</v>
      </c>
      <c r="AS35" s="161">
        <v>151</v>
      </c>
      <c r="AT35" s="161">
        <v>128</v>
      </c>
      <c r="AU35" s="161">
        <v>105</v>
      </c>
      <c r="AV35" s="161">
        <v>87</v>
      </c>
      <c r="AW35" s="161">
        <v>69</v>
      </c>
      <c r="AX35" s="161">
        <v>64</v>
      </c>
      <c r="AY35" s="161">
        <v>55</v>
      </c>
      <c r="AZ35" s="164">
        <v>50</v>
      </c>
      <c r="BA35" s="161">
        <v>43</v>
      </c>
      <c r="BB35" s="161">
        <v>40</v>
      </c>
      <c r="BC35" s="161">
        <v>40</v>
      </c>
      <c r="BD35" s="161">
        <v>38</v>
      </c>
      <c r="BE35" s="161">
        <v>34</v>
      </c>
      <c r="BF35" s="161">
        <v>31</v>
      </c>
      <c r="BG35" s="161">
        <v>30</v>
      </c>
      <c r="BH35" s="161">
        <v>29</v>
      </c>
      <c r="BI35" s="163">
        <v>29</v>
      </c>
      <c r="BJ35" s="161">
        <v>28</v>
      </c>
      <c r="BK35" s="161">
        <v>26</v>
      </c>
      <c r="BL35" s="161">
        <v>25</v>
      </c>
      <c r="BM35" s="161">
        <v>24</v>
      </c>
      <c r="BN35" s="161">
        <v>23</v>
      </c>
      <c r="BO35" s="161">
        <v>23</v>
      </c>
      <c r="BP35" s="161">
        <v>23</v>
      </c>
      <c r="BQ35" s="161">
        <v>21</v>
      </c>
      <c r="BR35" s="161">
        <v>22</v>
      </c>
      <c r="BS35" s="161">
        <v>21</v>
      </c>
      <c r="BT35" s="161">
        <v>21</v>
      </c>
      <c r="BU35" s="163">
        <v>19</v>
      </c>
      <c r="BV35" s="161"/>
      <c r="BW35" s="161"/>
      <c r="BX35" s="161"/>
      <c r="BY35" s="161"/>
      <c r="BZ35" s="161"/>
      <c r="CA35" s="159">
        <v>0.9285714285714286</v>
      </c>
      <c r="CB35" s="167">
        <v>0.62925170068027214</v>
      </c>
      <c r="CC35" s="167">
        <v>0.21768707482993196</v>
      </c>
    </row>
    <row r="36" spans="1:81" outlineLevel="1" x14ac:dyDescent="0.25">
      <c r="A36" s="193" t="s">
        <v>349</v>
      </c>
      <c r="B36" s="151">
        <v>41913</v>
      </c>
      <c r="C36" s="152">
        <v>223</v>
      </c>
      <c r="D36" s="153">
        <f t="shared" si="1"/>
        <v>201</v>
      </c>
      <c r="E36" s="153">
        <f t="shared" si="2"/>
        <v>142</v>
      </c>
      <c r="F36" s="153">
        <f t="shared" si="3"/>
        <v>58</v>
      </c>
      <c r="G36" s="154">
        <f t="shared" si="0"/>
        <v>0.90134529147982068</v>
      </c>
      <c r="H36" s="154">
        <f t="shared" si="0"/>
        <v>0.63677130044843044</v>
      </c>
      <c r="I36" s="154">
        <f t="shared" si="0"/>
        <v>0.26008968609865468</v>
      </c>
      <c r="J36" s="197"/>
      <c r="K36" s="160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>
        <v>217</v>
      </c>
      <c r="AP36" s="161">
        <v>201</v>
      </c>
      <c r="AQ36" s="161">
        <v>188</v>
      </c>
      <c r="AR36" s="161">
        <v>168</v>
      </c>
      <c r="AS36" s="161">
        <v>142</v>
      </c>
      <c r="AT36" s="161">
        <v>127</v>
      </c>
      <c r="AU36" s="161">
        <v>101</v>
      </c>
      <c r="AV36" s="161">
        <v>85</v>
      </c>
      <c r="AW36" s="161">
        <v>68</v>
      </c>
      <c r="AX36" s="161">
        <v>63</v>
      </c>
      <c r="AY36" s="161">
        <v>58</v>
      </c>
      <c r="AZ36" s="164">
        <v>56</v>
      </c>
      <c r="BA36" s="161">
        <v>53</v>
      </c>
      <c r="BB36" s="161">
        <v>48</v>
      </c>
      <c r="BC36" s="161">
        <v>48</v>
      </c>
      <c r="BD36" s="161">
        <v>48</v>
      </c>
      <c r="BE36" s="161">
        <v>47</v>
      </c>
      <c r="BF36" s="161">
        <v>46</v>
      </c>
      <c r="BG36" s="161">
        <v>43</v>
      </c>
      <c r="BH36" s="161">
        <v>39</v>
      </c>
      <c r="BI36" s="163">
        <v>38</v>
      </c>
      <c r="BJ36" s="161">
        <v>37</v>
      </c>
      <c r="BK36" s="161">
        <v>35</v>
      </c>
      <c r="BL36" s="161">
        <v>33</v>
      </c>
      <c r="BM36" s="161">
        <v>33</v>
      </c>
      <c r="BN36" s="161">
        <v>31</v>
      </c>
      <c r="BO36" s="161">
        <v>31</v>
      </c>
      <c r="BP36" s="161">
        <v>31</v>
      </c>
      <c r="BQ36" s="161">
        <v>29</v>
      </c>
      <c r="BR36" s="161">
        <v>28</v>
      </c>
      <c r="BS36" s="161">
        <v>28</v>
      </c>
      <c r="BT36" s="161">
        <v>28</v>
      </c>
      <c r="BU36" s="163">
        <v>28</v>
      </c>
      <c r="BV36" s="161"/>
      <c r="BW36" s="161"/>
      <c r="BX36" s="161"/>
      <c r="BY36" s="161"/>
      <c r="BZ36" s="161"/>
      <c r="CA36" s="159">
        <v>0.90134529147982068</v>
      </c>
      <c r="CB36" s="167">
        <v>0.63677130044843044</v>
      </c>
      <c r="CC36" s="167">
        <v>0.26008968609865468</v>
      </c>
    </row>
    <row r="37" spans="1:81" outlineLevel="1" x14ac:dyDescent="0.25">
      <c r="A37" s="193" t="s">
        <v>350</v>
      </c>
      <c r="B37" s="151">
        <v>41944</v>
      </c>
      <c r="C37" s="152">
        <v>399</v>
      </c>
      <c r="D37" s="153">
        <f>IFERROR(INDEX($K37:$BN37,,MATCH($B37,$K$3:$BN$3,0)+2),0)</f>
        <v>390</v>
      </c>
      <c r="E37" s="153">
        <f t="shared" si="2"/>
        <v>258</v>
      </c>
      <c r="F37" s="153">
        <f t="shared" si="3"/>
        <v>98</v>
      </c>
      <c r="G37" s="154">
        <f t="shared" si="0"/>
        <v>0.97744360902255634</v>
      </c>
      <c r="H37" s="154">
        <f t="shared" si="0"/>
        <v>0.64661654135338342</v>
      </c>
      <c r="I37" s="154">
        <f t="shared" si="0"/>
        <v>0.24561403508771928</v>
      </c>
      <c r="J37" s="197"/>
      <c r="K37" s="160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>
        <v>395</v>
      </c>
      <c r="AQ37" s="161">
        <v>390</v>
      </c>
      <c r="AR37" s="161">
        <v>374</v>
      </c>
      <c r="AS37" s="161">
        <v>311</v>
      </c>
      <c r="AT37" s="161">
        <v>258</v>
      </c>
      <c r="AU37" s="161">
        <v>196</v>
      </c>
      <c r="AV37" s="161">
        <v>164</v>
      </c>
      <c r="AW37" s="161">
        <v>137</v>
      </c>
      <c r="AX37" s="161">
        <v>122</v>
      </c>
      <c r="AY37" s="161">
        <v>104</v>
      </c>
      <c r="AZ37" s="164">
        <v>98</v>
      </c>
      <c r="BA37" s="161">
        <v>94</v>
      </c>
      <c r="BB37" s="161">
        <v>82</v>
      </c>
      <c r="BC37" s="161">
        <v>81</v>
      </c>
      <c r="BD37" s="161">
        <v>80</v>
      </c>
      <c r="BE37" s="161">
        <v>74</v>
      </c>
      <c r="BF37" s="161">
        <v>71</v>
      </c>
      <c r="BG37" s="161">
        <v>69</v>
      </c>
      <c r="BH37" s="161">
        <v>60</v>
      </c>
      <c r="BI37" s="163">
        <v>53</v>
      </c>
      <c r="BJ37" s="161">
        <v>52</v>
      </c>
      <c r="BK37" s="161">
        <v>51</v>
      </c>
      <c r="BL37" s="161">
        <v>47</v>
      </c>
      <c r="BM37" s="161">
        <v>44</v>
      </c>
      <c r="BN37" s="161">
        <v>40</v>
      </c>
      <c r="BO37" s="161">
        <v>39</v>
      </c>
      <c r="BP37" s="161">
        <v>39</v>
      </c>
      <c r="BQ37" s="161">
        <v>37</v>
      </c>
      <c r="BR37" s="161">
        <v>37</v>
      </c>
      <c r="BS37" s="161">
        <v>37</v>
      </c>
      <c r="BT37" s="161">
        <v>38</v>
      </c>
      <c r="BU37" s="163">
        <v>38</v>
      </c>
      <c r="BV37" s="161"/>
      <c r="BW37" s="161"/>
      <c r="BX37" s="161"/>
      <c r="BY37" s="161"/>
      <c r="BZ37" s="161"/>
      <c r="CA37" s="167">
        <v>0.97744360902255634</v>
      </c>
      <c r="CB37" s="167">
        <v>0.64661654135338342</v>
      </c>
      <c r="CC37" s="167">
        <v>0.24561403508771928</v>
      </c>
    </row>
    <row r="38" spans="1:81" x14ac:dyDescent="0.25">
      <c r="A38" s="193" t="s">
        <v>351</v>
      </c>
      <c r="B38" s="151">
        <v>41974</v>
      </c>
      <c r="C38" s="152">
        <v>424</v>
      </c>
      <c r="D38" s="153">
        <f t="shared" si="1"/>
        <v>411</v>
      </c>
      <c r="E38" s="153">
        <f t="shared" si="2"/>
        <v>225</v>
      </c>
      <c r="F38" s="153">
        <f t="shared" si="3"/>
        <v>109</v>
      </c>
      <c r="G38" s="154">
        <f t="shared" si="0"/>
        <v>0.96933962264150941</v>
      </c>
      <c r="H38" s="154">
        <f t="shared" si="0"/>
        <v>0.53066037735849059</v>
      </c>
      <c r="I38" s="154">
        <f t="shared" si="0"/>
        <v>0.25707547169811323</v>
      </c>
      <c r="J38" s="197"/>
      <c r="K38" s="160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>
        <v>414</v>
      </c>
      <c r="AR38" s="161">
        <v>411</v>
      </c>
      <c r="AS38" s="161">
        <v>388</v>
      </c>
      <c r="AT38" s="161">
        <v>293</v>
      </c>
      <c r="AU38" s="161">
        <v>225</v>
      </c>
      <c r="AV38" s="161">
        <v>188</v>
      </c>
      <c r="AW38" s="161">
        <v>159</v>
      </c>
      <c r="AX38" s="161">
        <v>143</v>
      </c>
      <c r="AY38" s="161">
        <v>128</v>
      </c>
      <c r="AZ38" s="164">
        <v>124</v>
      </c>
      <c r="BA38" s="161">
        <v>109</v>
      </c>
      <c r="BB38" s="161">
        <v>102</v>
      </c>
      <c r="BC38" s="161">
        <v>100</v>
      </c>
      <c r="BD38" s="161">
        <v>94</v>
      </c>
      <c r="BE38" s="161">
        <v>90</v>
      </c>
      <c r="BF38" s="161">
        <v>87</v>
      </c>
      <c r="BG38" s="161">
        <v>81</v>
      </c>
      <c r="BH38" s="161">
        <v>79</v>
      </c>
      <c r="BI38" s="163">
        <v>77</v>
      </c>
      <c r="BJ38" s="161">
        <v>76</v>
      </c>
      <c r="BK38" s="161">
        <v>72</v>
      </c>
      <c r="BL38" s="161">
        <v>69</v>
      </c>
      <c r="BM38" s="161">
        <v>65</v>
      </c>
      <c r="BN38" s="161">
        <v>62</v>
      </c>
      <c r="BO38" s="161">
        <v>62</v>
      </c>
      <c r="BP38" s="161">
        <v>62</v>
      </c>
      <c r="BQ38" s="161">
        <v>58</v>
      </c>
      <c r="BR38" s="161">
        <v>55</v>
      </c>
      <c r="BS38" s="161">
        <v>54</v>
      </c>
      <c r="BT38" s="161">
        <v>53</v>
      </c>
      <c r="BU38" s="163">
        <v>50</v>
      </c>
      <c r="BV38" s="161"/>
      <c r="BW38" s="161"/>
      <c r="BX38" s="161"/>
      <c r="BY38" s="161"/>
      <c r="BZ38" s="161"/>
      <c r="CA38" s="167">
        <v>0.96933962264150941</v>
      </c>
      <c r="CB38" s="167">
        <v>0.53066037735849059</v>
      </c>
      <c r="CC38" s="167">
        <v>0.25707547169811323</v>
      </c>
    </row>
    <row r="39" spans="1:81" outlineLevel="1" x14ac:dyDescent="0.25">
      <c r="A39" s="193" t="s">
        <v>352</v>
      </c>
      <c r="B39" s="151">
        <v>42005</v>
      </c>
      <c r="C39" s="152">
        <v>440</v>
      </c>
      <c r="D39" s="153">
        <f t="shared" si="1"/>
        <v>429</v>
      </c>
      <c r="E39" s="153">
        <f t="shared" si="2"/>
        <v>213</v>
      </c>
      <c r="F39" s="153">
        <f t="shared" si="3"/>
        <v>102</v>
      </c>
      <c r="G39" s="154">
        <f t="shared" si="0"/>
        <v>0.97499999999999998</v>
      </c>
      <c r="H39" s="154">
        <f t="shared" si="0"/>
        <v>0.48409090909090907</v>
      </c>
      <c r="I39" s="154">
        <f t="shared" si="0"/>
        <v>0.23181818181818181</v>
      </c>
      <c r="J39" s="197"/>
      <c r="K39" s="165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>
        <v>438</v>
      </c>
      <c r="AS39" s="161">
        <v>429</v>
      </c>
      <c r="AT39" s="161">
        <v>421</v>
      </c>
      <c r="AU39" s="161">
        <v>267</v>
      </c>
      <c r="AV39" s="161">
        <v>213</v>
      </c>
      <c r="AW39" s="161">
        <v>168</v>
      </c>
      <c r="AX39" s="161">
        <v>138</v>
      </c>
      <c r="AY39" s="161">
        <v>125</v>
      </c>
      <c r="AZ39" s="164">
        <v>123</v>
      </c>
      <c r="BA39" s="161">
        <v>112</v>
      </c>
      <c r="BB39" s="161">
        <v>102</v>
      </c>
      <c r="BC39" s="161">
        <v>102</v>
      </c>
      <c r="BD39" s="161">
        <v>97</v>
      </c>
      <c r="BE39" s="161">
        <v>92</v>
      </c>
      <c r="BF39" s="161">
        <v>89</v>
      </c>
      <c r="BG39" s="161">
        <v>85</v>
      </c>
      <c r="BH39" s="161">
        <v>80</v>
      </c>
      <c r="BI39" s="163">
        <v>69</v>
      </c>
      <c r="BJ39" s="161">
        <v>66</v>
      </c>
      <c r="BK39" s="161">
        <v>63</v>
      </c>
      <c r="BL39" s="161">
        <v>62</v>
      </c>
      <c r="BM39" s="161">
        <v>59</v>
      </c>
      <c r="BN39" s="161">
        <v>57</v>
      </c>
      <c r="BO39" s="161">
        <v>57</v>
      </c>
      <c r="BP39" s="161">
        <v>57</v>
      </c>
      <c r="BQ39" s="161">
        <v>54</v>
      </c>
      <c r="BR39" s="161">
        <v>55</v>
      </c>
      <c r="BS39" s="161">
        <v>55</v>
      </c>
      <c r="BT39" s="161">
        <v>55</v>
      </c>
      <c r="BU39" s="163">
        <v>54</v>
      </c>
      <c r="BV39" s="161"/>
      <c r="BW39" s="161"/>
      <c r="BX39" s="161"/>
      <c r="BY39" s="161"/>
      <c r="BZ39" s="161"/>
      <c r="CA39" s="167">
        <v>0.97499999999999998</v>
      </c>
      <c r="CB39" s="167">
        <v>0.48409090909090907</v>
      </c>
      <c r="CC39" s="167">
        <v>0.23181818181818181</v>
      </c>
    </row>
    <row r="40" spans="1:81" outlineLevel="1" x14ac:dyDescent="0.25">
      <c r="A40" s="193" t="s">
        <v>353</v>
      </c>
      <c r="B40" s="151">
        <v>42036</v>
      </c>
      <c r="C40" s="152">
        <v>217</v>
      </c>
      <c r="D40" s="153">
        <f t="shared" si="1"/>
        <v>203</v>
      </c>
      <c r="E40" s="153">
        <f t="shared" si="2"/>
        <v>99</v>
      </c>
      <c r="F40" s="153">
        <f t="shared" si="3"/>
        <v>55</v>
      </c>
      <c r="G40" s="154">
        <f t="shared" si="0"/>
        <v>0.93548387096774188</v>
      </c>
      <c r="H40" s="154">
        <f t="shared" si="0"/>
        <v>0.45622119815668205</v>
      </c>
      <c r="I40" s="154">
        <f t="shared" si="0"/>
        <v>0.25345622119815669</v>
      </c>
      <c r="J40" s="197"/>
      <c r="K40" s="165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>
        <v>213</v>
      </c>
      <c r="AT40" s="161">
        <v>203</v>
      </c>
      <c r="AU40" s="161">
        <v>151</v>
      </c>
      <c r="AV40" s="161">
        <v>112</v>
      </c>
      <c r="AW40" s="161">
        <v>99</v>
      </c>
      <c r="AX40" s="161">
        <v>86</v>
      </c>
      <c r="AY40" s="161">
        <v>76</v>
      </c>
      <c r="AZ40" s="164">
        <v>71</v>
      </c>
      <c r="BA40" s="161">
        <v>64</v>
      </c>
      <c r="BB40" s="161">
        <v>56</v>
      </c>
      <c r="BC40" s="161">
        <v>55</v>
      </c>
      <c r="BD40" s="161">
        <v>54</v>
      </c>
      <c r="BE40" s="161">
        <v>54</v>
      </c>
      <c r="BF40" s="161">
        <v>54</v>
      </c>
      <c r="BG40" s="161">
        <v>52</v>
      </c>
      <c r="BH40" s="161">
        <v>44</v>
      </c>
      <c r="BI40" s="163">
        <v>41</v>
      </c>
      <c r="BJ40" s="161">
        <v>38</v>
      </c>
      <c r="BK40" s="161">
        <v>38</v>
      </c>
      <c r="BL40" s="161">
        <v>38</v>
      </c>
      <c r="BM40" s="161">
        <v>38</v>
      </c>
      <c r="BN40" s="161">
        <v>36</v>
      </c>
      <c r="BO40" s="161">
        <v>36</v>
      </c>
      <c r="BP40" s="161">
        <v>36</v>
      </c>
      <c r="BQ40" s="161">
        <v>34</v>
      </c>
      <c r="BR40" s="161">
        <v>34</v>
      </c>
      <c r="BS40" s="161">
        <v>34</v>
      </c>
      <c r="BT40" s="161">
        <v>34</v>
      </c>
      <c r="BU40" s="163">
        <v>34</v>
      </c>
      <c r="BV40" s="161"/>
      <c r="BW40" s="161"/>
      <c r="BX40" s="161"/>
      <c r="BY40" s="161"/>
      <c r="BZ40" s="161"/>
      <c r="CA40" s="167">
        <v>0.93548387096774188</v>
      </c>
      <c r="CB40" s="167">
        <v>0.45622119815668205</v>
      </c>
      <c r="CC40" s="167">
        <v>0.25345622119815669</v>
      </c>
    </row>
    <row r="41" spans="1:81" outlineLevel="1" x14ac:dyDescent="0.25">
      <c r="A41" s="193" t="s">
        <v>354</v>
      </c>
      <c r="B41" s="151">
        <v>42064</v>
      </c>
      <c r="C41" s="152">
        <v>459</v>
      </c>
      <c r="D41" s="153">
        <f t="shared" si="1"/>
        <v>393</v>
      </c>
      <c r="E41" s="153">
        <f t="shared" si="2"/>
        <v>208</v>
      </c>
      <c r="F41" s="153">
        <f t="shared" si="3"/>
        <v>123</v>
      </c>
      <c r="G41" s="154">
        <f t="shared" si="0"/>
        <v>0.85620915032679734</v>
      </c>
      <c r="H41" s="154">
        <f t="shared" si="0"/>
        <v>0.45315904139433549</v>
      </c>
      <c r="I41" s="154">
        <f t="shared" si="0"/>
        <v>0.26797385620915032</v>
      </c>
      <c r="J41" s="197"/>
      <c r="K41" s="165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>
        <v>455</v>
      </c>
      <c r="AU41" s="161">
        <v>393</v>
      </c>
      <c r="AV41" s="161">
        <v>314</v>
      </c>
      <c r="AW41" s="161">
        <v>238</v>
      </c>
      <c r="AX41" s="161">
        <v>208</v>
      </c>
      <c r="AY41" s="161">
        <v>181</v>
      </c>
      <c r="AZ41" s="164">
        <v>166</v>
      </c>
      <c r="BA41" s="161">
        <v>138</v>
      </c>
      <c r="BB41" s="161">
        <v>129</v>
      </c>
      <c r="BC41" s="161">
        <v>126</v>
      </c>
      <c r="BD41" s="161">
        <v>123</v>
      </c>
      <c r="BE41" s="161">
        <v>114</v>
      </c>
      <c r="BF41" s="161">
        <v>105</v>
      </c>
      <c r="BG41" s="161">
        <v>100</v>
      </c>
      <c r="BH41" s="161">
        <v>96</v>
      </c>
      <c r="BI41" s="163">
        <v>90</v>
      </c>
      <c r="BJ41" s="161">
        <v>90</v>
      </c>
      <c r="BK41" s="161">
        <v>88</v>
      </c>
      <c r="BL41" s="161">
        <v>83</v>
      </c>
      <c r="BM41" s="161">
        <v>78</v>
      </c>
      <c r="BN41" s="161">
        <v>76</v>
      </c>
      <c r="BO41" s="161">
        <v>74</v>
      </c>
      <c r="BP41" s="161">
        <v>74</v>
      </c>
      <c r="BQ41" s="161">
        <v>73</v>
      </c>
      <c r="BR41" s="161">
        <v>72</v>
      </c>
      <c r="BS41" s="161">
        <v>69</v>
      </c>
      <c r="BT41" s="161">
        <v>69</v>
      </c>
      <c r="BU41" s="163">
        <v>69</v>
      </c>
      <c r="BV41" s="161"/>
      <c r="BW41" s="161"/>
      <c r="BX41" s="161"/>
      <c r="BY41" s="161"/>
      <c r="BZ41" s="161"/>
      <c r="CA41" s="167">
        <v>0.85620915032679734</v>
      </c>
      <c r="CB41" s="167">
        <v>0.45315904139433549</v>
      </c>
      <c r="CC41" s="167">
        <v>0.26797385620915032</v>
      </c>
    </row>
    <row r="42" spans="1:81" outlineLevel="1" x14ac:dyDescent="0.25">
      <c r="A42" s="193" t="s">
        <v>355</v>
      </c>
      <c r="B42" s="151">
        <v>42095</v>
      </c>
      <c r="C42" s="152">
        <v>591</v>
      </c>
      <c r="D42" s="153">
        <f t="shared" si="1"/>
        <v>506</v>
      </c>
      <c r="E42" s="153">
        <f t="shared" si="2"/>
        <v>292</v>
      </c>
      <c r="F42" s="153">
        <f t="shared" si="3"/>
        <v>183</v>
      </c>
      <c r="G42" s="154">
        <f t="shared" si="0"/>
        <v>0.85617597292724201</v>
      </c>
      <c r="H42" s="154">
        <f t="shared" si="0"/>
        <v>0.49407783417935702</v>
      </c>
      <c r="I42" s="154">
        <f t="shared" si="0"/>
        <v>0.30964467005076141</v>
      </c>
      <c r="J42" s="197"/>
      <c r="K42" s="165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>
        <v>570</v>
      </c>
      <c r="AV42" s="161">
        <v>506</v>
      </c>
      <c r="AW42" s="161">
        <v>442</v>
      </c>
      <c r="AX42" s="161">
        <v>357</v>
      </c>
      <c r="AY42" s="161">
        <v>292</v>
      </c>
      <c r="AZ42" s="164">
        <v>257</v>
      </c>
      <c r="BA42" s="161">
        <v>233</v>
      </c>
      <c r="BB42" s="161">
        <v>216</v>
      </c>
      <c r="BC42" s="161">
        <v>211</v>
      </c>
      <c r="BD42" s="161">
        <v>201</v>
      </c>
      <c r="BE42" s="161">
        <v>183</v>
      </c>
      <c r="BF42" s="161">
        <v>173</v>
      </c>
      <c r="BG42" s="161">
        <v>168</v>
      </c>
      <c r="BH42" s="161">
        <v>151</v>
      </c>
      <c r="BI42" s="163">
        <v>139</v>
      </c>
      <c r="BJ42" s="161">
        <v>132</v>
      </c>
      <c r="BK42" s="161">
        <v>126</v>
      </c>
      <c r="BL42" s="161">
        <v>123</v>
      </c>
      <c r="BM42" s="161">
        <v>114</v>
      </c>
      <c r="BN42" s="161">
        <v>112</v>
      </c>
      <c r="BO42" s="161">
        <v>106</v>
      </c>
      <c r="BP42" s="161">
        <v>106</v>
      </c>
      <c r="BQ42" s="161">
        <v>98</v>
      </c>
      <c r="BR42" s="161">
        <v>95</v>
      </c>
      <c r="BS42" s="161">
        <v>96</v>
      </c>
      <c r="BT42" s="161">
        <v>96</v>
      </c>
      <c r="BU42" s="163">
        <v>95</v>
      </c>
      <c r="BV42" s="161"/>
      <c r="BW42" s="161"/>
      <c r="BX42" s="161"/>
      <c r="BY42" s="161"/>
      <c r="BZ42" s="161"/>
      <c r="CA42" s="167">
        <v>0.85617597292724201</v>
      </c>
      <c r="CB42" s="167">
        <v>0.49407783417935702</v>
      </c>
      <c r="CC42" s="167">
        <v>0.30964467005076141</v>
      </c>
    </row>
    <row r="43" spans="1:81" outlineLevel="1" x14ac:dyDescent="0.25">
      <c r="A43" s="193" t="s">
        <v>356</v>
      </c>
      <c r="B43" s="151">
        <v>42125</v>
      </c>
      <c r="C43" s="152">
        <v>474</v>
      </c>
      <c r="D43" s="153">
        <f t="shared" si="1"/>
        <v>398</v>
      </c>
      <c r="E43" s="153">
        <f t="shared" si="2"/>
        <v>225</v>
      </c>
      <c r="F43" s="153">
        <f t="shared" si="3"/>
        <v>109</v>
      </c>
      <c r="G43" s="154">
        <f t="shared" si="0"/>
        <v>0.83966244725738393</v>
      </c>
      <c r="H43" s="154">
        <f t="shared" si="0"/>
        <v>0.47468354430379744</v>
      </c>
      <c r="I43" s="154">
        <f t="shared" si="0"/>
        <v>0.22995780590717299</v>
      </c>
      <c r="J43" s="197"/>
      <c r="K43" s="165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>
        <v>445</v>
      </c>
      <c r="AW43" s="161">
        <v>398</v>
      </c>
      <c r="AX43" s="161">
        <v>369</v>
      </c>
      <c r="AY43" s="161">
        <v>255</v>
      </c>
      <c r="AZ43" s="164">
        <v>225</v>
      </c>
      <c r="BA43" s="161">
        <v>183</v>
      </c>
      <c r="BB43" s="161">
        <v>146</v>
      </c>
      <c r="BC43" s="161">
        <v>142</v>
      </c>
      <c r="BD43" s="161">
        <v>129</v>
      </c>
      <c r="BE43" s="161">
        <v>116</v>
      </c>
      <c r="BF43" s="161">
        <v>109</v>
      </c>
      <c r="BG43" s="161">
        <v>103</v>
      </c>
      <c r="BH43" s="161">
        <v>95</v>
      </c>
      <c r="BI43" s="163">
        <v>86</v>
      </c>
      <c r="BJ43" s="161">
        <v>77</v>
      </c>
      <c r="BK43" s="161">
        <v>73</v>
      </c>
      <c r="BL43" s="161">
        <v>73</v>
      </c>
      <c r="BM43" s="161">
        <v>72</v>
      </c>
      <c r="BN43" s="161">
        <v>65</v>
      </c>
      <c r="BO43" s="161">
        <v>65</v>
      </c>
      <c r="BP43" s="161">
        <v>65</v>
      </c>
      <c r="BQ43" s="161">
        <v>64</v>
      </c>
      <c r="BR43" s="161">
        <v>63</v>
      </c>
      <c r="BS43" s="161">
        <v>63</v>
      </c>
      <c r="BT43" s="161">
        <v>61</v>
      </c>
      <c r="BU43" s="163">
        <v>58</v>
      </c>
      <c r="BV43" s="161"/>
      <c r="BW43" s="161"/>
      <c r="BX43" s="161"/>
      <c r="BY43" s="161"/>
      <c r="BZ43" s="161"/>
      <c r="CA43" s="167">
        <v>0.83966244725738393</v>
      </c>
      <c r="CB43" s="167">
        <v>0.47468354430379744</v>
      </c>
      <c r="CC43" s="167">
        <v>0.22995780590717299</v>
      </c>
    </row>
    <row r="44" spans="1:81" outlineLevel="1" x14ac:dyDescent="0.25">
      <c r="A44" s="193" t="s">
        <v>357</v>
      </c>
      <c r="B44" s="151">
        <v>42156</v>
      </c>
      <c r="C44" s="152">
        <v>507</v>
      </c>
      <c r="D44" s="153">
        <f t="shared" si="1"/>
        <v>462</v>
      </c>
      <c r="E44" s="153">
        <f t="shared" si="2"/>
        <v>255</v>
      </c>
      <c r="F44" s="153">
        <f t="shared" si="3"/>
        <v>160</v>
      </c>
      <c r="G44" s="154">
        <f t="shared" si="0"/>
        <v>0.91124260355029585</v>
      </c>
      <c r="H44" s="154">
        <f t="shared" si="0"/>
        <v>0.50295857988165682</v>
      </c>
      <c r="I44" s="154">
        <f t="shared" si="0"/>
        <v>0.31558185404339251</v>
      </c>
      <c r="J44" s="197"/>
      <c r="K44" s="165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>
        <v>484</v>
      </c>
      <c r="AX44" s="161">
        <v>462</v>
      </c>
      <c r="AY44" s="161">
        <v>385</v>
      </c>
      <c r="AZ44" s="164">
        <v>312</v>
      </c>
      <c r="BA44" s="161">
        <v>255</v>
      </c>
      <c r="BB44" s="161">
        <v>219</v>
      </c>
      <c r="BC44" s="161">
        <v>209</v>
      </c>
      <c r="BD44" s="161">
        <v>198</v>
      </c>
      <c r="BE44" s="161">
        <v>185</v>
      </c>
      <c r="BF44" s="161">
        <v>174</v>
      </c>
      <c r="BG44" s="161">
        <v>160</v>
      </c>
      <c r="BH44" s="161">
        <v>143</v>
      </c>
      <c r="BI44" s="163">
        <v>131</v>
      </c>
      <c r="BJ44" s="161">
        <v>125</v>
      </c>
      <c r="BK44" s="161">
        <v>117</v>
      </c>
      <c r="BL44" s="161">
        <v>108</v>
      </c>
      <c r="BM44" s="161">
        <v>101</v>
      </c>
      <c r="BN44" s="161">
        <v>97</v>
      </c>
      <c r="BO44" s="161">
        <v>94</v>
      </c>
      <c r="BP44" s="161">
        <v>94</v>
      </c>
      <c r="BQ44" s="161">
        <v>83</v>
      </c>
      <c r="BR44" s="161">
        <v>78</v>
      </c>
      <c r="BS44" s="161">
        <v>77</v>
      </c>
      <c r="BT44" s="161">
        <v>76</v>
      </c>
      <c r="BU44" s="163">
        <v>75</v>
      </c>
      <c r="BV44" s="161"/>
      <c r="BW44" s="161"/>
      <c r="BX44" s="161"/>
      <c r="BY44" s="161"/>
      <c r="BZ44" s="161"/>
      <c r="CA44" s="167">
        <v>0.91124260355029585</v>
      </c>
      <c r="CB44" s="167">
        <v>0.50295857988165682</v>
      </c>
      <c r="CC44" s="167">
        <v>0.31558185404339251</v>
      </c>
    </row>
    <row r="45" spans="1:81" outlineLevel="1" x14ac:dyDescent="0.25">
      <c r="A45" s="193" t="s">
        <v>358</v>
      </c>
      <c r="B45" s="151">
        <v>42186</v>
      </c>
      <c r="C45" s="152">
        <v>507</v>
      </c>
      <c r="D45" s="153">
        <f t="shared" si="1"/>
        <v>457</v>
      </c>
      <c r="E45" s="153">
        <f t="shared" si="2"/>
        <v>249</v>
      </c>
      <c r="F45" s="153">
        <f t="shared" si="3"/>
        <v>143</v>
      </c>
      <c r="G45" s="154">
        <f t="shared" si="0"/>
        <v>0.90138067061143989</v>
      </c>
      <c r="H45" s="154">
        <f t="shared" si="0"/>
        <v>0.4911242603550296</v>
      </c>
      <c r="I45" s="154">
        <f t="shared" si="0"/>
        <v>0.28205128205128205</v>
      </c>
      <c r="J45" s="197"/>
      <c r="K45" s="165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>
        <v>495</v>
      </c>
      <c r="AY45" s="161">
        <v>457</v>
      </c>
      <c r="AZ45" s="164">
        <v>409</v>
      </c>
      <c r="BA45" s="161">
        <v>295</v>
      </c>
      <c r="BB45" s="161">
        <v>249</v>
      </c>
      <c r="BC45" s="161">
        <v>235</v>
      </c>
      <c r="BD45" s="161">
        <v>216</v>
      </c>
      <c r="BE45" s="161">
        <v>189</v>
      </c>
      <c r="BF45" s="161">
        <v>176</v>
      </c>
      <c r="BG45" s="161">
        <v>162</v>
      </c>
      <c r="BH45" s="161">
        <v>143</v>
      </c>
      <c r="BI45" s="163">
        <v>135</v>
      </c>
      <c r="BJ45" s="161">
        <v>128</v>
      </c>
      <c r="BK45" s="161">
        <v>125</v>
      </c>
      <c r="BL45" s="161">
        <v>118</v>
      </c>
      <c r="BM45" s="161">
        <v>108</v>
      </c>
      <c r="BN45" s="161">
        <v>106</v>
      </c>
      <c r="BO45" s="161">
        <v>104</v>
      </c>
      <c r="BP45" s="161">
        <v>104</v>
      </c>
      <c r="BQ45" s="161">
        <v>102</v>
      </c>
      <c r="BR45" s="161">
        <v>99</v>
      </c>
      <c r="BS45" s="161">
        <v>99</v>
      </c>
      <c r="BT45" s="161">
        <v>96</v>
      </c>
      <c r="BU45" s="163">
        <v>93</v>
      </c>
      <c r="BV45" s="161"/>
      <c r="BW45" s="161"/>
      <c r="BX45" s="161"/>
      <c r="BY45" s="161"/>
      <c r="BZ45" s="161"/>
      <c r="CA45" s="167">
        <v>0.90138067061143989</v>
      </c>
      <c r="CB45" s="167">
        <v>0.4911242603550296</v>
      </c>
      <c r="CC45" s="167">
        <v>0.28205128205128205</v>
      </c>
    </row>
    <row r="46" spans="1:81" outlineLevel="1" x14ac:dyDescent="0.25">
      <c r="A46" s="193" t="s">
        <v>359</v>
      </c>
      <c r="B46" s="151">
        <v>42217</v>
      </c>
      <c r="C46" s="152">
        <v>492</v>
      </c>
      <c r="D46" s="153">
        <f t="shared" si="1"/>
        <v>444</v>
      </c>
      <c r="E46" s="153">
        <f t="shared" si="2"/>
        <v>256</v>
      </c>
      <c r="F46" s="153">
        <f t="shared" si="3"/>
        <v>141</v>
      </c>
      <c r="G46" s="154">
        <f t="shared" si="0"/>
        <v>0.90243902439024393</v>
      </c>
      <c r="H46" s="154">
        <f t="shared" si="0"/>
        <v>0.52032520325203258</v>
      </c>
      <c r="I46" s="154">
        <f t="shared" si="0"/>
        <v>0.28658536585365851</v>
      </c>
      <c r="J46" s="197"/>
      <c r="K46" s="165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>
        <v>472</v>
      </c>
      <c r="AZ46" s="164">
        <v>444</v>
      </c>
      <c r="BA46" s="161">
        <v>384</v>
      </c>
      <c r="BB46" s="161">
        <v>273</v>
      </c>
      <c r="BC46" s="161">
        <v>256</v>
      </c>
      <c r="BD46" s="161">
        <v>230</v>
      </c>
      <c r="BE46" s="161">
        <v>196</v>
      </c>
      <c r="BF46" s="161">
        <v>183</v>
      </c>
      <c r="BG46" s="161">
        <v>169</v>
      </c>
      <c r="BH46" s="161">
        <v>159</v>
      </c>
      <c r="BI46" s="163">
        <v>141</v>
      </c>
      <c r="BJ46" s="161">
        <v>134</v>
      </c>
      <c r="BK46" s="161">
        <v>126</v>
      </c>
      <c r="BL46" s="161">
        <v>121</v>
      </c>
      <c r="BM46" s="161">
        <v>113</v>
      </c>
      <c r="BN46" s="161">
        <v>110</v>
      </c>
      <c r="BO46" s="161">
        <v>109</v>
      </c>
      <c r="BP46" s="161">
        <v>109</v>
      </c>
      <c r="BQ46" s="161">
        <v>103</v>
      </c>
      <c r="BR46" s="161">
        <v>101</v>
      </c>
      <c r="BS46" s="161">
        <v>101</v>
      </c>
      <c r="BT46" s="161">
        <v>101</v>
      </c>
      <c r="BU46" s="163">
        <v>99</v>
      </c>
      <c r="BV46" s="161"/>
      <c r="BW46" s="161"/>
      <c r="BX46" s="161"/>
      <c r="BY46" s="161"/>
      <c r="BZ46" s="161"/>
      <c r="CA46" s="167">
        <v>0.90243902439024393</v>
      </c>
      <c r="CB46" s="167">
        <v>0.52032520325203258</v>
      </c>
      <c r="CC46" s="167">
        <v>0.28658536585365851</v>
      </c>
    </row>
    <row r="47" spans="1:81" outlineLevel="1" x14ac:dyDescent="0.25">
      <c r="A47" s="193" t="s">
        <v>360</v>
      </c>
      <c r="B47" s="151">
        <v>42248</v>
      </c>
      <c r="C47" s="152">
        <v>575</v>
      </c>
      <c r="D47" s="153">
        <f t="shared" si="1"/>
        <v>523</v>
      </c>
      <c r="E47" s="153">
        <f t="shared" si="2"/>
        <v>366</v>
      </c>
      <c r="F47" s="153">
        <f t="shared" si="3"/>
        <v>206</v>
      </c>
      <c r="G47" s="154">
        <f t="shared" si="0"/>
        <v>0.90956521739130436</v>
      </c>
      <c r="H47" s="154">
        <f t="shared" si="0"/>
        <v>0.63652173913043475</v>
      </c>
      <c r="I47" s="154">
        <f t="shared" si="0"/>
        <v>0.35826086956521741</v>
      </c>
      <c r="J47" s="197"/>
      <c r="K47" s="165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>
        <v>567</v>
      </c>
      <c r="BA47" s="161">
        <v>523</v>
      </c>
      <c r="BB47" s="161">
        <v>453</v>
      </c>
      <c r="BC47" s="161">
        <v>416</v>
      </c>
      <c r="BD47" s="161">
        <v>366</v>
      </c>
      <c r="BE47" s="161">
        <v>329</v>
      </c>
      <c r="BF47" s="161">
        <v>299</v>
      </c>
      <c r="BG47" s="161">
        <v>267</v>
      </c>
      <c r="BH47" s="161">
        <v>242</v>
      </c>
      <c r="BI47" s="163">
        <v>222</v>
      </c>
      <c r="BJ47" s="161">
        <v>206</v>
      </c>
      <c r="BK47" s="161">
        <v>195</v>
      </c>
      <c r="BL47" s="161">
        <v>180</v>
      </c>
      <c r="BM47" s="161">
        <v>174</v>
      </c>
      <c r="BN47" s="161">
        <v>164</v>
      </c>
      <c r="BO47" s="161">
        <v>160</v>
      </c>
      <c r="BP47" s="161">
        <v>160</v>
      </c>
      <c r="BQ47" s="161">
        <v>147</v>
      </c>
      <c r="BR47" s="161">
        <v>144</v>
      </c>
      <c r="BS47" s="161">
        <v>141</v>
      </c>
      <c r="BT47" s="161">
        <v>136</v>
      </c>
      <c r="BU47" s="163">
        <v>134</v>
      </c>
      <c r="BV47" s="161"/>
      <c r="BW47" s="161"/>
      <c r="BX47" s="161"/>
      <c r="BY47" s="161"/>
      <c r="BZ47" s="161"/>
      <c r="CA47" s="167">
        <v>0.90956521739130436</v>
      </c>
      <c r="CB47" s="167">
        <v>0.63652173913043475</v>
      </c>
      <c r="CC47" s="126"/>
    </row>
    <row r="48" spans="1:81" outlineLevel="1" x14ac:dyDescent="0.25">
      <c r="A48" s="193" t="s">
        <v>361</v>
      </c>
      <c r="B48" s="151">
        <v>42278</v>
      </c>
      <c r="C48" s="152">
        <v>464</v>
      </c>
      <c r="D48" s="153">
        <f t="shared" si="1"/>
        <v>385</v>
      </c>
      <c r="E48" s="153">
        <f t="shared" si="2"/>
        <v>244</v>
      </c>
      <c r="F48" s="153">
        <f t="shared" si="3"/>
        <v>127</v>
      </c>
      <c r="G48" s="154">
        <f t="shared" si="0"/>
        <v>0.82974137931034486</v>
      </c>
      <c r="H48" s="154">
        <f t="shared" si="0"/>
        <v>0.52586206896551724</v>
      </c>
      <c r="I48" s="154">
        <f t="shared" si="0"/>
        <v>0.27370689655172414</v>
      </c>
      <c r="J48" s="197"/>
      <c r="K48" s="165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>
        <v>452</v>
      </c>
      <c r="BB48" s="161">
        <v>385</v>
      </c>
      <c r="BC48" s="161">
        <v>359</v>
      </c>
      <c r="BD48" s="161">
        <v>308</v>
      </c>
      <c r="BE48" s="161">
        <v>244</v>
      </c>
      <c r="BF48" s="161">
        <v>204</v>
      </c>
      <c r="BG48" s="161">
        <v>189</v>
      </c>
      <c r="BH48" s="161">
        <v>168</v>
      </c>
      <c r="BI48" s="163">
        <v>145</v>
      </c>
      <c r="BJ48" s="161">
        <v>136</v>
      </c>
      <c r="BK48" s="161">
        <v>127</v>
      </c>
      <c r="BL48" s="161">
        <v>110</v>
      </c>
      <c r="BM48" s="161">
        <v>98</v>
      </c>
      <c r="BN48" s="161">
        <v>89</v>
      </c>
      <c r="BO48" s="161">
        <v>86</v>
      </c>
      <c r="BP48" s="161">
        <v>86</v>
      </c>
      <c r="BQ48" s="161">
        <v>81</v>
      </c>
      <c r="BR48" s="161">
        <v>82</v>
      </c>
      <c r="BS48" s="161">
        <v>82</v>
      </c>
      <c r="BT48" s="161">
        <v>83</v>
      </c>
      <c r="BU48" s="163">
        <v>82</v>
      </c>
      <c r="BV48" s="161"/>
      <c r="BW48" s="161"/>
      <c r="BX48" s="161"/>
      <c r="BY48" s="161"/>
      <c r="BZ48" s="161"/>
      <c r="CA48" s="167">
        <v>0.82974137931034486</v>
      </c>
      <c r="CB48" s="167">
        <v>0.52586206896551724</v>
      </c>
      <c r="CC48" s="126"/>
    </row>
    <row r="49" spans="1:81" outlineLevel="1" x14ac:dyDescent="0.25">
      <c r="A49" s="193" t="s">
        <v>362</v>
      </c>
      <c r="B49" s="151">
        <v>42309</v>
      </c>
      <c r="C49" s="152">
        <v>809</v>
      </c>
      <c r="D49" s="153">
        <f t="shared" si="1"/>
        <v>734</v>
      </c>
      <c r="E49" s="153">
        <f t="shared" si="2"/>
        <v>479</v>
      </c>
      <c r="F49" s="153">
        <f t="shared" si="3"/>
        <v>231</v>
      </c>
      <c r="G49" s="154">
        <f t="shared" si="0"/>
        <v>0.90729295426452405</v>
      </c>
      <c r="H49" s="154">
        <f t="shared" si="0"/>
        <v>0.59208899876390608</v>
      </c>
      <c r="I49" s="154">
        <f t="shared" si="0"/>
        <v>0.28553770086526575</v>
      </c>
      <c r="J49" s="197"/>
      <c r="K49" s="165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>
        <v>774</v>
      </c>
      <c r="BC49" s="161">
        <v>734</v>
      </c>
      <c r="BD49" s="161">
        <v>686</v>
      </c>
      <c r="BE49" s="161">
        <v>566</v>
      </c>
      <c r="BF49" s="161">
        <v>479</v>
      </c>
      <c r="BG49" s="161">
        <v>431</v>
      </c>
      <c r="BH49" s="161">
        <v>362</v>
      </c>
      <c r="BI49" s="163">
        <v>321</v>
      </c>
      <c r="BJ49" s="161">
        <v>279</v>
      </c>
      <c r="BK49" s="161">
        <v>261</v>
      </c>
      <c r="BL49" s="161">
        <v>231</v>
      </c>
      <c r="BM49" s="161">
        <v>219</v>
      </c>
      <c r="BN49" s="161">
        <v>210</v>
      </c>
      <c r="BO49" s="161">
        <v>202</v>
      </c>
      <c r="BP49" s="161">
        <v>202</v>
      </c>
      <c r="BQ49" s="161">
        <v>174</v>
      </c>
      <c r="BR49" s="161">
        <v>170</v>
      </c>
      <c r="BS49" s="161">
        <v>172</v>
      </c>
      <c r="BT49" s="161">
        <v>172</v>
      </c>
      <c r="BU49" s="163">
        <v>169</v>
      </c>
      <c r="BV49" s="161"/>
      <c r="BW49" s="161"/>
      <c r="BX49" s="161"/>
      <c r="BY49" s="161"/>
      <c r="BZ49" s="161"/>
      <c r="CA49" s="167">
        <v>0.90729295426452405</v>
      </c>
      <c r="CB49" s="167">
        <v>0.59208899876390608</v>
      </c>
      <c r="CC49" s="126"/>
    </row>
    <row r="50" spans="1:81" x14ac:dyDescent="0.25">
      <c r="A50" s="193" t="s">
        <v>363</v>
      </c>
      <c r="B50" s="151">
        <v>42339</v>
      </c>
      <c r="C50" s="152">
        <v>610</v>
      </c>
      <c r="D50" s="153">
        <f t="shared" si="1"/>
        <v>561</v>
      </c>
      <c r="E50" s="153">
        <f t="shared" si="2"/>
        <v>354</v>
      </c>
      <c r="F50" s="153">
        <f>IFERROR(INDEX($K50:$BN50,,MATCH($B50,$K$3:$BN$3,0)+11),0)</f>
        <v>187</v>
      </c>
      <c r="G50" s="154">
        <f t="shared" si="0"/>
        <v>0.91967213114754098</v>
      </c>
      <c r="H50" s="154">
        <f t="shared" si="0"/>
        <v>0.58032786885245902</v>
      </c>
      <c r="I50" s="154">
        <f t="shared" si="0"/>
        <v>0.30655737704918035</v>
      </c>
      <c r="J50" s="197"/>
      <c r="K50" s="165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>
        <v>594</v>
      </c>
      <c r="BD50" s="161">
        <v>561</v>
      </c>
      <c r="BE50" s="161">
        <v>509</v>
      </c>
      <c r="BF50" s="161">
        <v>416</v>
      </c>
      <c r="BG50" s="161">
        <v>354</v>
      </c>
      <c r="BH50" s="161">
        <v>301</v>
      </c>
      <c r="BI50" s="163">
        <v>262</v>
      </c>
      <c r="BJ50" s="161">
        <v>242</v>
      </c>
      <c r="BK50" s="161">
        <v>221</v>
      </c>
      <c r="BL50" s="161">
        <v>197</v>
      </c>
      <c r="BM50" s="161">
        <v>187</v>
      </c>
      <c r="BN50" s="161">
        <v>177</v>
      </c>
      <c r="BO50" s="161">
        <v>173</v>
      </c>
      <c r="BP50" s="161">
        <v>173</v>
      </c>
      <c r="BQ50" s="161">
        <v>153</v>
      </c>
      <c r="BR50" s="161">
        <v>148</v>
      </c>
      <c r="BS50" s="161">
        <v>148</v>
      </c>
      <c r="BT50" s="161">
        <v>146</v>
      </c>
      <c r="BU50" s="163">
        <v>144</v>
      </c>
      <c r="BV50" s="161"/>
      <c r="BW50" s="161"/>
      <c r="BX50" s="161"/>
      <c r="BY50" s="161"/>
      <c r="BZ50" s="161"/>
      <c r="CA50" s="167">
        <v>0.91967213114754098</v>
      </c>
      <c r="CB50" s="167">
        <v>0.58032786885245902</v>
      </c>
      <c r="CC50" s="126"/>
    </row>
    <row r="51" spans="1:81" ht="14.25" customHeight="1" x14ac:dyDescent="0.25">
      <c r="A51" s="193" t="s">
        <v>364</v>
      </c>
      <c r="B51" s="151">
        <v>42370</v>
      </c>
      <c r="C51" s="152">
        <v>206</v>
      </c>
      <c r="D51" s="153">
        <f t="shared" ref="D51:D68" si="4">IFERROR(INDEX($K51:$BZ51,,MATCH($B51,$K$3:$BZ$3,0)+2),0)</f>
        <v>202</v>
      </c>
      <c r="E51" s="153">
        <f t="shared" ref="E51:E68" si="5">IFERROR(INDEX($K51:$BZ51,,MATCH($B51,$K$3:$BZ$3,0)+5),0)</f>
        <v>138</v>
      </c>
      <c r="F51" s="153">
        <f t="shared" ref="F51:F68" si="6">IFERROR(INDEX($K51:$BZ51,,MATCH($B51,$K$3:$BZ$3,0)+11),0)</f>
        <v>65</v>
      </c>
      <c r="G51" s="154">
        <f t="shared" si="0"/>
        <v>0.98058252427184467</v>
      </c>
      <c r="H51" s="154">
        <f t="shared" si="0"/>
        <v>0.66990291262135926</v>
      </c>
      <c r="I51" s="154">
        <f t="shared" si="0"/>
        <v>0.3155339805825243</v>
      </c>
      <c r="J51" s="197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1"/>
      <c r="BD51" s="161">
        <v>205</v>
      </c>
      <c r="BE51" s="161">
        <v>202</v>
      </c>
      <c r="BF51" s="161">
        <v>186</v>
      </c>
      <c r="BG51" s="161">
        <v>158</v>
      </c>
      <c r="BH51" s="161">
        <v>138</v>
      </c>
      <c r="BI51" s="163">
        <v>117</v>
      </c>
      <c r="BJ51" s="161">
        <v>101</v>
      </c>
      <c r="BK51" s="161">
        <v>88</v>
      </c>
      <c r="BL51" s="161">
        <v>76</v>
      </c>
      <c r="BM51" s="161">
        <v>70</v>
      </c>
      <c r="BN51" s="161">
        <v>65</v>
      </c>
      <c r="BO51" s="161">
        <v>63</v>
      </c>
      <c r="BP51" s="161">
        <v>63</v>
      </c>
      <c r="BQ51" s="161">
        <v>55</v>
      </c>
      <c r="BR51" s="161">
        <v>55</v>
      </c>
      <c r="BS51" s="161">
        <v>55</v>
      </c>
      <c r="BT51" s="161">
        <v>55</v>
      </c>
      <c r="BU51" s="163">
        <v>53</v>
      </c>
      <c r="BV51" s="161"/>
      <c r="BW51" s="161"/>
      <c r="BX51" s="161"/>
      <c r="BY51" s="161"/>
      <c r="BZ51" s="161"/>
      <c r="CA51" s="167">
        <v>0.98058252427184467</v>
      </c>
      <c r="CB51" s="167">
        <v>0.66990291262135926</v>
      </c>
      <c r="CC51" s="126"/>
    </row>
    <row r="52" spans="1:81" ht="14.25" customHeight="1" x14ac:dyDescent="0.25">
      <c r="A52" s="193" t="s">
        <v>365</v>
      </c>
      <c r="B52" s="151">
        <v>42401</v>
      </c>
      <c r="C52" s="152">
        <v>196</v>
      </c>
      <c r="D52" s="153">
        <f t="shared" si="4"/>
        <v>184</v>
      </c>
      <c r="E52" s="153">
        <f t="shared" si="5"/>
        <v>112</v>
      </c>
      <c r="F52" s="153">
        <f t="shared" si="6"/>
        <v>58</v>
      </c>
      <c r="G52" s="154">
        <f t="shared" si="0"/>
        <v>0.93877551020408168</v>
      </c>
      <c r="H52" s="154">
        <f t="shared" si="0"/>
        <v>0.5714285714285714</v>
      </c>
      <c r="I52" s="154">
        <f t="shared" si="0"/>
        <v>0.29591836734693877</v>
      </c>
      <c r="J52" s="197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1"/>
      <c r="BD52" s="161"/>
      <c r="BE52" s="161">
        <v>192</v>
      </c>
      <c r="BF52" s="161">
        <v>184</v>
      </c>
      <c r="BG52" s="161">
        <v>167</v>
      </c>
      <c r="BH52" s="161">
        <v>132</v>
      </c>
      <c r="BI52" s="163">
        <v>112</v>
      </c>
      <c r="BJ52" s="161">
        <v>97</v>
      </c>
      <c r="BK52" s="161">
        <v>78</v>
      </c>
      <c r="BL52" s="161">
        <v>68</v>
      </c>
      <c r="BM52" s="161">
        <v>65</v>
      </c>
      <c r="BN52" s="161">
        <v>59</v>
      </c>
      <c r="BO52" s="161">
        <v>58</v>
      </c>
      <c r="BP52" s="161">
        <v>58</v>
      </c>
      <c r="BQ52" s="161">
        <v>56</v>
      </c>
      <c r="BR52" s="161">
        <v>55</v>
      </c>
      <c r="BS52" s="161">
        <v>55</v>
      </c>
      <c r="BT52" s="161">
        <v>55</v>
      </c>
      <c r="BU52" s="163">
        <v>54</v>
      </c>
      <c r="BV52" s="161"/>
      <c r="BW52" s="161"/>
      <c r="BX52" s="161"/>
      <c r="BY52" s="161"/>
      <c r="BZ52" s="161"/>
      <c r="CA52" s="167">
        <v>0.93877551020408168</v>
      </c>
      <c r="CB52" s="167">
        <v>0.5714285714285714</v>
      </c>
      <c r="CC52" s="126"/>
    </row>
    <row r="53" spans="1:81" ht="14.25" customHeight="1" x14ac:dyDescent="0.25">
      <c r="A53" s="193" t="s">
        <v>366</v>
      </c>
      <c r="B53" s="151">
        <v>42430</v>
      </c>
      <c r="C53" s="152">
        <v>685</v>
      </c>
      <c r="D53" s="153">
        <f t="shared" si="4"/>
        <v>647</v>
      </c>
      <c r="E53" s="153">
        <f t="shared" si="5"/>
        <v>451</v>
      </c>
      <c r="F53" s="153">
        <f t="shared" si="6"/>
        <v>278</v>
      </c>
      <c r="G53" s="154">
        <f t="shared" si="0"/>
        <v>0.94452554744525552</v>
      </c>
      <c r="H53" s="154">
        <f t="shared" si="0"/>
        <v>0.65839416058394162</v>
      </c>
      <c r="I53" s="154">
        <f t="shared" si="0"/>
        <v>0.40583941605839419</v>
      </c>
      <c r="J53" s="197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1"/>
      <c r="BD53" s="161"/>
      <c r="BE53" s="161"/>
      <c r="BF53" s="161">
        <v>678</v>
      </c>
      <c r="BG53" s="161">
        <v>647</v>
      </c>
      <c r="BH53" s="161">
        <v>602</v>
      </c>
      <c r="BI53" s="163">
        <v>501</v>
      </c>
      <c r="BJ53" s="161">
        <v>451</v>
      </c>
      <c r="BK53" s="161">
        <v>381</v>
      </c>
      <c r="BL53" s="161">
        <v>346</v>
      </c>
      <c r="BM53" s="161">
        <v>313</v>
      </c>
      <c r="BN53" s="161">
        <v>286</v>
      </c>
      <c r="BO53" s="161">
        <v>278</v>
      </c>
      <c r="BP53" s="161">
        <v>278</v>
      </c>
      <c r="BQ53" s="161">
        <v>246</v>
      </c>
      <c r="BR53" s="161">
        <v>238</v>
      </c>
      <c r="BS53" s="161">
        <v>236</v>
      </c>
      <c r="BT53" s="161">
        <v>231</v>
      </c>
      <c r="BU53" s="163">
        <v>228</v>
      </c>
      <c r="BV53" s="161"/>
      <c r="BW53" s="161"/>
      <c r="BX53" s="161"/>
      <c r="BY53" s="161"/>
      <c r="BZ53" s="161"/>
      <c r="CA53" s="167">
        <v>0.94452554744525552</v>
      </c>
      <c r="CB53" s="126"/>
      <c r="CC53" s="126"/>
    </row>
    <row r="54" spans="1:81" ht="14.25" customHeight="1" x14ac:dyDescent="0.25">
      <c r="A54" s="193" t="s">
        <v>367</v>
      </c>
      <c r="B54" s="151">
        <v>42461</v>
      </c>
      <c r="C54" s="152">
        <v>545</v>
      </c>
      <c r="D54" s="153">
        <f t="shared" si="4"/>
        <v>524</v>
      </c>
      <c r="E54" s="153">
        <f t="shared" si="5"/>
        <v>360</v>
      </c>
      <c r="F54" s="153">
        <f t="shared" si="6"/>
        <v>206</v>
      </c>
      <c r="G54" s="154">
        <f t="shared" si="0"/>
        <v>0.96146788990825693</v>
      </c>
      <c r="H54" s="154">
        <f t="shared" si="0"/>
        <v>0.66055045871559637</v>
      </c>
      <c r="I54" s="154">
        <f t="shared" si="0"/>
        <v>0.37798165137614681</v>
      </c>
      <c r="J54" s="197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1"/>
      <c r="BD54" s="161"/>
      <c r="BE54" s="161"/>
      <c r="BF54" s="161"/>
      <c r="BG54" s="161">
        <v>544</v>
      </c>
      <c r="BH54" s="161">
        <v>524</v>
      </c>
      <c r="BI54" s="163">
        <v>511</v>
      </c>
      <c r="BJ54" s="161">
        <v>424</v>
      </c>
      <c r="BK54" s="161">
        <v>360</v>
      </c>
      <c r="BL54" s="161">
        <v>317</v>
      </c>
      <c r="BM54" s="161">
        <v>282</v>
      </c>
      <c r="BN54" s="161">
        <v>254</v>
      </c>
      <c r="BO54" s="161">
        <v>248</v>
      </c>
      <c r="BP54" s="161">
        <v>248</v>
      </c>
      <c r="BQ54" s="161">
        <v>206</v>
      </c>
      <c r="BR54" s="161">
        <v>197</v>
      </c>
      <c r="BS54" s="161">
        <v>195</v>
      </c>
      <c r="BT54" s="161">
        <v>192</v>
      </c>
      <c r="BU54" s="163">
        <v>190</v>
      </c>
      <c r="BV54" s="161"/>
      <c r="BW54" s="161"/>
      <c r="BX54" s="161"/>
      <c r="BY54" s="161"/>
      <c r="BZ54" s="161"/>
      <c r="CA54" s="167">
        <v>0.96146788990825693</v>
      </c>
      <c r="CB54" s="126"/>
      <c r="CC54" s="126"/>
    </row>
    <row r="55" spans="1:81" ht="14.25" customHeight="1" x14ac:dyDescent="0.25">
      <c r="A55" s="193" t="s">
        <v>368</v>
      </c>
      <c r="B55" s="151">
        <v>42491</v>
      </c>
      <c r="C55" s="152">
        <v>749</v>
      </c>
      <c r="D55" s="153">
        <f t="shared" si="4"/>
        <v>711</v>
      </c>
      <c r="E55" s="153">
        <f t="shared" si="5"/>
        <v>472</v>
      </c>
      <c r="F55" s="153">
        <f t="shared" si="6"/>
        <v>286</v>
      </c>
      <c r="G55" s="154">
        <f t="shared" si="0"/>
        <v>0.94926568758344454</v>
      </c>
      <c r="H55" s="154">
        <f t="shared" si="0"/>
        <v>0.63017356475300401</v>
      </c>
      <c r="I55" s="154">
        <f t="shared" si="0"/>
        <v>0.38184245660881178</v>
      </c>
      <c r="J55" s="197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1"/>
      <c r="BD55" s="161"/>
      <c r="BE55" s="161"/>
      <c r="BF55" s="161"/>
      <c r="BG55" s="161"/>
      <c r="BH55" s="161">
        <v>736</v>
      </c>
      <c r="BI55" s="163">
        <v>711</v>
      </c>
      <c r="BJ55" s="161">
        <v>680</v>
      </c>
      <c r="BK55" s="161">
        <v>541</v>
      </c>
      <c r="BL55" s="161">
        <v>472</v>
      </c>
      <c r="BM55" s="161">
        <v>401</v>
      </c>
      <c r="BN55" s="161">
        <v>367</v>
      </c>
      <c r="BO55" s="161">
        <v>342</v>
      </c>
      <c r="BP55" s="161">
        <v>342</v>
      </c>
      <c r="BQ55" s="161">
        <v>298</v>
      </c>
      <c r="BR55" s="161">
        <v>286</v>
      </c>
      <c r="BS55" s="161">
        <v>283</v>
      </c>
      <c r="BT55" s="161">
        <v>282</v>
      </c>
      <c r="BU55" s="163">
        <v>275</v>
      </c>
      <c r="BV55" s="161"/>
      <c r="BW55" s="161"/>
      <c r="BX55" s="161"/>
      <c r="BY55" s="161"/>
      <c r="BZ55" s="161"/>
      <c r="CA55" s="167">
        <v>0.94926568758344454</v>
      </c>
      <c r="CB55" s="126"/>
      <c r="CC55" s="126"/>
    </row>
    <row r="56" spans="1:81" ht="14.25" customHeight="1" x14ac:dyDescent="0.25">
      <c r="A56" s="193" t="s">
        <v>369</v>
      </c>
      <c r="B56" s="151">
        <v>42522</v>
      </c>
      <c r="C56" s="152">
        <v>1300</v>
      </c>
      <c r="D56" s="153">
        <f t="shared" si="4"/>
        <v>1223</v>
      </c>
      <c r="E56" s="153">
        <f t="shared" si="5"/>
        <v>864</v>
      </c>
      <c r="F56" s="153">
        <f t="shared" si="6"/>
        <v>544</v>
      </c>
      <c r="G56" s="154">
        <f t="shared" si="0"/>
        <v>0.9407692307692308</v>
      </c>
      <c r="H56" s="154">
        <f t="shared" si="0"/>
        <v>0.66461538461538461</v>
      </c>
      <c r="I56" s="154">
        <f t="shared" si="0"/>
        <v>0.41846153846153844</v>
      </c>
      <c r="J56" s="197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1"/>
      <c r="BD56" s="161"/>
      <c r="BE56" s="161"/>
      <c r="BF56" s="161"/>
      <c r="BG56" s="161"/>
      <c r="BH56" s="161"/>
      <c r="BI56" s="163">
        <v>1290</v>
      </c>
      <c r="BJ56" s="161">
        <v>1223</v>
      </c>
      <c r="BK56" s="161">
        <v>1161</v>
      </c>
      <c r="BL56" s="161">
        <v>1044</v>
      </c>
      <c r="BM56" s="161">
        <v>864</v>
      </c>
      <c r="BN56" s="161">
        <v>762</v>
      </c>
      <c r="BO56" s="161">
        <v>713</v>
      </c>
      <c r="BP56" s="161">
        <v>713</v>
      </c>
      <c r="BQ56" s="161">
        <v>577</v>
      </c>
      <c r="BR56" s="161">
        <v>549</v>
      </c>
      <c r="BS56" s="161">
        <v>544</v>
      </c>
      <c r="BT56" s="161">
        <v>539</v>
      </c>
      <c r="BU56" s="163">
        <v>534</v>
      </c>
      <c r="BV56" s="161"/>
      <c r="BW56" s="161"/>
      <c r="BX56" s="161"/>
      <c r="BY56" s="161"/>
      <c r="BZ56" s="161"/>
      <c r="CA56" s="167"/>
      <c r="CB56" s="126"/>
      <c r="CC56" s="126"/>
    </row>
    <row r="57" spans="1:81" ht="14.25" customHeight="1" x14ac:dyDescent="0.25">
      <c r="A57" s="193" t="s">
        <v>370</v>
      </c>
      <c r="B57" s="151">
        <v>42552</v>
      </c>
      <c r="C57" s="152">
        <v>926</v>
      </c>
      <c r="D57" s="153">
        <f t="shared" si="4"/>
        <v>871</v>
      </c>
      <c r="E57" s="153">
        <f t="shared" si="5"/>
        <v>569</v>
      </c>
      <c r="F57" s="153">
        <f t="shared" si="6"/>
        <v>396</v>
      </c>
      <c r="G57" s="154">
        <f t="shared" si="0"/>
        <v>0.94060475161987045</v>
      </c>
      <c r="H57" s="154">
        <f t="shared" si="0"/>
        <v>0.6144708423326134</v>
      </c>
      <c r="I57" s="154">
        <f t="shared" si="0"/>
        <v>0.42764578833693306</v>
      </c>
      <c r="J57" s="197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1"/>
      <c r="BD57" s="161"/>
      <c r="BE57" s="161"/>
      <c r="BF57" s="161"/>
      <c r="BG57" s="161"/>
      <c r="BH57" s="161"/>
      <c r="BI57" s="163">
        <v>926</v>
      </c>
      <c r="BJ57" s="161">
        <v>914</v>
      </c>
      <c r="BK57" s="161">
        <v>871</v>
      </c>
      <c r="BL57" s="161">
        <v>843</v>
      </c>
      <c r="BM57" s="161">
        <v>699</v>
      </c>
      <c r="BN57" s="161">
        <v>569</v>
      </c>
      <c r="BO57" s="161">
        <v>530</v>
      </c>
      <c r="BP57" s="161">
        <v>530</v>
      </c>
      <c r="BQ57" s="161">
        <v>420</v>
      </c>
      <c r="BR57" s="161">
        <v>407</v>
      </c>
      <c r="BS57" s="161">
        <v>401</v>
      </c>
      <c r="BT57" s="161">
        <v>396</v>
      </c>
      <c r="BU57" s="163">
        <v>391</v>
      </c>
      <c r="BV57" s="161"/>
      <c r="BW57" s="161"/>
      <c r="BX57" s="161"/>
      <c r="BY57" s="161"/>
      <c r="BZ57" s="161"/>
      <c r="CA57" s="167" t="e">
        <v>#DIV/0!</v>
      </c>
      <c r="CB57" s="126"/>
      <c r="CC57" s="126"/>
    </row>
    <row r="58" spans="1:81" ht="14.25" customHeight="1" x14ac:dyDescent="0.25">
      <c r="A58" s="193" t="s">
        <v>371</v>
      </c>
      <c r="B58" s="151">
        <v>42583</v>
      </c>
      <c r="C58" s="152">
        <v>1054</v>
      </c>
      <c r="D58" s="153">
        <f t="shared" si="4"/>
        <v>1009</v>
      </c>
      <c r="E58" s="153">
        <f t="shared" si="5"/>
        <v>730</v>
      </c>
      <c r="F58" s="153">
        <f t="shared" si="6"/>
        <v>480</v>
      </c>
      <c r="G58" s="154">
        <f t="shared" si="0"/>
        <v>0.95730550284629978</v>
      </c>
      <c r="H58" s="154">
        <f t="shared" si="0"/>
        <v>0.69259962049335866</v>
      </c>
      <c r="I58" s="154">
        <f t="shared" si="0"/>
        <v>0.45540796963946867</v>
      </c>
      <c r="J58" s="197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1"/>
      <c r="BD58" s="161"/>
      <c r="BE58" s="161"/>
      <c r="BF58" s="161"/>
      <c r="BG58" s="161"/>
      <c r="BH58" s="161"/>
      <c r="BI58" s="163" t="s">
        <v>33</v>
      </c>
      <c r="BJ58" s="161">
        <v>1052</v>
      </c>
      <c r="BK58" s="161">
        <v>1042</v>
      </c>
      <c r="BL58" s="161">
        <v>1009</v>
      </c>
      <c r="BM58" s="161">
        <v>940</v>
      </c>
      <c r="BN58" s="161">
        <v>792</v>
      </c>
      <c r="BO58" s="161">
        <v>730</v>
      </c>
      <c r="BP58" s="161">
        <v>730</v>
      </c>
      <c r="BQ58" s="161">
        <v>518</v>
      </c>
      <c r="BR58" s="161">
        <v>505</v>
      </c>
      <c r="BS58" s="161">
        <v>503</v>
      </c>
      <c r="BT58" s="161">
        <v>487</v>
      </c>
      <c r="BU58" s="163">
        <v>480</v>
      </c>
      <c r="BV58" s="161"/>
      <c r="BW58" s="161"/>
      <c r="BX58" s="161"/>
      <c r="BY58" s="161"/>
      <c r="BZ58" s="161"/>
      <c r="CA58" s="167" t="e">
        <v>#DIV/0!</v>
      </c>
      <c r="CB58" s="126"/>
      <c r="CC58" s="126"/>
    </row>
    <row r="59" spans="1:81" ht="14.25" customHeight="1" x14ac:dyDescent="0.25">
      <c r="A59" s="193" t="s">
        <v>372</v>
      </c>
      <c r="B59" s="151">
        <v>42614</v>
      </c>
      <c r="C59" s="152">
        <v>1275</v>
      </c>
      <c r="D59" s="153">
        <f t="shared" si="4"/>
        <v>1238</v>
      </c>
      <c r="E59" s="153">
        <f t="shared" si="5"/>
        <v>1103</v>
      </c>
      <c r="F59" s="153">
        <f t="shared" si="6"/>
        <v>0</v>
      </c>
      <c r="G59" s="154">
        <f t="shared" si="0"/>
        <v>0.97098039215686271</v>
      </c>
      <c r="H59" s="154">
        <f t="shared" si="0"/>
        <v>0.86509803921568629</v>
      </c>
      <c r="I59" s="154">
        <f t="shared" si="0"/>
        <v>0</v>
      </c>
      <c r="J59" s="197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1"/>
      <c r="BD59" s="161"/>
      <c r="BE59" s="161"/>
      <c r="BF59" s="161"/>
      <c r="BG59" s="161"/>
      <c r="BH59" s="161"/>
      <c r="BI59" s="163" t="s">
        <v>33</v>
      </c>
      <c r="BJ59" s="161" t="s">
        <v>33</v>
      </c>
      <c r="BK59" s="161">
        <v>1267</v>
      </c>
      <c r="BL59" s="161">
        <v>1263</v>
      </c>
      <c r="BM59" s="161">
        <v>1238</v>
      </c>
      <c r="BN59" s="161">
        <v>1165</v>
      </c>
      <c r="BO59" s="161">
        <v>1103</v>
      </c>
      <c r="BP59" s="161">
        <v>1103</v>
      </c>
      <c r="BQ59" s="161">
        <v>753</v>
      </c>
      <c r="BR59" s="161">
        <v>738</v>
      </c>
      <c r="BS59" s="161">
        <v>735</v>
      </c>
      <c r="BT59" s="161">
        <v>727</v>
      </c>
      <c r="BU59" s="163">
        <v>708</v>
      </c>
      <c r="BV59" s="161"/>
      <c r="BW59" s="161"/>
      <c r="BX59" s="161"/>
      <c r="BY59" s="161"/>
      <c r="BZ59" s="161"/>
      <c r="CA59" s="167" t="e">
        <v>#DIV/0!</v>
      </c>
      <c r="CB59" s="126"/>
      <c r="CC59" s="126"/>
    </row>
    <row r="60" spans="1:81" ht="14.25" customHeight="1" x14ac:dyDescent="0.25">
      <c r="A60" s="193" t="s">
        <v>373</v>
      </c>
      <c r="B60" s="151">
        <v>42644</v>
      </c>
      <c r="C60" s="168">
        <v>1190</v>
      </c>
      <c r="D60" s="153">
        <f t="shared" si="4"/>
        <v>1128</v>
      </c>
      <c r="E60" s="153">
        <f t="shared" si="5"/>
        <v>746</v>
      </c>
      <c r="F60" s="153">
        <f t="shared" si="6"/>
        <v>0</v>
      </c>
      <c r="G60" s="154">
        <f t="shared" si="0"/>
        <v>0.94789915966386551</v>
      </c>
      <c r="H60" s="154">
        <f t="shared" si="0"/>
        <v>0.626890756302521</v>
      </c>
      <c r="I60" s="154">
        <f t="shared" si="0"/>
        <v>0</v>
      </c>
      <c r="J60" s="197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1"/>
      <c r="BD60" s="161"/>
      <c r="BE60" s="161"/>
      <c r="BF60" s="161"/>
      <c r="BG60" s="161"/>
      <c r="BH60" s="161"/>
      <c r="BI60" s="163" t="s">
        <v>33</v>
      </c>
      <c r="BJ60" s="161" t="s">
        <v>33</v>
      </c>
      <c r="BK60" s="161"/>
      <c r="BL60" s="161">
        <v>1186</v>
      </c>
      <c r="BM60" s="161">
        <v>1177</v>
      </c>
      <c r="BN60" s="161">
        <v>1128</v>
      </c>
      <c r="BO60" s="161">
        <v>1109</v>
      </c>
      <c r="BP60" s="161">
        <v>1109</v>
      </c>
      <c r="BQ60" s="161">
        <v>746</v>
      </c>
      <c r="BR60" s="161">
        <v>721</v>
      </c>
      <c r="BS60" s="161">
        <v>715</v>
      </c>
      <c r="BT60" s="161">
        <v>705</v>
      </c>
      <c r="BU60" s="163">
        <v>694</v>
      </c>
      <c r="BV60" s="161"/>
      <c r="BW60" s="161"/>
      <c r="BX60" s="161"/>
      <c r="BY60" s="161"/>
      <c r="BZ60" s="161"/>
      <c r="CA60" s="167" t="e">
        <v>#DIV/0!</v>
      </c>
      <c r="CB60" s="126"/>
      <c r="CC60" s="126"/>
    </row>
    <row r="61" spans="1:81" ht="14.25" customHeight="1" x14ac:dyDescent="0.25">
      <c r="A61" s="193" t="s">
        <v>374</v>
      </c>
      <c r="B61" s="151">
        <v>42675</v>
      </c>
      <c r="C61" s="152">
        <v>1260</v>
      </c>
      <c r="D61" s="153">
        <f t="shared" si="4"/>
        <v>1278</v>
      </c>
      <c r="E61" s="153">
        <f t="shared" si="5"/>
        <v>798</v>
      </c>
      <c r="F61" s="153">
        <f t="shared" si="6"/>
        <v>0</v>
      </c>
      <c r="G61" s="154">
        <f t="shared" si="0"/>
        <v>1.0142857142857142</v>
      </c>
      <c r="H61" s="154">
        <f t="shared" si="0"/>
        <v>0.6333333333333333</v>
      </c>
      <c r="I61" s="154">
        <f t="shared" si="0"/>
        <v>0</v>
      </c>
      <c r="J61" s="197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1"/>
      <c r="BD61" s="161"/>
      <c r="BE61" s="161"/>
      <c r="BF61" s="161"/>
      <c r="BG61" s="161"/>
      <c r="BH61" s="161"/>
      <c r="BI61" s="163" t="s">
        <v>33</v>
      </c>
      <c r="BJ61" s="161" t="s">
        <v>33</v>
      </c>
      <c r="BK61" s="161"/>
      <c r="BL61" s="161" t="s">
        <v>33</v>
      </c>
      <c r="BM61" s="161">
        <v>1312</v>
      </c>
      <c r="BN61" s="161">
        <v>1291</v>
      </c>
      <c r="BO61" s="161">
        <v>1278</v>
      </c>
      <c r="BP61" s="161">
        <v>1278</v>
      </c>
      <c r="BQ61" s="161">
        <v>879</v>
      </c>
      <c r="BR61" s="161">
        <v>798</v>
      </c>
      <c r="BS61" s="161">
        <v>793</v>
      </c>
      <c r="BT61" s="161">
        <v>779</v>
      </c>
      <c r="BU61" s="163">
        <v>773</v>
      </c>
      <c r="BV61" s="161"/>
      <c r="BW61" s="161"/>
      <c r="BX61" s="161"/>
      <c r="BY61" s="161"/>
      <c r="BZ61" s="161"/>
      <c r="CA61" s="167" t="e">
        <v>#N/A</v>
      </c>
      <c r="CB61" s="126"/>
      <c r="CC61" s="126"/>
    </row>
    <row r="62" spans="1:81" ht="14.25" customHeight="1" x14ac:dyDescent="0.25">
      <c r="A62" s="193" t="s">
        <v>375</v>
      </c>
      <c r="B62" s="169">
        <v>42705</v>
      </c>
      <c r="C62" s="170">
        <v>1507</v>
      </c>
      <c r="D62" s="171">
        <f t="shared" si="4"/>
        <v>1495</v>
      </c>
      <c r="E62" s="171">
        <f t="shared" si="5"/>
        <v>996</v>
      </c>
      <c r="F62" s="171">
        <f t="shared" si="6"/>
        <v>0</v>
      </c>
      <c r="G62" s="172">
        <f t="shared" si="0"/>
        <v>0.99203715992037156</v>
      </c>
      <c r="H62" s="172">
        <f t="shared" si="0"/>
        <v>0.66091572660915732</v>
      </c>
      <c r="I62" s="172">
        <f t="shared" si="0"/>
        <v>0</v>
      </c>
      <c r="J62" s="197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4"/>
      <c r="BD62" s="174"/>
      <c r="BE62" s="174"/>
      <c r="BF62" s="174"/>
      <c r="BG62" s="174"/>
      <c r="BH62" s="174"/>
      <c r="BI62" s="175" t="s">
        <v>33</v>
      </c>
      <c r="BJ62" s="174" t="s">
        <v>33</v>
      </c>
      <c r="BK62" s="174"/>
      <c r="BL62" s="174" t="s">
        <v>33</v>
      </c>
      <c r="BM62" s="174"/>
      <c r="BN62" s="174">
        <v>1497</v>
      </c>
      <c r="BO62" s="174">
        <v>1495</v>
      </c>
      <c r="BP62" s="174">
        <v>1495</v>
      </c>
      <c r="BQ62" s="174">
        <v>1432</v>
      </c>
      <c r="BR62" s="174">
        <v>1004</v>
      </c>
      <c r="BS62" s="174">
        <v>996</v>
      </c>
      <c r="BT62" s="174">
        <v>975</v>
      </c>
      <c r="BU62" s="175">
        <v>959</v>
      </c>
      <c r="BV62" s="174"/>
      <c r="BW62" s="174"/>
      <c r="BX62" s="174"/>
      <c r="BY62" s="174"/>
      <c r="BZ62" s="174"/>
      <c r="CA62" s="167" t="e">
        <v>#N/A</v>
      </c>
      <c r="CB62" s="126"/>
      <c r="CC62" s="126"/>
    </row>
    <row r="63" spans="1:81" x14ac:dyDescent="0.25">
      <c r="A63" s="193" t="s">
        <v>376</v>
      </c>
      <c r="B63" s="169">
        <v>42736</v>
      </c>
      <c r="C63" s="152">
        <v>509</v>
      </c>
      <c r="D63" s="153">
        <f t="shared" si="4"/>
        <v>502</v>
      </c>
      <c r="E63" s="153">
        <f t="shared" si="5"/>
        <v>434</v>
      </c>
      <c r="F63" s="153">
        <f t="shared" si="6"/>
        <v>0</v>
      </c>
      <c r="G63" s="154">
        <f t="shared" ref="G63:I67" si="7">IFERROR(D63/$C63,"-")</f>
        <v>0.98624754420432215</v>
      </c>
      <c r="H63" s="154">
        <f t="shared" si="7"/>
        <v>0.8526522593320236</v>
      </c>
      <c r="I63" s="154">
        <f t="shared" si="7"/>
        <v>0</v>
      </c>
      <c r="J63" s="197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1"/>
      <c r="BD63" s="161"/>
      <c r="BE63" s="161"/>
      <c r="BF63" s="161"/>
      <c r="BG63" s="161"/>
      <c r="BH63" s="161"/>
      <c r="BI63" s="163"/>
      <c r="BJ63" s="161"/>
      <c r="BK63" s="161"/>
      <c r="BL63" s="161"/>
      <c r="BM63" s="161"/>
      <c r="BN63" s="161"/>
      <c r="BO63" s="161">
        <v>509</v>
      </c>
      <c r="BP63" s="161">
        <v>509</v>
      </c>
      <c r="BQ63" s="161">
        <v>502</v>
      </c>
      <c r="BR63" s="161">
        <v>449</v>
      </c>
      <c r="BS63" s="161">
        <v>444</v>
      </c>
      <c r="BT63" s="161">
        <v>434</v>
      </c>
      <c r="BU63" s="163">
        <v>407</v>
      </c>
      <c r="BV63" s="161"/>
      <c r="BW63" s="161"/>
      <c r="BX63" s="161"/>
      <c r="BY63" s="161"/>
      <c r="BZ63" s="161"/>
      <c r="CA63" s="167"/>
      <c r="CB63" s="167"/>
      <c r="CC63" s="126"/>
    </row>
    <row r="64" spans="1:81" x14ac:dyDescent="0.25">
      <c r="A64" s="193" t="s">
        <v>377</v>
      </c>
      <c r="B64" s="169">
        <v>42767</v>
      </c>
      <c r="C64" s="152">
        <v>1052</v>
      </c>
      <c r="D64" s="153">
        <f t="shared" si="4"/>
        <v>1009</v>
      </c>
      <c r="E64" s="153">
        <f t="shared" si="5"/>
        <v>926</v>
      </c>
      <c r="F64" s="153">
        <f t="shared" si="6"/>
        <v>0</v>
      </c>
      <c r="G64" s="154">
        <f t="shared" si="7"/>
        <v>0.95912547528517111</v>
      </c>
      <c r="H64" s="154">
        <f t="shared" si="7"/>
        <v>0.88022813688212931</v>
      </c>
      <c r="I64" s="154">
        <f t="shared" si="7"/>
        <v>0</v>
      </c>
      <c r="J64" s="197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1"/>
      <c r="BD64" s="161"/>
      <c r="BE64" s="161"/>
      <c r="BF64" s="161"/>
      <c r="BG64" s="161"/>
      <c r="BH64" s="161"/>
      <c r="BI64" s="163"/>
      <c r="BJ64" s="161"/>
      <c r="BK64" s="161"/>
      <c r="BL64" s="161"/>
      <c r="BM64" s="161"/>
      <c r="BN64" s="161"/>
      <c r="BO64" s="161"/>
      <c r="BP64" s="161">
        <v>1052</v>
      </c>
      <c r="BQ64" s="161">
        <v>1040</v>
      </c>
      <c r="BR64" s="161">
        <v>1009</v>
      </c>
      <c r="BS64" s="161">
        <v>1003</v>
      </c>
      <c r="BT64" s="161">
        <v>962</v>
      </c>
      <c r="BU64" s="163">
        <v>926</v>
      </c>
      <c r="BV64" s="161"/>
      <c r="BW64" s="161"/>
      <c r="BX64" s="161"/>
      <c r="BY64" s="161"/>
      <c r="BZ64" s="161"/>
      <c r="CA64" s="167"/>
      <c r="CB64" s="167"/>
      <c r="CC64" s="126"/>
    </row>
    <row r="65" spans="1:81" x14ac:dyDescent="0.25">
      <c r="A65" s="193" t="s">
        <v>378</v>
      </c>
      <c r="B65" s="169">
        <v>42795</v>
      </c>
      <c r="C65" s="152">
        <v>1209</v>
      </c>
      <c r="D65" s="153">
        <f t="shared" si="4"/>
        <v>1180</v>
      </c>
      <c r="E65" s="153">
        <f t="shared" si="5"/>
        <v>0</v>
      </c>
      <c r="F65" s="153">
        <f t="shared" si="6"/>
        <v>0</v>
      </c>
      <c r="G65" s="154">
        <f t="shared" si="7"/>
        <v>0.9760132340777502</v>
      </c>
      <c r="H65" s="154">
        <f t="shared" si="7"/>
        <v>0</v>
      </c>
      <c r="I65" s="154">
        <f t="shared" si="7"/>
        <v>0</v>
      </c>
      <c r="J65" s="197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1"/>
      <c r="BD65" s="161"/>
      <c r="BE65" s="161"/>
      <c r="BF65" s="161"/>
      <c r="BG65" s="161"/>
      <c r="BH65" s="161"/>
      <c r="BI65" s="163"/>
      <c r="BJ65" s="161"/>
      <c r="BK65" s="161"/>
      <c r="BL65" s="161"/>
      <c r="BM65" s="161"/>
      <c r="BN65" s="161"/>
      <c r="BO65" s="161"/>
      <c r="BP65" s="161"/>
      <c r="BQ65" s="161">
        <v>1201</v>
      </c>
      <c r="BR65" s="161">
        <v>1182</v>
      </c>
      <c r="BS65" s="161">
        <v>1180</v>
      </c>
      <c r="BT65" s="161">
        <v>1142</v>
      </c>
      <c r="BU65" s="163">
        <v>1092</v>
      </c>
      <c r="BV65" s="161"/>
      <c r="BW65" s="161"/>
      <c r="BX65" s="161"/>
      <c r="BY65" s="161"/>
      <c r="BZ65" s="161"/>
      <c r="CA65" s="167"/>
      <c r="CB65" s="126"/>
      <c r="CC65" s="126"/>
    </row>
    <row r="66" spans="1:81" ht="17.25" customHeight="1" x14ac:dyDescent="0.25">
      <c r="A66" s="193" t="s">
        <v>379</v>
      </c>
      <c r="B66" s="169">
        <v>42826</v>
      </c>
      <c r="C66" s="152">
        <v>962</v>
      </c>
      <c r="D66" s="153">
        <f t="shared" si="4"/>
        <v>897</v>
      </c>
      <c r="E66" s="153">
        <f t="shared" si="5"/>
        <v>0</v>
      </c>
      <c r="F66" s="153">
        <f t="shared" si="6"/>
        <v>0</v>
      </c>
      <c r="G66" s="154">
        <f t="shared" si="7"/>
        <v>0.93243243243243246</v>
      </c>
      <c r="H66" s="154">
        <f t="shared" si="7"/>
        <v>0</v>
      </c>
      <c r="I66" s="154">
        <f t="shared" si="7"/>
        <v>0</v>
      </c>
      <c r="J66" s="197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1"/>
      <c r="BD66" s="161"/>
      <c r="BE66" s="161"/>
      <c r="BF66" s="161"/>
      <c r="BG66" s="161"/>
      <c r="BH66" s="161"/>
      <c r="BI66" s="163"/>
      <c r="BJ66" s="161"/>
      <c r="BK66" s="161"/>
      <c r="BL66" s="161"/>
      <c r="BM66" s="161"/>
      <c r="BN66" s="161"/>
      <c r="BO66" s="161"/>
      <c r="BP66" s="161"/>
      <c r="BQ66" s="161"/>
      <c r="BR66" s="161">
        <v>939</v>
      </c>
      <c r="BS66" s="161">
        <v>936</v>
      </c>
      <c r="BT66" s="161">
        <v>897</v>
      </c>
      <c r="BU66" s="163">
        <v>851</v>
      </c>
      <c r="BV66" s="161"/>
      <c r="BW66" s="161"/>
      <c r="BX66" s="161"/>
      <c r="BY66" s="161"/>
      <c r="BZ66" s="161"/>
      <c r="CA66" s="167"/>
      <c r="CB66" s="126"/>
      <c r="CC66" s="126"/>
    </row>
    <row r="67" spans="1:81" x14ac:dyDescent="0.25">
      <c r="A67" s="193" t="s">
        <v>380</v>
      </c>
      <c r="B67" s="169">
        <v>42856</v>
      </c>
      <c r="C67" s="152">
        <v>953</v>
      </c>
      <c r="D67" s="153">
        <f t="shared" si="4"/>
        <v>857</v>
      </c>
      <c r="E67" s="153">
        <f t="shared" si="5"/>
        <v>0</v>
      </c>
      <c r="F67" s="153">
        <f t="shared" si="6"/>
        <v>0</v>
      </c>
      <c r="G67" s="154">
        <f t="shared" si="7"/>
        <v>0.89926547743966423</v>
      </c>
      <c r="H67" s="154">
        <f t="shared" si="7"/>
        <v>0</v>
      </c>
      <c r="I67" s="154">
        <f t="shared" si="7"/>
        <v>0</v>
      </c>
      <c r="J67" s="197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1"/>
      <c r="BD67" s="161"/>
      <c r="BE67" s="161"/>
      <c r="BF67" s="161"/>
      <c r="BG67" s="161"/>
      <c r="BH67" s="161"/>
      <c r="BI67" s="163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>
        <v>934</v>
      </c>
      <c r="BT67" s="161">
        <v>887</v>
      </c>
      <c r="BU67" s="163">
        <v>857</v>
      </c>
      <c r="BV67" s="161"/>
      <c r="BW67" s="161"/>
      <c r="BX67" s="161"/>
      <c r="BY67" s="161"/>
      <c r="BZ67" s="161"/>
      <c r="CA67" s="167"/>
      <c r="CB67" s="126"/>
      <c r="CC67" s="126"/>
    </row>
    <row r="68" spans="1:81" x14ac:dyDescent="0.25">
      <c r="A68" s="193" t="s">
        <v>381</v>
      </c>
      <c r="B68" s="169">
        <v>42887</v>
      </c>
      <c r="C68" s="152">
        <v>1739</v>
      </c>
      <c r="D68" s="153">
        <f t="shared" si="4"/>
        <v>0</v>
      </c>
      <c r="E68" s="153">
        <f t="shared" si="5"/>
        <v>0</v>
      </c>
      <c r="F68" s="153">
        <f t="shared" si="6"/>
        <v>0</v>
      </c>
      <c r="G68" s="154"/>
      <c r="H68" s="154"/>
      <c r="I68" s="154"/>
      <c r="J68" s="197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1"/>
      <c r="BD68" s="161"/>
      <c r="BE68" s="161"/>
      <c r="BF68" s="161"/>
      <c r="BG68" s="161"/>
      <c r="BH68" s="161"/>
      <c r="BI68" s="163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>
        <v>1717</v>
      </c>
      <c r="BU68" s="163">
        <v>1705</v>
      </c>
      <c r="BV68" s="161"/>
      <c r="BW68" s="161"/>
      <c r="BX68" s="161"/>
      <c r="BY68" s="161"/>
      <c r="BZ68" s="161"/>
      <c r="CA68" s="167"/>
      <c r="CB68" s="126"/>
      <c r="CC68" s="126"/>
    </row>
    <row r="69" spans="1:81" x14ac:dyDescent="0.25">
      <c r="A69" s="193" t="s">
        <v>382</v>
      </c>
      <c r="B69" s="169">
        <v>42917</v>
      </c>
      <c r="C69" s="152">
        <v>1164</v>
      </c>
      <c r="D69" s="153"/>
      <c r="E69" s="153"/>
      <c r="F69" s="153"/>
      <c r="G69" s="154"/>
      <c r="H69" s="154"/>
      <c r="I69" s="154"/>
      <c r="J69" s="197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1"/>
      <c r="BD69" s="161"/>
      <c r="BE69" s="161"/>
      <c r="BF69" s="161"/>
      <c r="BG69" s="161"/>
      <c r="BH69" s="161"/>
      <c r="BI69" s="163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3">
        <v>1163</v>
      </c>
      <c r="BV69" s="161"/>
      <c r="BW69" s="161"/>
      <c r="BX69" s="161"/>
      <c r="BY69" s="161"/>
      <c r="BZ69" s="161"/>
      <c r="CA69" s="167"/>
      <c r="CB69" s="126"/>
      <c r="CC69" s="126"/>
    </row>
    <row r="70" spans="1:81" x14ac:dyDescent="0.25">
      <c r="A70" s="193" t="s">
        <v>383</v>
      </c>
      <c r="B70" s="169">
        <v>42948</v>
      </c>
      <c r="C70" s="152"/>
      <c r="D70" s="153"/>
      <c r="E70" s="153"/>
      <c r="F70" s="153"/>
      <c r="G70" s="154"/>
      <c r="H70" s="154"/>
      <c r="I70" s="154"/>
      <c r="J70" s="197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1"/>
      <c r="BD70" s="161"/>
      <c r="BE70" s="161"/>
      <c r="BF70" s="161"/>
      <c r="BG70" s="161"/>
      <c r="BH70" s="161"/>
      <c r="BI70" s="163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3"/>
      <c r="BV70" s="161"/>
      <c r="BW70" s="161"/>
      <c r="BX70" s="161"/>
      <c r="BY70" s="161"/>
      <c r="BZ70" s="161"/>
      <c r="CA70" s="167"/>
      <c r="CB70" s="126"/>
      <c r="CC70" s="126"/>
    </row>
    <row r="71" spans="1:81" x14ac:dyDescent="0.25">
      <c r="A71" s="193" t="s">
        <v>384</v>
      </c>
      <c r="B71" s="169">
        <v>42979</v>
      </c>
      <c r="C71" s="152"/>
      <c r="D71" s="153"/>
      <c r="E71" s="153"/>
      <c r="F71" s="153"/>
      <c r="G71" s="154"/>
      <c r="H71" s="154"/>
      <c r="I71" s="154"/>
      <c r="J71" s="197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1"/>
      <c r="BD71" s="161"/>
      <c r="BE71" s="161"/>
      <c r="BF71" s="161"/>
      <c r="BG71" s="161"/>
      <c r="BH71" s="161"/>
      <c r="BI71" s="163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3"/>
      <c r="BV71" s="161"/>
      <c r="BW71" s="161"/>
      <c r="BX71" s="161"/>
      <c r="BY71" s="161"/>
      <c r="BZ71" s="161"/>
      <c r="CA71" s="167"/>
      <c r="CB71" s="126"/>
      <c r="CC71" s="126"/>
    </row>
    <row r="72" spans="1:81" x14ac:dyDescent="0.25">
      <c r="A72" s="193" t="s">
        <v>385</v>
      </c>
      <c r="B72" s="169">
        <v>43009</v>
      </c>
      <c r="C72" s="168"/>
      <c r="D72" s="153"/>
      <c r="E72" s="153"/>
      <c r="F72" s="153"/>
      <c r="G72" s="154"/>
      <c r="H72" s="154"/>
      <c r="I72" s="154"/>
      <c r="J72" s="197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1"/>
      <c r="BD72" s="161"/>
      <c r="BE72" s="161"/>
      <c r="BF72" s="161"/>
      <c r="BG72" s="161"/>
      <c r="BH72" s="161"/>
      <c r="BI72" s="163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3"/>
      <c r="BV72" s="161"/>
      <c r="BW72" s="161"/>
      <c r="BX72" s="161"/>
      <c r="BY72" s="161"/>
      <c r="BZ72" s="161"/>
      <c r="CA72" s="167"/>
      <c r="CB72" s="126"/>
      <c r="CC72" s="126"/>
    </row>
    <row r="73" spans="1:81" x14ac:dyDescent="0.25">
      <c r="A73" s="193" t="s">
        <v>386</v>
      </c>
      <c r="B73" s="169">
        <v>43040</v>
      </c>
      <c r="C73" s="152"/>
      <c r="D73" s="153"/>
      <c r="E73" s="153"/>
      <c r="F73" s="153"/>
      <c r="G73" s="154"/>
      <c r="H73" s="154"/>
      <c r="I73" s="154"/>
      <c r="J73" s="197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1"/>
      <c r="BD73" s="161"/>
      <c r="BE73" s="161"/>
      <c r="BF73" s="161"/>
      <c r="BG73" s="161"/>
      <c r="BH73" s="161"/>
      <c r="BI73" s="163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3"/>
      <c r="BV73" s="161"/>
      <c r="BW73" s="161"/>
      <c r="BX73" s="161"/>
      <c r="BY73" s="161"/>
      <c r="BZ73" s="161"/>
      <c r="CA73" s="167"/>
      <c r="CB73" s="126"/>
      <c r="CC73" s="126"/>
    </row>
    <row r="74" spans="1:81" x14ac:dyDescent="0.25">
      <c r="A74" s="193" t="s">
        <v>387</v>
      </c>
      <c r="B74" s="169">
        <v>43070</v>
      </c>
      <c r="C74" s="170"/>
      <c r="D74" s="171"/>
      <c r="E74" s="171"/>
      <c r="F74" s="171"/>
      <c r="G74" s="172"/>
      <c r="H74" s="172"/>
      <c r="I74" s="172"/>
      <c r="J74" s="197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4"/>
      <c r="BD74" s="174"/>
      <c r="BE74" s="174"/>
      <c r="BF74" s="174"/>
      <c r="BG74" s="174"/>
      <c r="BH74" s="174"/>
      <c r="BI74" s="175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5"/>
      <c r="BV74" s="174"/>
      <c r="BW74" s="174"/>
      <c r="BX74" s="174"/>
      <c r="BY74" s="174"/>
      <c r="BZ74" s="174"/>
      <c r="CA74" s="167"/>
      <c r="CB74" s="126"/>
      <c r="CC74" s="126"/>
    </row>
    <row r="75" spans="1:81" x14ac:dyDescent="0.25">
      <c r="G75" s="198">
        <f>AVERAGE(G6:G67)</f>
        <v>0.94913125365296569</v>
      </c>
      <c r="H75" s="198">
        <f t="shared" ref="H75:I75" si="8">AVERAGE(H6:H67)</f>
        <v>0.59384437495179643</v>
      </c>
      <c r="I75" s="198">
        <f t="shared" si="8"/>
        <v>0.2580930971293644</v>
      </c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K20" sqref="K20"/>
    </sheetView>
  </sheetViews>
  <sheetFormatPr defaultRowHeight="15" x14ac:dyDescent="0.25"/>
  <sheetData>
    <row r="1" spans="1:30" s="293" customFormat="1" ht="14.25" x14ac:dyDescent="0.2">
      <c r="A1" s="291" t="s">
        <v>430</v>
      </c>
      <c r="B1" s="291" t="s">
        <v>431</v>
      </c>
      <c r="C1" s="291" t="s">
        <v>432</v>
      </c>
      <c r="D1" s="291" t="s">
        <v>433</v>
      </c>
      <c r="E1" s="291" t="s">
        <v>253</v>
      </c>
      <c r="F1" s="292" t="s">
        <v>254</v>
      </c>
      <c r="G1" s="292" t="s">
        <v>50</v>
      </c>
      <c r="H1" s="292" t="s">
        <v>36</v>
      </c>
      <c r="I1" s="292" t="s">
        <v>37</v>
      </c>
      <c r="J1" s="292" t="s">
        <v>256</v>
      </c>
      <c r="K1" s="292" t="s">
        <v>304</v>
      </c>
      <c r="L1" s="291" t="s">
        <v>255</v>
      </c>
      <c r="M1" s="291" t="s">
        <v>434</v>
      </c>
      <c r="N1" s="291" t="s">
        <v>435</v>
      </c>
      <c r="O1" s="291" t="s">
        <v>436</v>
      </c>
      <c r="P1" s="292" t="s">
        <v>437</v>
      </c>
      <c r="Q1" s="292" t="s">
        <v>438</v>
      </c>
      <c r="R1" s="292" t="s">
        <v>439</v>
      </c>
      <c r="S1" s="292" t="s">
        <v>412</v>
      </c>
      <c r="T1" s="292" t="s">
        <v>413</v>
      </c>
      <c r="U1" s="292" t="s">
        <v>414</v>
      </c>
      <c r="V1" s="292" t="s">
        <v>415</v>
      </c>
      <c r="W1" s="292" t="s">
        <v>416</v>
      </c>
      <c r="X1" s="292" t="s">
        <v>417</v>
      </c>
      <c r="Y1" s="292" t="s">
        <v>418</v>
      </c>
      <c r="Z1" s="292" t="s">
        <v>419</v>
      </c>
      <c r="AA1" s="292" t="s">
        <v>420</v>
      </c>
      <c r="AB1" s="292" t="s">
        <v>440</v>
      </c>
      <c r="AC1" s="292" t="s">
        <v>312</v>
      </c>
      <c r="AD1" s="292" t="s">
        <v>441</v>
      </c>
    </row>
    <row r="2" spans="1:30" s="179" customFormat="1" ht="14.25" x14ac:dyDescent="0.2">
      <c r="A2" s="176"/>
      <c r="B2" s="209">
        <f>+Cover!$G$5</f>
        <v>42947</v>
      </c>
      <c r="C2" s="177"/>
      <c r="D2" s="178" t="s">
        <v>288</v>
      </c>
      <c r="E2" s="177"/>
    </row>
    <row r="3" spans="1:30" s="179" customFormat="1" ht="18" x14ac:dyDescent="0.25">
      <c r="A3" s="177"/>
      <c r="B3" s="180"/>
      <c r="C3" s="286"/>
      <c r="D3" s="177"/>
      <c r="E3" s="177"/>
    </row>
    <row r="4" spans="1:30" s="179" customFormat="1" ht="14.25" x14ac:dyDescent="0.2">
      <c r="A4" s="177"/>
      <c r="B4" s="181"/>
      <c r="C4" s="181"/>
      <c r="D4" s="177"/>
      <c r="E4" s="177"/>
    </row>
    <row r="5" spans="1:30" s="179" customFormat="1" x14ac:dyDescent="0.2">
      <c r="A5" s="182" t="s">
        <v>296</v>
      </c>
      <c r="B5" s="181"/>
      <c r="C5" s="181"/>
      <c r="D5" s="183" t="s">
        <v>297</v>
      </c>
      <c r="E5" s="184"/>
    </row>
    <row r="6" spans="1:30" s="179" customFormat="1" x14ac:dyDescent="0.25">
      <c r="E6" s="185" t="s">
        <v>298</v>
      </c>
      <c r="F6" s="186"/>
      <c r="G6" s="186"/>
      <c r="H6" s="186"/>
      <c r="I6" s="186"/>
      <c r="J6" s="186"/>
      <c r="K6" s="186"/>
      <c r="L6" s="187" t="s">
        <v>299</v>
      </c>
      <c r="M6" s="188"/>
      <c r="N6" s="188"/>
      <c r="O6" s="189" t="s">
        <v>300</v>
      </c>
      <c r="P6" s="190"/>
      <c r="Q6" s="190"/>
      <c r="R6" s="190"/>
      <c r="S6" s="185" t="s">
        <v>301</v>
      </c>
      <c r="T6" s="185"/>
      <c r="U6" s="191" t="s">
        <v>244</v>
      </c>
      <c r="V6" s="191"/>
      <c r="W6" s="191"/>
      <c r="X6" s="191"/>
      <c r="Y6" s="191"/>
      <c r="Z6" s="191"/>
      <c r="AA6" s="191"/>
      <c r="AB6" s="191"/>
      <c r="AC6" s="191"/>
      <c r="AD6" s="191"/>
    </row>
    <row r="7" spans="1:30" s="179" customFormat="1" x14ac:dyDescent="0.25">
      <c r="A7" s="287" t="s">
        <v>237</v>
      </c>
      <c r="B7" s="287" t="s">
        <v>236</v>
      </c>
      <c r="C7" s="287" t="s">
        <v>302</v>
      </c>
      <c r="D7" s="287" t="s">
        <v>303</v>
      </c>
      <c r="E7" s="288" t="s">
        <v>253</v>
      </c>
      <c r="F7" s="289" t="s">
        <v>254</v>
      </c>
      <c r="G7" s="288" t="s">
        <v>50</v>
      </c>
      <c r="H7" s="290" t="s">
        <v>36</v>
      </c>
      <c r="I7" s="290" t="s">
        <v>37</v>
      </c>
      <c r="J7" s="289" t="s">
        <v>256</v>
      </c>
      <c r="K7" s="288" t="s">
        <v>304</v>
      </c>
      <c r="L7" s="288" t="s">
        <v>255</v>
      </c>
      <c r="M7" s="290" t="s">
        <v>305</v>
      </c>
      <c r="N7" s="289" t="s">
        <v>306</v>
      </c>
      <c r="O7" s="287" t="s">
        <v>307</v>
      </c>
      <c r="P7" s="287" t="s">
        <v>308</v>
      </c>
      <c r="Q7" s="287" t="s">
        <v>309</v>
      </c>
      <c r="R7" s="287" t="s">
        <v>310</v>
      </c>
      <c r="S7" s="288" t="s">
        <v>257</v>
      </c>
      <c r="T7" s="289" t="s">
        <v>258</v>
      </c>
      <c r="U7" s="287" t="s">
        <v>311</v>
      </c>
      <c r="V7" s="287" t="s">
        <v>259</v>
      </c>
      <c r="W7" s="287" t="s">
        <v>404</v>
      </c>
      <c r="X7" s="287" t="s">
        <v>405</v>
      </c>
      <c r="Y7" s="287" t="s">
        <v>406</v>
      </c>
      <c r="Z7" s="287" t="s">
        <v>407</v>
      </c>
      <c r="AA7" s="287" t="s">
        <v>408</v>
      </c>
      <c r="AB7" s="287" t="s">
        <v>442</v>
      </c>
      <c r="AC7" s="287" t="s">
        <v>312</v>
      </c>
      <c r="AD7" s="287" t="s">
        <v>260</v>
      </c>
    </row>
    <row r="8" spans="1:30" x14ac:dyDescent="0.25">
      <c r="A8" s="304" t="s">
        <v>465</v>
      </c>
      <c r="B8" s="390" t="s">
        <v>655</v>
      </c>
      <c r="C8" s="476" t="s">
        <v>679</v>
      </c>
      <c r="D8" s="562" t="s">
        <v>765</v>
      </c>
      <c r="E8" s="640">
        <v>132</v>
      </c>
      <c r="F8" s="713">
        <v>159</v>
      </c>
      <c r="G8" s="786">
        <v>1</v>
      </c>
      <c r="H8" s="859">
        <v>131</v>
      </c>
      <c r="I8" s="932">
        <v>4</v>
      </c>
      <c r="J8" s="1005">
        <v>24</v>
      </c>
      <c r="K8" s="1078">
        <v>2</v>
      </c>
      <c r="L8" s="1151">
        <v>30</v>
      </c>
      <c r="M8" s="1224">
        <v>27</v>
      </c>
      <c r="N8" s="1297">
        <v>3</v>
      </c>
      <c r="O8" s="1370">
        <v>12</v>
      </c>
      <c r="P8" s="1436">
        <v>0.5</v>
      </c>
      <c r="Q8" s="1502">
        <v>1</v>
      </c>
      <c r="R8" s="1568">
        <v>1</v>
      </c>
      <c r="S8" s="1612">
        <v>38</v>
      </c>
      <c r="T8" s="1685">
        <v>0.2611683848797251</v>
      </c>
      <c r="W8" s="1870">
        <v>100.852</v>
      </c>
      <c r="X8" s="1932">
        <v>809.2</v>
      </c>
      <c r="Y8" s="1995">
        <v>611.02200000000005</v>
      </c>
      <c r="Z8" s="2060">
        <v>691.24599999999998</v>
      </c>
      <c r="AA8" s="2126">
        <v>978.71600000000001</v>
      </c>
      <c r="AB8" s="2197">
        <v>67</v>
      </c>
      <c r="AC8" s="2268">
        <v>14.607701492537313</v>
      </c>
      <c r="AD8" s="2336">
        <v>3191.0360000000001</v>
      </c>
    </row>
    <row r="9" spans="1:30" x14ac:dyDescent="0.25">
      <c r="A9" s="305" t="s">
        <v>465</v>
      </c>
      <c r="B9" s="391" t="s">
        <v>655</v>
      </c>
      <c r="C9" s="477" t="s">
        <v>680</v>
      </c>
      <c r="D9" s="563" t="s">
        <v>766</v>
      </c>
      <c r="E9" s="641">
        <v>542</v>
      </c>
      <c r="F9" s="714">
        <v>564</v>
      </c>
      <c r="G9" s="787">
        <v>286</v>
      </c>
      <c r="H9" s="860">
        <v>495</v>
      </c>
      <c r="I9" s="933">
        <v>20</v>
      </c>
      <c r="J9" s="1006">
        <v>49</v>
      </c>
      <c r="K9" s="1079">
        <v>15</v>
      </c>
      <c r="L9" s="1152">
        <v>110</v>
      </c>
      <c r="M9" s="1225">
        <v>110</v>
      </c>
      <c r="N9" s="1298">
        <v>0</v>
      </c>
      <c r="O9" s="1371">
        <v>16</v>
      </c>
      <c r="P9" s="1437">
        <v>0.32653061224489793</v>
      </c>
      <c r="Q9" s="1503">
        <v>9</v>
      </c>
      <c r="R9" s="1569">
        <v>1</v>
      </c>
      <c r="S9" s="1613">
        <v>88</v>
      </c>
      <c r="T9" s="1686">
        <v>0.15913200723327306</v>
      </c>
      <c r="U9" s="1757">
        <v>901.29399999999998</v>
      </c>
      <c r="V9" s="1811">
        <v>1371.9459999999999</v>
      </c>
      <c r="W9" s="1871">
        <v>2876.96</v>
      </c>
      <c r="X9" s="1933">
        <v>2433.9949999999999</v>
      </c>
      <c r="Y9" s="1996">
        <v>1437.1189999999999</v>
      </c>
      <c r="Z9" s="2061">
        <v>2019.4960000000001</v>
      </c>
      <c r="AA9" s="2127">
        <v>1552.143</v>
      </c>
      <c r="AB9" s="2198">
        <v>116</v>
      </c>
      <c r="AC9" s="2269">
        <v>13.380543103448277</v>
      </c>
      <c r="AD9" s="2337">
        <v>12592.953</v>
      </c>
    </row>
    <row r="10" spans="1:30" x14ac:dyDescent="0.25">
      <c r="A10" s="306" t="s">
        <v>465</v>
      </c>
      <c r="B10" s="392" t="s">
        <v>655</v>
      </c>
      <c r="C10" s="478" t="s">
        <v>681</v>
      </c>
      <c r="D10" s="564" t="s">
        <v>767</v>
      </c>
      <c r="E10" s="642">
        <v>228</v>
      </c>
      <c r="F10" s="715">
        <v>189</v>
      </c>
      <c r="G10" s="788">
        <v>118</v>
      </c>
      <c r="H10" s="861">
        <v>145</v>
      </c>
      <c r="I10" s="934">
        <v>11</v>
      </c>
      <c r="J10" s="1007">
        <v>33</v>
      </c>
      <c r="K10" s="1080">
        <v>5</v>
      </c>
      <c r="L10" s="1153">
        <v>9</v>
      </c>
      <c r="M10" s="1226">
        <v>8</v>
      </c>
      <c r="N10" s="1299">
        <v>1</v>
      </c>
      <c r="O10" s="1372">
        <v>4</v>
      </c>
      <c r="P10" s="1438">
        <v>0.12121212121212122</v>
      </c>
      <c r="Q10" s="1504">
        <v>3</v>
      </c>
      <c r="R10" s="1570">
        <v>1</v>
      </c>
      <c r="S10" s="1614">
        <v>25</v>
      </c>
      <c r="T10" s="1687">
        <v>0.11990407673860912</v>
      </c>
      <c r="U10" s="1758">
        <v>362.863</v>
      </c>
      <c r="V10" s="1812">
        <v>667.52099999999996</v>
      </c>
      <c r="W10" s="1872">
        <v>1282.866</v>
      </c>
      <c r="X10" s="1934">
        <v>1087.7729999999999</v>
      </c>
      <c r="Y10" s="1997">
        <v>664.81</v>
      </c>
      <c r="Z10" s="2062">
        <v>991.96699999999998</v>
      </c>
      <c r="AA10" s="2128">
        <v>372.82</v>
      </c>
      <c r="AB10" s="2199">
        <v>30</v>
      </c>
      <c r="AC10" s="2270">
        <v>12.427333333333333</v>
      </c>
      <c r="AD10" s="2338">
        <v>5430.62</v>
      </c>
    </row>
    <row r="11" spans="1:30" x14ac:dyDescent="0.25">
      <c r="A11" s="307" t="s">
        <v>465</v>
      </c>
      <c r="B11" s="393" t="s">
        <v>655</v>
      </c>
      <c r="C11" s="479" t="s">
        <v>682</v>
      </c>
      <c r="D11" s="565" t="s">
        <v>767</v>
      </c>
      <c r="E11" s="643">
        <v>103</v>
      </c>
      <c r="F11" s="716">
        <v>148</v>
      </c>
      <c r="G11" s="789">
        <v>98</v>
      </c>
      <c r="H11" s="862">
        <v>126</v>
      </c>
      <c r="I11" s="935">
        <v>5</v>
      </c>
      <c r="J11" s="1008">
        <v>17</v>
      </c>
      <c r="K11" s="1081">
        <v>4</v>
      </c>
      <c r="L11" s="1154">
        <v>61</v>
      </c>
      <c r="M11" s="1227">
        <v>61</v>
      </c>
      <c r="N11" s="1300">
        <v>0</v>
      </c>
      <c r="O11" s="1373">
        <v>4</v>
      </c>
      <c r="P11" s="1439">
        <v>0.23529411764705882</v>
      </c>
      <c r="Q11" s="1505">
        <v>1</v>
      </c>
      <c r="R11" s="1571">
        <v>1</v>
      </c>
      <c r="S11" s="1615">
        <v>20</v>
      </c>
      <c r="T11" s="1688">
        <v>0.15936254980079681</v>
      </c>
      <c r="U11" s="1759">
        <v>383.71</v>
      </c>
      <c r="V11" s="1813">
        <v>394.50799999999998</v>
      </c>
      <c r="W11" s="1873">
        <v>481.86</v>
      </c>
      <c r="X11" s="1935">
        <v>389.72300000000001</v>
      </c>
      <c r="Y11" s="1998">
        <v>253.142</v>
      </c>
      <c r="Z11" s="2063">
        <v>340.40300000000002</v>
      </c>
      <c r="AA11" s="2129">
        <v>453.351</v>
      </c>
      <c r="AB11" s="2200">
        <v>38</v>
      </c>
      <c r="AC11" s="2271">
        <v>11.93028947368421</v>
      </c>
      <c r="AD11" s="2339">
        <v>2696.6970000000001</v>
      </c>
    </row>
    <row r="12" spans="1:30" x14ac:dyDescent="0.25">
      <c r="A12" s="308" t="s">
        <v>465</v>
      </c>
      <c r="B12" s="394" t="s">
        <v>656</v>
      </c>
      <c r="C12" s="480" t="s">
        <v>683</v>
      </c>
      <c r="D12" s="566" t="s">
        <v>768</v>
      </c>
      <c r="E12" s="644">
        <v>309</v>
      </c>
      <c r="F12" s="717">
        <v>262</v>
      </c>
      <c r="G12" s="790">
        <v>294</v>
      </c>
      <c r="H12" s="863">
        <v>215</v>
      </c>
      <c r="I12" s="936">
        <v>7</v>
      </c>
      <c r="J12" s="1009">
        <v>40</v>
      </c>
      <c r="K12" s="1082">
        <v>3</v>
      </c>
      <c r="L12" s="1155">
        <v>23</v>
      </c>
      <c r="M12" s="1228">
        <v>23</v>
      </c>
      <c r="N12" s="1301">
        <v>0</v>
      </c>
      <c r="O12" s="1374">
        <v>10</v>
      </c>
      <c r="P12" s="1440">
        <v>0.25</v>
      </c>
      <c r="Q12" s="1506">
        <v>2</v>
      </c>
      <c r="R12" s="1572">
        <v>1</v>
      </c>
      <c r="S12" s="1616">
        <v>42</v>
      </c>
      <c r="T12" s="1689">
        <v>0.14711033274956217</v>
      </c>
      <c r="U12" s="1760">
        <v>512.09199999999998</v>
      </c>
      <c r="V12" s="1814">
        <v>813.197</v>
      </c>
      <c r="W12" s="1874">
        <v>1464.654</v>
      </c>
      <c r="X12" s="1936">
        <v>1108.2750000000001</v>
      </c>
      <c r="Y12" s="1999">
        <v>634.60799999999995</v>
      </c>
      <c r="Z12" s="2064">
        <v>1553.7190000000001</v>
      </c>
      <c r="AA12" s="2130">
        <v>693.10900000000004</v>
      </c>
      <c r="AB12" s="2201">
        <v>53</v>
      </c>
      <c r="AC12" s="2272">
        <v>13.077528301886794</v>
      </c>
      <c r="AD12" s="2340">
        <v>6779.6540000000005</v>
      </c>
    </row>
    <row r="13" spans="1:30" x14ac:dyDescent="0.25">
      <c r="A13" s="309" t="s">
        <v>465</v>
      </c>
      <c r="B13" s="395" t="s">
        <v>656</v>
      </c>
      <c r="C13" s="481" t="s">
        <v>684</v>
      </c>
      <c r="D13" s="567" t="s">
        <v>769</v>
      </c>
      <c r="E13" s="645">
        <v>220</v>
      </c>
      <c r="F13" s="718">
        <v>204</v>
      </c>
      <c r="G13" s="791">
        <v>106</v>
      </c>
      <c r="H13" s="864">
        <v>170</v>
      </c>
      <c r="I13" s="937">
        <v>4</v>
      </c>
      <c r="J13" s="1010">
        <v>30</v>
      </c>
      <c r="K13" s="1083">
        <v>2</v>
      </c>
      <c r="L13" s="1156">
        <v>20</v>
      </c>
      <c r="M13" s="1229">
        <v>19</v>
      </c>
      <c r="N13" s="1302">
        <v>1</v>
      </c>
      <c r="O13" s="1375">
        <v>11</v>
      </c>
      <c r="P13" s="1441">
        <v>0.36666666666666664</v>
      </c>
      <c r="Q13" s="1507">
        <v>3</v>
      </c>
      <c r="R13" s="1573">
        <v>1</v>
      </c>
      <c r="S13" s="1617">
        <v>45</v>
      </c>
      <c r="T13" s="1690">
        <v>0.21226415094339623</v>
      </c>
      <c r="U13" s="1761">
        <v>643.30899999999997</v>
      </c>
      <c r="V13" s="1815">
        <v>769.31399999999996</v>
      </c>
      <c r="W13" s="1875">
        <v>1065.951</v>
      </c>
      <c r="X13" s="1937">
        <v>1172.83</v>
      </c>
      <c r="Y13" s="2000">
        <v>1116.145</v>
      </c>
      <c r="Z13" s="2065">
        <v>907.3</v>
      </c>
      <c r="AA13" s="2131">
        <v>1071.6199999999999</v>
      </c>
      <c r="AB13" s="2202">
        <v>78</v>
      </c>
      <c r="AC13" s="2273">
        <v>13.738717948717948</v>
      </c>
      <c r="AD13" s="2341">
        <v>6746.4690000000001</v>
      </c>
    </row>
    <row r="14" spans="1:30" x14ac:dyDescent="0.25">
      <c r="A14" s="310" t="s">
        <v>465</v>
      </c>
      <c r="B14" s="396" t="s">
        <v>656</v>
      </c>
      <c r="C14" s="482" t="s">
        <v>685</v>
      </c>
    </row>
    <row r="15" spans="1:30" x14ac:dyDescent="0.25">
      <c r="A15" s="311" t="s">
        <v>464</v>
      </c>
      <c r="B15" s="397" t="s">
        <v>657</v>
      </c>
      <c r="C15" s="483" t="s">
        <v>686</v>
      </c>
      <c r="D15" s="568" t="s">
        <v>770</v>
      </c>
      <c r="E15" s="646">
        <v>207</v>
      </c>
      <c r="F15" s="719">
        <v>210</v>
      </c>
      <c r="G15" s="792">
        <v>64</v>
      </c>
      <c r="H15" s="865">
        <v>179</v>
      </c>
      <c r="I15" s="938">
        <v>2</v>
      </c>
      <c r="J15" s="1011">
        <v>29</v>
      </c>
      <c r="K15" s="1084">
        <v>1</v>
      </c>
      <c r="L15" s="1157">
        <v>44</v>
      </c>
      <c r="M15" s="1230">
        <v>39</v>
      </c>
      <c r="N15" s="1303">
        <v>5</v>
      </c>
      <c r="O15" s="1376">
        <v>16</v>
      </c>
      <c r="P15" s="1442">
        <v>0.55172413793103448</v>
      </c>
      <c r="Q15" s="1508">
        <v>0</v>
      </c>
      <c r="S15" s="1618">
        <v>47</v>
      </c>
      <c r="T15" s="1691">
        <v>0.22541966426858512</v>
      </c>
      <c r="V15" s="1816">
        <v>143.73400000000001</v>
      </c>
      <c r="W15" s="1876">
        <v>509.416</v>
      </c>
      <c r="X15" s="1938">
        <v>544.74800000000005</v>
      </c>
      <c r="Y15" s="2001">
        <v>188.44499999999999</v>
      </c>
      <c r="Z15" s="2066">
        <v>702.44200000000001</v>
      </c>
      <c r="AA15" s="2132">
        <v>753.34299999999996</v>
      </c>
      <c r="AB15" s="2203">
        <v>58</v>
      </c>
      <c r="AC15" s="2274">
        <v>12.988672413793102</v>
      </c>
      <c r="AD15" s="2342">
        <v>2842.1280000000002</v>
      </c>
    </row>
    <row r="16" spans="1:30" x14ac:dyDescent="0.25">
      <c r="A16" s="312" t="s">
        <v>464</v>
      </c>
      <c r="B16" s="398" t="s">
        <v>657</v>
      </c>
      <c r="C16" s="484" t="s">
        <v>687</v>
      </c>
      <c r="D16" s="569" t="s">
        <v>771</v>
      </c>
      <c r="E16" s="647">
        <v>252</v>
      </c>
      <c r="F16" s="720">
        <v>280</v>
      </c>
      <c r="G16" s="793">
        <v>201</v>
      </c>
      <c r="H16" s="866">
        <v>213</v>
      </c>
      <c r="I16" s="939">
        <v>21</v>
      </c>
      <c r="J16" s="1012">
        <v>46</v>
      </c>
      <c r="K16" s="1085">
        <v>2</v>
      </c>
      <c r="L16" s="1158">
        <v>66</v>
      </c>
      <c r="M16" s="1231">
        <v>65</v>
      </c>
      <c r="N16" s="1304">
        <v>1</v>
      </c>
      <c r="O16" s="1377">
        <v>8</v>
      </c>
      <c r="P16" s="1443">
        <v>0.17391304347826086</v>
      </c>
      <c r="Q16" s="1509">
        <v>2</v>
      </c>
      <c r="R16" s="1574">
        <v>1</v>
      </c>
      <c r="S16" s="1619">
        <v>50</v>
      </c>
      <c r="T16" s="1692">
        <v>0.18796992481203006</v>
      </c>
      <c r="U16" s="1762">
        <v>759.18700000000001</v>
      </c>
      <c r="V16" s="1817">
        <v>1038.06</v>
      </c>
      <c r="W16" s="1877">
        <v>994.91800000000001</v>
      </c>
      <c r="X16" s="1939">
        <v>966.44200000000001</v>
      </c>
      <c r="Y16" s="2002">
        <v>930.93600000000004</v>
      </c>
      <c r="Z16" s="2067">
        <v>1055.1179999999999</v>
      </c>
      <c r="AA16" s="2133">
        <v>813.774</v>
      </c>
      <c r="AB16" s="2204">
        <v>63</v>
      </c>
      <c r="AC16" s="2275">
        <v>12.917047619047619</v>
      </c>
      <c r="AD16" s="2343">
        <v>6558.4350000000004</v>
      </c>
    </row>
    <row r="17" spans="1:30" x14ac:dyDescent="0.25">
      <c r="A17" s="313" t="s">
        <v>464</v>
      </c>
      <c r="B17" s="399" t="s">
        <v>657</v>
      </c>
      <c r="C17" s="485" t="s">
        <v>688</v>
      </c>
      <c r="D17" s="570" t="s">
        <v>772</v>
      </c>
      <c r="E17" s="648">
        <v>331</v>
      </c>
      <c r="F17" s="721">
        <v>326</v>
      </c>
      <c r="G17" s="794">
        <v>178</v>
      </c>
      <c r="H17" s="867">
        <v>260</v>
      </c>
      <c r="I17" s="940">
        <v>24</v>
      </c>
      <c r="J17" s="1013">
        <v>42</v>
      </c>
      <c r="K17" s="1086">
        <v>4</v>
      </c>
      <c r="L17" s="1159">
        <v>49</v>
      </c>
      <c r="M17" s="1232">
        <v>48</v>
      </c>
      <c r="N17" s="1305">
        <v>1</v>
      </c>
      <c r="O17" s="1378">
        <v>14</v>
      </c>
      <c r="P17" s="1444">
        <v>0.33333333333333331</v>
      </c>
      <c r="Q17" s="1510">
        <v>3</v>
      </c>
      <c r="R17" s="1575">
        <v>1</v>
      </c>
      <c r="S17" s="1620">
        <v>75</v>
      </c>
      <c r="T17" s="1693">
        <v>0.22831050228310501</v>
      </c>
      <c r="U17" s="1763">
        <v>765.41</v>
      </c>
      <c r="V17" s="1818">
        <v>1180.972</v>
      </c>
      <c r="W17" s="1878">
        <v>1563.673</v>
      </c>
      <c r="X17" s="1940">
        <v>1637.6659999999999</v>
      </c>
      <c r="Y17" s="2003">
        <v>1204.4280000000001</v>
      </c>
      <c r="Z17" s="2068">
        <v>1867.7809999999999</v>
      </c>
      <c r="AA17" s="2134">
        <v>1851.145</v>
      </c>
      <c r="AB17" s="2205">
        <v>150</v>
      </c>
      <c r="AC17" s="2276">
        <v>12.340966666666667</v>
      </c>
      <c r="AD17" s="2344">
        <v>10071.075000000001</v>
      </c>
    </row>
    <row r="18" spans="1:30" x14ac:dyDescent="0.25">
      <c r="A18" s="314" t="s">
        <v>464</v>
      </c>
      <c r="B18" s="400" t="s">
        <v>657</v>
      </c>
      <c r="C18" s="486" t="s">
        <v>689</v>
      </c>
    </row>
    <row r="19" spans="1:30" x14ac:dyDescent="0.25">
      <c r="A19" s="315" t="s">
        <v>466</v>
      </c>
      <c r="B19" s="401" t="s">
        <v>658</v>
      </c>
      <c r="C19" s="487" t="s">
        <v>690</v>
      </c>
      <c r="D19" s="571" t="s">
        <v>773</v>
      </c>
      <c r="E19" s="649">
        <v>16</v>
      </c>
      <c r="F19" s="722">
        <v>15</v>
      </c>
      <c r="G19" s="795">
        <v>54</v>
      </c>
      <c r="H19" s="868">
        <v>12</v>
      </c>
      <c r="I19" s="941">
        <v>0</v>
      </c>
      <c r="J19" s="1014">
        <v>3</v>
      </c>
      <c r="K19" s="1087">
        <v>0</v>
      </c>
      <c r="L19" s="1160">
        <v>0</v>
      </c>
      <c r="M19" s="1233">
        <v>0</v>
      </c>
      <c r="N19" s="1306">
        <v>0</v>
      </c>
      <c r="S19" s="1621">
        <v>0</v>
      </c>
      <c r="T19" s="1694">
        <v>0</v>
      </c>
      <c r="Z19" s="2069">
        <v>0</v>
      </c>
      <c r="AA19" s="2135">
        <v>0</v>
      </c>
      <c r="AB19" s="2206">
        <v>0</v>
      </c>
      <c r="AD19" s="2345">
        <v>0</v>
      </c>
    </row>
    <row r="20" spans="1:30" x14ac:dyDescent="0.25">
      <c r="A20" s="316" t="s">
        <v>466</v>
      </c>
      <c r="B20" s="402" t="s">
        <v>658</v>
      </c>
      <c r="C20" s="488" t="s">
        <v>691</v>
      </c>
      <c r="D20" s="572" t="s">
        <v>773</v>
      </c>
      <c r="E20" s="650">
        <v>211</v>
      </c>
      <c r="F20" s="723">
        <v>209</v>
      </c>
      <c r="G20" s="796">
        <v>224</v>
      </c>
      <c r="H20" s="869">
        <v>164</v>
      </c>
      <c r="I20" s="942">
        <v>13</v>
      </c>
      <c r="J20" s="1015">
        <v>32</v>
      </c>
      <c r="K20" s="1088">
        <v>1</v>
      </c>
      <c r="L20" s="1161">
        <v>26</v>
      </c>
      <c r="M20" s="1234">
        <v>26</v>
      </c>
      <c r="N20" s="1307">
        <v>0</v>
      </c>
      <c r="O20" s="1379">
        <v>8</v>
      </c>
      <c r="P20" s="1445">
        <v>0.25</v>
      </c>
      <c r="Q20" s="1511">
        <v>7</v>
      </c>
      <c r="R20" s="1576">
        <v>1</v>
      </c>
      <c r="S20" s="1622">
        <v>52</v>
      </c>
      <c r="T20" s="1695">
        <v>0.24761904761904763</v>
      </c>
      <c r="U20" s="1764">
        <v>1306.336</v>
      </c>
      <c r="V20" s="1819">
        <v>1399.374</v>
      </c>
      <c r="W20" s="1879">
        <v>2186.5079999999998</v>
      </c>
      <c r="X20" s="1941">
        <v>1390.0429999999999</v>
      </c>
      <c r="Y20" s="2004">
        <v>1150.8630000000001</v>
      </c>
      <c r="Z20" s="2070">
        <v>1124.864</v>
      </c>
      <c r="AA20" s="2136">
        <v>1358.4269999999999</v>
      </c>
      <c r="AB20" s="2207">
        <v>95</v>
      </c>
      <c r="AC20" s="2277">
        <v>14.299231578947367</v>
      </c>
      <c r="AD20" s="2346">
        <v>9916.4150000000009</v>
      </c>
    </row>
    <row r="21" spans="1:30" x14ac:dyDescent="0.25">
      <c r="A21" s="317" t="s">
        <v>466</v>
      </c>
      <c r="B21" s="403" t="s">
        <v>658</v>
      </c>
      <c r="C21" s="489" t="s">
        <v>692</v>
      </c>
      <c r="D21" s="573" t="s">
        <v>773</v>
      </c>
      <c r="E21" s="651">
        <v>184</v>
      </c>
      <c r="F21" s="724">
        <v>190</v>
      </c>
      <c r="G21" s="797">
        <v>50</v>
      </c>
      <c r="H21" s="870">
        <v>168</v>
      </c>
      <c r="I21" s="943">
        <v>4</v>
      </c>
      <c r="J21" s="1016">
        <v>18</v>
      </c>
      <c r="K21" s="1089">
        <v>0</v>
      </c>
      <c r="L21" s="1162">
        <v>28</v>
      </c>
      <c r="M21" s="1235">
        <v>26</v>
      </c>
      <c r="N21" s="1308">
        <v>2</v>
      </c>
      <c r="O21" s="1380">
        <v>11</v>
      </c>
      <c r="P21" s="1446">
        <v>0.61111111111111116</v>
      </c>
      <c r="Q21" s="1512">
        <v>1</v>
      </c>
      <c r="R21" s="1577">
        <v>1</v>
      </c>
      <c r="S21" s="1623">
        <v>31</v>
      </c>
      <c r="T21" s="1696">
        <v>0.16577540106951871</v>
      </c>
      <c r="U21" s="1765">
        <v>254.44800000000001</v>
      </c>
      <c r="V21" s="1820">
        <v>231.309</v>
      </c>
      <c r="W21" s="1880">
        <v>751.75900000000001</v>
      </c>
      <c r="X21" s="1942">
        <v>651.62</v>
      </c>
      <c r="Y21" s="2005">
        <v>836.49300000000005</v>
      </c>
      <c r="Z21" s="2071">
        <v>1361.953</v>
      </c>
      <c r="AA21" s="2137">
        <v>1085.549</v>
      </c>
      <c r="AB21" s="2208">
        <v>68</v>
      </c>
      <c r="AC21" s="2278">
        <v>15.963955882352941</v>
      </c>
      <c r="AD21" s="2347">
        <v>5173.1310000000003</v>
      </c>
    </row>
    <row r="22" spans="1:30" x14ac:dyDescent="0.25">
      <c r="A22" s="318" t="s">
        <v>466</v>
      </c>
      <c r="B22" s="404" t="s">
        <v>659</v>
      </c>
      <c r="C22" s="490" t="s">
        <v>693</v>
      </c>
      <c r="D22" s="574" t="s">
        <v>774</v>
      </c>
      <c r="E22" s="652">
        <v>172</v>
      </c>
      <c r="F22" s="725">
        <v>135</v>
      </c>
      <c r="G22" s="798">
        <v>205</v>
      </c>
      <c r="H22" s="871">
        <v>100</v>
      </c>
      <c r="I22" s="944">
        <v>12</v>
      </c>
      <c r="J22" s="1017">
        <v>23</v>
      </c>
      <c r="K22" s="1090">
        <v>8</v>
      </c>
      <c r="L22" s="1163">
        <v>18</v>
      </c>
      <c r="M22" s="1236">
        <v>17</v>
      </c>
      <c r="N22" s="1309">
        <v>1</v>
      </c>
      <c r="O22" s="1381">
        <v>7</v>
      </c>
      <c r="P22" s="1447">
        <v>0.30434782608695654</v>
      </c>
      <c r="Q22" s="1513">
        <v>2</v>
      </c>
      <c r="R22" s="1578">
        <v>1</v>
      </c>
      <c r="S22" s="1624">
        <v>28</v>
      </c>
      <c r="T22" s="1697">
        <v>0.18241042345276873</v>
      </c>
      <c r="U22" s="1766">
        <v>191.654</v>
      </c>
      <c r="V22" s="1821">
        <v>552.74400000000003</v>
      </c>
      <c r="W22" s="1881">
        <v>1072.693</v>
      </c>
      <c r="X22" s="1943">
        <v>379.166</v>
      </c>
      <c r="Y22" s="2006">
        <v>592.47500000000002</v>
      </c>
      <c r="Z22" s="2072">
        <v>686.62800000000004</v>
      </c>
      <c r="AA22" s="2138">
        <v>684.27499999999998</v>
      </c>
      <c r="AB22" s="2209">
        <v>49</v>
      </c>
      <c r="AC22" s="2279">
        <v>13.964795918367347</v>
      </c>
      <c r="AD22" s="2348">
        <v>4159.6350000000002</v>
      </c>
    </row>
    <row r="23" spans="1:30" x14ac:dyDescent="0.25">
      <c r="A23" s="319" t="s">
        <v>466</v>
      </c>
      <c r="B23" s="405" t="s">
        <v>659</v>
      </c>
      <c r="C23" s="491" t="s">
        <v>694</v>
      </c>
      <c r="D23" s="575" t="s">
        <v>774</v>
      </c>
      <c r="E23" s="653">
        <v>84</v>
      </c>
      <c r="F23" s="726">
        <v>82</v>
      </c>
      <c r="G23" s="799">
        <v>47</v>
      </c>
      <c r="H23" s="872">
        <v>69</v>
      </c>
      <c r="I23" s="945">
        <v>1</v>
      </c>
      <c r="J23" s="1018">
        <v>12</v>
      </c>
      <c r="K23" s="1091">
        <v>0</v>
      </c>
      <c r="L23" s="1164">
        <v>18</v>
      </c>
      <c r="M23" s="1237">
        <v>18</v>
      </c>
      <c r="N23" s="1310">
        <v>0</v>
      </c>
      <c r="O23" s="1382">
        <v>8</v>
      </c>
      <c r="P23" s="1448">
        <v>0.66666666666666663</v>
      </c>
      <c r="Q23" s="1514">
        <v>1</v>
      </c>
      <c r="R23" s="1579">
        <v>1</v>
      </c>
      <c r="S23" s="1625">
        <v>15</v>
      </c>
      <c r="T23" s="1698">
        <v>0.18072289156626506</v>
      </c>
      <c r="X23" s="1944">
        <v>535.79700000000003</v>
      </c>
      <c r="Y23" s="2007">
        <v>227.863</v>
      </c>
      <c r="Z23" s="2073">
        <v>716.41700000000003</v>
      </c>
      <c r="AA23" s="2139">
        <v>265.83</v>
      </c>
      <c r="AB23" s="2210">
        <v>19</v>
      </c>
      <c r="AC23" s="2280">
        <v>13.991052631578947</v>
      </c>
      <c r="AD23" s="2349">
        <v>1745.9069999999999</v>
      </c>
    </row>
    <row r="24" spans="1:30" x14ac:dyDescent="0.25">
      <c r="A24" s="320" t="s">
        <v>466</v>
      </c>
      <c r="B24" s="406" t="s">
        <v>659</v>
      </c>
      <c r="C24" s="492" t="s">
        <v>695</v>
      </c>
      <c r="D24" s="576" t="s">
        <v>775</v>
      </c>
      <c r="E24" s="654">
        <v>114</v>
      </c>
      <c r="F24" s="727">
        <v>97</v>
      </c>
      <c r="G24" s="800">
        <v>130</v>
      </c>
      <c r="H24" s="873">
        <v>74</v>
      </c>
      <c r="I24" s="946">
        <v>3</v>
      </c>
      <c r="J24" s="1019">
        <v>20</v>
      </c>
      <c r="K24" s="1092">
        <v>2</v>
      </c>
      <c r="L24" s="1165">
        <v>10</v>
      </c>
      <c r="M24" s="1238">
        <v>8</v>
      </c>
      <c r="N24" s="1311">
        <v>2</v>
      </c>
      <c r="O24" s="1383">
        <v>6</v>
      </c>
      <c r="P24" s="1449">
        <v>0.3</v>
      </c>
      <c r="Q24" s="1515">
        <v>0</v>
      </c>
      <c r="S24" s="1626">
        <v>11</v>
      </c>
      <c r="T24" s="1699">
        <v>0.10426540284360189</v>
      </c>
      <c r="U24" s="1767">
        <v>67.263000000000005</v>
      </c>
      <c r="V24" s="1822">
        <v>337.17399999999998</v>
      </c>
      <c r="W24" s="1882">
        <v>358.36500000000001</v>
      </c>
      <c r="X24" s="1945">
        <v>244.22</v>
      </c>
      <c r="Y24" s="2008">
        <v>132.221</v>
      </c>
      <c r="Z24" s="2074">
        <v>397.024</v>
      </c>
      <c r="AA24" s="2140">
        <v>115.07</v>
      </c>
      <c r="AB24" s="2211">
        <v>9</v>
      </c>
      <c r="AC24" s="2281">
        <v>12.785555555555554</v>
      </c>
      <c r="AD24" s="2350">
        <v>1651.337</v>
      </c>
    </row>
    <row r="25" spans="1:30" x14ac:dyDescent="0.25">
      <c r="A25" s="321" t="s">
        <v>466</v>
      </c>
      <c r="B25" s="407" t="s">
        <v>659</v>
      </c>
      <c r="C25" s="493" t="s">
        <v>696</v>
      </c>
    </row>
    <row r="26" spans="1:30" x14ac:dyDescent="0.25">
      <c r="A26" s="322" t="s">
        <v>463</v>
      </c>
      <c r="B26" s="408" t="s">
        <v>660</v>
      </c>
      <c r="C26" s="494" t="s">
        <v>697</v>
      </c>
      <c r="D26" s="577" t="s">
        <v>776</v>
      </c>
      <c r="E26" s="655">
        <v>36</v>
      </c>
      <c r="F26" s="728">
        <v>38</v>
      </c>
      <c r="G26" s="801">
        <v>39</v>
      </c>
      <c r="H26" s="874">
        <v>26</v>
      </c>
      <c r="I26" s="947">
        <v>0</v>
      </c>
      <c r="J26" s="1020">
        <v>12</v>
      </c>
      <c r="K26" s="1093">
        <v>1</v>
      </c>
      <c r="L26" s="1166">
        <v>4</v>
      </c>
      <c r="M26" s="1239">
        <v>4</v>
      </c>
      <c r="N26" s="1312">
        <v>0</v>
      </c>
      <c r="O26" s="1384">
        <v>2</v>
      </c>
      <c r="P26" s="1450">
        <v>0.16666666666666666</v>
      </c>
      <c r="Q26" s="1516">
        <v>0</v>
      </c>
      <c r="S26" s="1627">
        <v>2</v>
      </c>
      <c r="T26" s="1700">
        <v>5.4054054054054057E-2</v>
      </c>
      <c r="U26" s="1768">
        <v>20.756</v>
      </c>
      <c r="V26" s="1823">
        <v>22.82</v>
      </c>
      <c r="W26" s="1883">
        <v>12.381</v>
      </c>
      <c r="X26" s="1946">
        <v>173.82499999999999</v>
      </c>
      <c r="Y26" s="2009">
        <v>15.315</v>
      </c>
      <c r="AA26" s="2141">
        <v>26.431999999999999</v>
      </c>
      <c r="AB26" s="2212">
        <v>2</v>
      </c>
      <c r="AC26" s="2282">
        <v>13.215999999999999</v>
      </c>
      <c r="AD26" s="2351">
        <v>271.529</v>
      </c>
    </row>
    <row r="27" spans="1:30" x14ac:dyDescent="0.25">
      <c r="A27" s="323" t="s">
        <v>463</v>
      </c>
      <c r="B27" s="409" t="s">
        <v>660</v>
      </c>
      <c r="C27" s="495" t="s">
        <v>698</v>
      </c>
      <c r="D27" s="578" t="s">
        <v>776</v>
      </c>
      <c r="E27" s="656">
        <v>30</v>
      </c>
      <c r="F27" s="729">
        <v>21</v>
      </c>
      <c r="G27" s="802">
        <v>43</v>
      </c>
      <c r="H27" s="875">
        <v>17</v>
      </c>
      <c r="I27" s="948">
        <v>0</v>
      </c>
      <c r="J27" s="1021">
        <v>4</v>
      </c>
      <c r="K27" s="1094">
        <v>0</v>
      </c>
      <c r="L27" s="1167">
        <v>4</v>
      </c>
      <c r="M27" s="1240">
        <v>4</v>
      </c>
      <c r="N27" s="1313">
        <v>0</v>
      </c>
      <c r="O27" s="1385">
        <v>1</v>
      </c>
      <c r="P27" s="1451">
        <v>0.25</v>
      </c>
      <c r="Q27" s="1517">
        <v>0</v>
      </c>
      <c r="S27" s="1628">
        <v>3</v>
      </c>
      <c r="T27" s="1701">
        <v>0.11764705882352941</v>
      </c>
      <c r="U27" s="1769">
        <v>123.18899999999999</v>
      </c>
      <c r="V27" s="1824">
        <v>-0.38400000000000001</v>
      </c>
      <c r="W27" s="1884">
        <v>170.017</v>
      </c>
      <c r="X27" s="1947">
        <v>116.111</v>
      </c>
      <c r="Y27" s="2010">
        <v>12.153</v>
      </c>
      <c r="Z27" s="2075">
        <v>31.143999999999998</v>
      </c>
      <c r="AA27" s="2142">
        <v>44.756999999999998</v>
      </c>
      <c r="AB27" s="2213">
        <v>3</v>
      </c>
      <c r="AC27" s="2283">
        <v>14.918999999999999</v>
      </c>
      <c r="AD27" s="2352">
        <v>496.98700000000002</v>
      </c>
    </row>
    <row r="28" spans="1:30" x14ac:dyDescent="0.25">
      <c r="A28" s="324" t="s">
        <v>463</v>
      </c>
      <c r="B28" s="410" t="s">
        <v>660</v>
      </c>
      <c r="C28" s="496" t="s">
        <v>699</v>
      </c>
      <c r="D28" s="579" t="s">
        <v>776</v>
      </c>
      <c r="E28" s="657">
        <v>87</v>
      </c>
      <c r="F28" s="730">
        <v>70</v>
      </c>
      <c r="G28" s="803">
        <v>66</v>
      </c>
      <c r="H28" s="876">
        <v>45</v>
      </c>
      <c r="I28" s="949">
        <v>1</v>
      </c>
      <c r="J28" s="1022">
        <v>24</v>
      </c>
      <c r="K28" s="1095">
        <v>0</v>
      </c>
      <c r="L28" s="1168">
        <v>0</v>
      </c>
      <c r="M28" s="1241">
        <v>0</v>
      </c>
      <c r="N28" s="1314">
        <v>0</v>
      </c>
      <c r="S28" s="1629">
        <v>10</v>
      </c>
      <c r="T28" s="1702">
        <v>0.12738853503184713</v>
      </c>
      <c r="V28" s="1825">
        <v>25.5</v>
      </c>
      <c r="W28" s="1885">
        <v>99.915000000000006</v>
      </c>
      <c r="X28" s="1948">
        <v>82.302999999999997</v>
      </c>
      <c r="Y28" s="2011">
        <v>326.67500000000001</v>
      </c>
      <c r="Z28" s="2076">
        <v>166.85599999999999</v>
      </c>
      <c r="AA28" s="2143">
        <v>178.53399999999999</v>
      </c>
      <c r="AB28" s="2214">
        <v>12</v>
      </c>
      <c r="AC28" s="2284">
        <v>14.877833333333333</v>
      </c>
      <c r="AD28" s="2353">
        <v>879.78300000000002</v>
      </c>
    </row>
    <row r="29" spans="1:30" x14ac:dyDescent="0.25">
      <c r="A29" s="325" t="s">
        <v>463</v>
      </c>
      <c r="B29" s="411" t="s">
        <v>661</v>
      </c>
      <c r="C29" s="497" t="s">
        <v>700</v>
      </c>
      <c r="D29" s="580" t="s">
        <v>777</v>
      </c>
      <c r="E29" s="658">
        <v>67</v>
      </c>
      <c r="F29" s="731">
        <v>64</v>
      </c>
      <c r="G29" s="804">
        <v>73</v>
      </c>
      <c r="H29" s="877">
        <v>48</v>
      </c>
      <c r="I29" s="950">
        <v>1</v>
      </c>
      <c r="J29" s="1023">
        <v>15</v>
      </c>
      <c r="K29" s="1096">
        <v>0</v>
      </c>
      <c r="L29" s="1169">
        <v>6</v>
      </c>
      <c r="M29" s="1242">
        <v>6</v>
      </c>
      <c r="N29" s="1315">
        <v>0</v>
      </c>
      <c r="O29" s="1386">
        <v>2</v>
      </c>
      <c r="P29" s="1452">
        <v>0.13333333333333333</v>
      </c>
      <c r="Q29" s="1518">
        <v>1</v>
      </c>
      <c r="R29" s="1580">
        <v>1</v>
      </c>
      <c r="S29" s="1630">
        <v>12</v>
      </c>
      <c r="T29" s="1703">
        <v>0.18320610687022901</v>
      </c>
      <c r="U29" s="1770">
        <v>207.00200000000001</v>
      </c>
      <c r="V29" s="1826">
        <v>123.292</v>
      </c>
      <c r="W29" s="1886">
        <v>323.52800000000002</v>
      </c>
      <c r="X29" s="1949">
        <v>357.45400000000001</v>
      </c>
      <c r="Y29" s="2012">
        <v>286.43099999999998</v>
      </c>
      <c r="Z29" s="2077">
        <v>354.39299999999997</v>
      </c>
      <c r="AA29" s="2144">
        <v>257.37900000000002</v>
      </c>
      <c r="AB29" s="2215">
        <v>16</v>
      </c>
      <c r="AC29" s="2285">
        <v>16.086187500000001</v>
      </c>
      <c r="AD29" s="2354">
        <v>1909.479</v>
      </c>
    </row>
    <row r="30" spans="1:30" x14ac:dyDescent="0.25">
      <c r="A30" s="326" t="s">
        <v>463</v>
      </c>
      <c r="B30" s="412" t="s">
        <v>661</v>
      </c>
      <c r="C30" s="498" t="s">
        <v>701</v>
      </c>
      <c r="D30" s="581" t="s">
        <v>777</v>
      </c>
      <c r="E30" s="659">
        <v>16</v>
      </c>
      <c r="F30" s="732">
        <v>27</v>
      </c>
      <c r="G30" s="805">
        <v>0</v>
      </c>
      <c r="H30" s="878">
        <v>19</v>
      </c>
      <c r="I30" s="951">
        <v>0</v>
      </c>
      <c r="J30" s="1024">
        <v>8</v>
      </c>
      <c r="K30" s="1097">
        <v>0</v>
      </c>
      <c r="L30" s="1170">
        <v>11</v>
      </c>
      <c r="M30" s="1243">
        <v>7</v>
      </c>
      <c r="N30" s="1316">
        <v>4</v>
      </c>
      <c r="O30" s="1387">
        <v>6</v>
      </c>
      <c r="P30" s="1453">
        <v>0.75</v>
      </c>
      <c r="Q30" s="1519">
        <v>0</v>
      </c>
      <c r="S30" s="1631">
        <v>9</v>
      </c>
      <c r="T30" s="1704">
        <v>0.41860465116279072</v>
      </c>
      <c r="Y30" s="2013">
        <v>62.186</v>
      </c>
      <c r="Z30" s="2078">
        <v>50.942</v>
      </c>
      <c r="AA30" s="2145">
        <v>217.078</v>
      </c>
      <c r="AB30" s="2216">
        <v>13</v>
      </c>
      <c r="AC30" s="2286">
        <v>16.698307692307694</v>
      </c>
      <c r="AD30" s="2355">
        <v>330.20600000000002</v>
      </c>
    </row>
    <row r="31" spans="1:30" x14ac:dyDescent="0.25">
      <c r="A31" s="327" t="s">
        <v>463</v>
      </c>
      <c r="B31" s="413" t="s">
        <v>661</v>
      </c>
      <c r="C31" s="499" t="s">
        <v>702</v>
      </c>
      <c r="D31" s="582" t="s">
        <v>778</v>
      </c>
      <c r="E31" s="660">
        <v>59</v>
      </c>
      <c r="F31" s="733">
        <v>63</v>
      </c>
      <c r="G31" s="806">
        <v>40</v>
      </c>
      <c r="H31" s="879">
        <v>50</v>
      </c>
      <c r="I31" s="952">
        <v>5</v>
      </c>
      <c r="J31" s="1025">
        <v>8</v>
      </c>
      <c r="K31" s="1098">
        <v>0</v>
      </c>
      <c r="L31" s="1171">
        <v>6</v>
      </c>
      <c r="M31" s="1244">
        <v>6</v>
      </c>
      <c r="N31" s="1317">
        <v>0</v>
      </c>
      <c r="O31" s="1388">
        <v>1</v>
      </c>
      <c r="P31" s="1454">
        <v>0.125</v>
      </c>
      <c r="Q31" s="1520">
        <v>2</v>
      </c>
      <c r="R31" s="1581">
        <v>1</v>
      </c>
      <c r="S31" s="1632">
        <v>3</v>
      </c>
      <c r="T31" s="1705">
        <v>4.9180327868852458E-2</v>
      </c>
      <c r="U31" s="1771">
        <v>403.49</v>
      </c>
      <c r="V31" s="1827">
        <v>328.45600000000002</v>
      </c>
      <c r="W31" s="1887">
        <v>310.20499999999998</v>
      </c>
      <c r="X31" s="1950">
        <v>419.221</v>
      </c>
      <c r="Y31" s="2014">
        <v>322.75299999999999</v>
      </c>
      <c r="Z31" s="2079">
        <v>291.339</v>
      </c>
      <c r="AA31" s="2146">
        <v>11.951000000000001</v>
      </c>
      <c r="AB31" s="2217">
        <v>1</v>
      </c>
      <c r="AC31" s="2287">
        <v>11.951000000000001</v>
      </c>
      <c r="AD31" s="2356">
        <v>2087.415</v>
      </c>
    </row>
    <row r="32" spans="1:30" x14ac:dyDescent="0.25">
      <c r="A32" s="328" t="s">
        <v>463</v>
      </c>
      <c r="B32" s="414" t="s">
        <v>661</v>
      </c>
      <c r="C32" s="500" t="s">
        <v>703</v>
      </c>
      <c r="D32" s="583" t="s">
        <v>778</v>
      </c>
      <c r="E32" s="661">
        <v>29</v>
      </c>
      <c r="F32" s="734">
        <v>29</v>
      </c>
      <c r="G32" s="807">
        <v>17</v>
      </c>
      <c r="H32" s="880">
        <v>22</v>
      </c>
      <c r="I32" s="953">
        <v>1</v>
      </c>
      <c r="J32" s="1026">
        <v>6</v>
      </c>
      <c r="K32" s="1099">
        <v>1</v>
      </c>
      <c r="L32" s="1172">
        <v>5</v>
      </c>
      <c r="M32" s="1245">
        <v>3</v>
      </c>
      <c r="N32" s="1318">
        <v>2</v>
      </c>
      <c r="O32" s="1389">
        <v>3</v>
      </c>
      <c r="P32" s="1455">
        <v>0.5</v>
      </c>
      <c r="Q32" s="1521">
        <v>0</v>
      </c>
      <c r="S32" s="1633">
        <v>3</v>
      </c>
      <c r="T32" s="1706">
        <v>0.10344827586206896</v>
      </c>
      <c r="U32" s="1772">
        <v>173.43</v>
      </c>
      <c r="V32" s="1828">
        <v>108.41200000000001</v>
      </c>
      <c r="W32" s="1888">
        <v>112.956</v>
      </c>
      <c r="X32" s="1951">
        <v>90.129000000000005</v>
      </c>
      <c r="Y32" s="2015">
        <v>12.89</v>
      </c>
      <c r="Z32" s="2080">
        <v>38.531999999999996</v>
      </c>
      <c r="AA32" s="2147">
        <v>137.05099999999999</v>
      </c>
      <c r="AB32" s="2218">
        <v>6</v>
      </c>
      <c r="AC32" s="2288">
        <v>22.84183333333333</v>
      </c>
      <c r="AD32" s="2357">
        <v>673.4</v>
      </c>
    </row>
    <row r="33" spans="1:30" x14ac:dyDescent="0.25">
      <c r="A33" s="329" t="s">
        <v>463</v>
      </c>
      <c r="B33" s="415" t="s">
        <v>661</v>
      </c>
      <c r="C33" s="501" t="s">
        <v>704</v>
      </c>
      <c r="D33" s="584" t="s">
        <v>779</v>
      </c>
    </row>
    <row r="34" spans="1:30" x14ac:dyDescent="0.25">
      <c r="A34" s="330" t="s">
        <v>463</v>
      </c>
      <c r="B34" s="416" t="s">
        <v>661</v>
      </c>
      <c r="C34" s="502" t="s">
        <v>705</v>
      </c>
      <c r="D34" s="585" t="s">
        <v>780</v>
      </c>
      <c r="E34" s="662">
        <v>83</v>
      </c>
      <c r="F34" s="735">
        <v>83</v>
      </c>
      <c r="G34" s="808">
        <v>79</v>
      </c>
      <c r="H34" s="881">
        <v>66</v>
      </c>
      <c r="I34" s="954">
        <v>3</v>
      </c>
      <c r="J34" s="1027">
        <v>14</v>
      </c>
      <c r="K34" s="1100">
        <v>0</v>
      </c>
      <c r="L34" s="1173">
        <v>8</v>
      </c>
      <c r="M34" s="1246">
        <v>8</v>
      </c>
      <c r="N34" s="1319">
        <v>0</v>
      </c>
      <c r="O34" s="1390">
        <v>2</v>
      </c>
      <c r="P34" s="1456">
        <v>0.14285714285714285</v>
      </c>
      <c r="Q34" s="1522">
        <v>2</v>
      </c>
      <c r="R34" s="1582">
        <v>1</v>
      </c>
      <c r="S34" s="1634">
        <v>24</v>
      </c>
      <c r="T34" s="1707">
        <v>0.28915662650602408</v>
      </c>
      <c r="U34" s="1773">
        <v>269.01499999999999</v>
      </c>
      <c r="V34" s="1829">
        <v>697.48500000000001</v>
      </c>
      <c r="W34" s="1889">
        <v>788.00599999999997</v>
      </c>
      <c r="X34" s="1952">
        <v>850.41800000000001</v>
      </c>
      <c r="Y34" s="2016">
        <v>813.38800000000003</v>
      </c>
      <c r="Z34" s="2081">
        <v>501.05599999999998</v>
      </c>
      <c r="AA34" s="2148">
        <v>754.48599999999999</v>
      </c>
      <c r="AB34" s="2219">
        <v>37</v>
      </c>
      <c r="AC34" s="2289">
        <v>20.391513513513512</v>
      </c>
      <c r="AD34" s="2358">
        <v>4673.8540000000003</v>
      </c>
    </row>
    <row r="35" spans="1:30" x14ac:dyDescent="0.25">
      <c r="A35" s="331" t="s">
        <v>463</v>
      </c>
      <c r="B35" s="417" t="s">
        <v>662</v>
      </c>
      <c r="C35" s="503" t="s">
        <v>706</v>
      </c>
      <c r="D35" s="586" t="s">
        <v>776</v>
      </c>
      <c r="E35" s="663">
        <v>0</v>
      </c>
      <c r="F35" s="736">
        <v>7</v>
      </c>
      <c r="G35" s="809">
        <v>0</v>
      </c>
      <c r="H35" s="882">
        <v>4</v>
      </c>
      <c r="I35" s="955">
        <v>0</v>
      </c>
      <c r="J35" s="1028">
        <v>3</v>
      </c>
      <c r="K35" s="1101">
        <v>0</v>
      </c>
      <c r="L35" s="1174">
        <v>7</v>
      </c>
      <c r="M35" s="1247">
        <v>4</v>
      </c>
      <c r="N35" s="1320">
        <v>3</v>
      </c>
      <c r="O35" s="1391">
        <v>3</v>
      </c>
      <c r="P35" s="1457">
        <v>1</v>
      </c>
      <c r="Q35" s="1523">
        <v>0</v>
      </c>
      <c r="S35" s="1635">
        <v>3</v>
      </c>
      <c r="T35" s="1708">
        <v>0.8571428571428571</v>
      </c>
      <c r="AA35" s="2149">
        <v>107.188</v>
      </c>
      <c r="AB35" s="2220">
        <v>5</v>
      </c>
      <c r="AC35" s="2290">
        <v>21.4376</v>
      </c>
      <c r="AD35" s="2359">
        <v>107.188</v>
      </c>
    </row>
    <row r="36" spans="1:30" x14ac:dyDescent="0.25">
      <c r="A36" s="332" t="s">
        <v>463</v>
      </c>
      <c r="B36" s="418" t="s">
        <v>662</v>
      </c>
      <c r="C36" s="504" t="s">
        <v>707</v>
      </c>
      <c r="D36" s="587" t="s">
        <v>776</v>
      </c>
      <c r="E36" s="664">
        <v>85</v>
      </c>
      <c r="F36" s="737">
        <v>74</v>
      </c>
      <c r="G36" s="810">
        <v>51</v>
      </c>
      <c r="H36" s="883">
        <v>66</v>
      </c>
      <c r="I36" s="956">
        <v>1</v>
      </c>
      <c r="J36" s="1029">
        <v>7</v>
      </c>
      <c r="K36" s="1102">
        <v>1</v>
      </c>
      <c r="L36" s="1175">
        <v>2</v>
      </c>
      <c r="M36" s="1248">
        <v>2</v>
      </c>
      <c r="N36" s="1321">
        <v>0</v>
      </c>
      <c r="O36" s="1392">
        <v>1</v>
      </c>
      <c r="P36" s="1458">
        <v>0.14285714285714285</v>
      </c>
      <c r="Q36" s="1524">
        <v>0</v>
      </c>
      <c r="S36" s="1636">
        <v>25</v>
      </c>
      <c r="T36" s="1709">
        <v>0.31446540880503143</v>
      </c>
      <c r="U36" s="1774">
        <v>215.79300000000001</v>
      </c>
      <c r="V36" s="1830">
        <v>448.596</v>
      </c>
      <c r="W36" s="1890">
        <v>1633.075</v>
      </c>
      <c r="X36" s="1953">
        <v>758.20299999999997</v>
      </c>
      <c r="Y36" s="2017">
        <v>1319.096</v>
      </c>
      <c r="Z36" s="2082">
        <v>2480.1889999999999</v>
      </c>
      <c r="AA36" s="2150">
        <v>1941.327</v>
      </c>
      <c r="AB36" s="2221">
        <v>88</v>
      </c>
      <c r="AC36" s="2291">
        <v>22.060534090909091</v>
      </c>
      <c r="AD36" s="2360">
        <v>8796.2790000000005</v>
      </c>
    </row>
    <row r="37" spans="1:30" x14ac:dyDescent="0.25">
      <c r="A37" s="333" t="s">
        <v>468</v>
      </c>
      <c r="B37" s="419" t="s">
        <v>663</v>
      </c>
      <c r="C37" s="505" t="s">
        <v>708</v>
      </c>
      <c r="D37" s="588" t="s">
        <v>781</v>
      </c>
      <c r="E37" s="665">
        <v>137</v>
      </c>
      <c r="F37" s="738">
        <v>124</v>
      </c>
      <c r="G37" s="811">
        <v>179</v>
      </c>
      <c r="H37" s="884">
        <v>77</v>
      </c>
      <c r="I37" s="957">
        <v>14</v>
      </c>
      <c r="J37" s="1030">
        <v>33</v>
      </c>
      <c r="K37" s="1103">
        <v>0</v>
      </c>
      <c r="L37" s="1176">
        <v>15</v>
      </c>
      <c r="M37" s="1249">
        <v>14</v>
      </c>
      <c r="N37" s="1322">
        <v>1</v>
      </c>
      <c r="O37" s="1393">
        <v>7</v>
      </c>
      <c r="P37" s="1459">
        <v>0.21212121212121213</v>
      </c>
      <c r="Q37" s="1525">
        <v>1</v>
      </c>
      <c r="R37" s="1583">
        <v>1</v>
      </c>
      <c r="S37" s="1637">
        <v>17</v>
      </c>
      <c r="T37" s="1710">
        <v>0.13026819923371646</v>
      </c>
      <c r="U37" s="1775">
        <v>-43.679000000000002</v>
      </c>
      <c r="V37" s="1831">
        <v>399.375</v>
      </c>
      <c r="W37" s="1891">
        <v>420.59</v>
      </c>
      <c r="X37" s="1954">
        <v>744.76499999999999</v>
      </c>
      <c r="Y37" s="2018">
        <v>825.08699999999999</v>
      </c>
      <c r="Z37" s="2083">
        <v>611.54399999999998</v>
      </c>
      <c r="AA37" s="2151">
        <v>598.625</v>
      </c>
      <c r="AB37" s="2222">
        <v>36</v>
      </c>
      <c r="AC37" s="2292">
        <v>16.628472222222221</v>
      </c>
      <c r="AD37" s="2361">
        <v>3556.3069999999998</v>
      </c>
    </row>
    <row r="38" spans="1:30" x14ac:dyDescent="0.25">
      <c r="A38" s="334" t="s">
        <v>468</v>
      </c>
      <c r="B38" s="420" t="s">
        <v>663</v>
      </c>
      <c r="C38" s="506" t="s">
        <v>709</v>
      </c>
      <c r="D38" s="589" t="s">
        <v>782</v>
      </c>
      <c r="E38" s="666">
        <v>95</v>
      </c>
      <c r="F38" s="739">
        <v>79</v>
      </c>
      <c r="G38" s="812">
        <v>193</v>
      </c>
      <c r="H38" s="885">
        <v>57</v>
      </c>
      <c r="I38" s="958">
        <v>6</v>
      </c>
      <c r="J38" s="1031">
        <v>16</v>
      </c>
      <c r="K38" s="1104">
        <v>15</v>
      </c>
      <c r="L38" s="1177">
        <v>2</v>
      </c>
      <c r="M38" s="1250">
        <v>2</v>
      </c>
      <c r="N38" s="1323">
        <v>0</v>
      </c>
      <c r="O38" s="1394">
        <v>1</v>
      </c>
      <c r="P38" s="1460">
        <v>6.25E-2</v>
      </c>
      <c r="Q38" s="1526">
        <v>0</v>
      </c>
      <c r="S38" s="1638">
        <v>7</v>
      </c>
      <c r="T38" s="1711">
        <v>8.0459770114942528E-2</v>
      </c>
      <c r="U38" s="1776">
        <v>267.56900000000002</v>
      </c>
      <c r="V38" s="1832">
        <v>332.899</v>
      </c>
      <c r="W38" s="1892">
        <v>364.14400000000001</v>
      </c>
      <c r="X38" s="1955">
        <v>559.04499999999996</v>
      </c>
      <c r="Y38" s="2019">
        <v>377.52699999999999</v>
      </c>
      <c r="Z38" s="2084">
        <v>10.725</v>
      </c>
      <c r="AA38" s="2152">
        <v>246.34299999999999</v>
      </c>
      <c r="AB38" s="2223">
        <v>12</v>
      </c>
      <c r="AC38" s="2293">
        <v>20.528583333333334</v>
      </c>
      <c r="AD38" s="2362">
        <v>2158.252</v>
      </c>
    </row>
    <row r="39" spans="1:30" x14ac:dyDescent="0.25">
      <c r="A39" s="335" t="s">
        <v>468</v>
      </c>
      <c r="B39" s="421" t="s">
        <v>663</v>
      </c>
      <c r="C39" s="507" t="s">
        <v>710</v>
      </c>
      <c r="D39" s="590" t="s">
        <v>783</v>
      </c>
      <c r="E39" s="667">
        <v>232</v>
      </c>
      <c r="F39" s="740">
        <v>206</v>
      </c>
      <c r="G39" s="813">
        <v>186</v>
      </c>
      <c r="H39" s="886">
        <v>149</v>
      </c>
      <c r="I39" s="959">
        <v>17</v>
      </c>
      <c r="J39" s="1032">
        <v>40</v>
      </c>
      <c r="K39" s="1105">
        <v>5</v>
      </c>
      <c r="L39" s="1178">
        <v>14</v>
      </c>
      <c r="M39" s="1251">
        <v>14</v>
      </c>
      <c r="N39" s="1324">
        <v>0</v>
      </c>
      <c r="O39" s="1395">
        <v>7</v>
      </c>
      <c r="P39" s="1461">
        <v>0.17499999999999999</v>
      </c>
      <c r="Q39" s="1527">
        <v>4</v>
      </c>
      <c r="R39" s="1584">
        <v>1</v>
      </c>
      <c r="S39" s="1639">
        <v>27</v>
      </c>
      <c r="T39" s="1712">
        <v>0.12328767123287671</v>
      </c>
      <c r="U39" s="1777">
        <v>437.14</v>
      </c>
      <c r="V39" s="1833">
        <v>833.10199999999998</v>
      </c>
      <c r="W39" s="1893">
        <v>1200.165</v>
      </c>
      <c r="X39" s="1956">
        <v>839.53200000000004</v>
      </c>
      <c r="Y39" s="2020">
        <v>698</v>
      </c>
      <c r="Z39" s="2085">
        <v>1220.779</v>
      </c>
      <c r="AA39" s="2153">
        <v>667.68600000000004</v>
      </c>
      <c r="AB39" s="2224">
        <v>43</v>
      </c>
      <c r="AC39" s="2294">
        <v>15.527581395348838</v>
      </c>
      <c r="AD39" s="2363">
        <v>5896.4040000000005</v>
      </c>
    </row>
    <row r="40" spans="1:30" x14ac:dyDescent="0.25">
      <c r="A40" s="336" t="s">
        <v>468</v>
      </c>
      <c r="B40" s="422" t="s">
        <v>664</v>
      </c>
      <c r="C40" s="508" t="s">
        <v>711</v>
      </c>
      <c r="D40" s="591" t="s">
        <v>784</v>
      </c>
      <c r="E40" s="668">
        <v>272</v>
      </c>
      <c r="F40" s="741">
        <v>267</v>
      </c>
      <c r="G40" s="814">
        <v>260</v>
      </c>
      <c r="H40" s="887">
        <v>197</v>
      </c>
      <c r="I40" s="960">
        <v>14</v>
      </c>
      <c r="J40" s="1033">
        <v>56</v>
      </c>
      <c r="K40" s="1106">
        <v>0</v>
      </c>
      <c r="L40" s="1179">
        <v>17</v>
      </c>
      <c r="M40" s="1252">
        <v>15</v>
      </c>
      <c r="N40" s="1325">
        <v>2</v>
      </c>
      <c r="O40" s="1396">
        <v>12</v>
      </c>
      <c r="P40" s="1462">
        <v>0.21428571428571427</v>
      </c>
      <c r="Q40" s="1528">
        <v>2</v>
      </c>
      <c r="R40" s="1585">
        <v>1</v>
      </c>
      <c r="S40" s="1640">
        <v>42</v>
      </c>
      <c r="T40" s="1713">
        <v>0.15584415584415584</v>
      </c>
      <c r="U40" s="1778">
        <v>329.43200000000002</v>
      </c>
      <c r="V40" s="1834">
        <v>602.65200000000004</v>
      </c>
      <c r="W40" s="1894">
        <v>1034.1210000000001</v>
      </c>
      <c r="X40" s="1957">
        <v>1592.931</v>
      </c>
      <c r="Y40" s="2021">
        <v>932.40200000000004</v>
      </c>
      <c r="Z40" s="2086">
        <v>974.83</v>
      </c>
      <c r="AA40" s="2154">
        <v>1079.211</v>
      </c>
      <c r="AB40" s="2225">
        <v>64</v>
      </c>
      <c r="AC40" s="2295">
        <v>16.862671875</v>
      </c>
      <c r="AD40" s="2364">
        <v>6545.5789999999997</v>
      </c>
    </row>
    <row r="41" spans="1:30" x14ac:dyDescent="0.25">
      <c r="A41" s="337" t="s">
        <v>468</v>
      </c>
      <c r="B41" s="423" t="s">
        <v>664</v>
      </c>
      <c r="C41" s="509" t="s">
        <v>712</v>
      </c>
      <c r="D41" s="592" t="s">
        <v>785</v>
      </c>
      <c r="E41" s="669">
        <v>116</v>
      </c>
      <c r="F41" s="742">
        <v>122</v>
      </c>
      <c r="G41" s="815">
        <v>54</v>
      </c>
      <c r="H41" s="888">
        <v>94</v>
      </c>
      <c r="I41" s="961">
        <v>9</v>
      </c>
      <c r="J41" s="1034">
        <v>19</v>
      </c>
      <c r="K41" s="1107">
        <v>2</v>
      </c>
      <c r="L41" s="1180">
        <v>24</v>
      </c>
      <c r="M41" s="1253">
        <v>24</v>
      </c>
      <c r="N41" s="1326">
        <v>0</v>
      </c>
      <c r="O41" s="1397">
        <v>9</v>
      </c>
      <c r="P41" s="1463">
        <v>0.47368421052631576</v>
      </c>
      <c r="Q41" s="1529">
        <v>4</v>
      </c>
      <c r="R41" s="1586">
        <v>1</v>
      </c>
      <c r="S41" s="1641">
        <v>14</v>
      </c>
      <c r="T41" s="1714">
        <v>0.11764705882352941</v>
      </c>
      <c r="U41" s="1779">
        <v>300.17700000000002</v>
      </c>
      <c r="V41" s="1835">
        <v>621.88499999999999</v>
      </c>
      <c r="W41" s="1895">
        <v>621.05200000000002</v>
      </c>
      <c r="X41" s="1958">
        <v>401.69900000000001</v>
      </c>
      <c r="Y41" s="2022">
        <v>351.22199999999998</v>
      </c>
      <c r="Z41" s="2087">
        <v>1083.453</v>
      </c>
      <c r="AA41" s="2155">
        <v>572.97699999999998</v>
      </c>
      <c r="AB41" s="2226">
        <v>32</v>
      </c>
      <c r="AC41" s="2296">
        <v>17.905531249999999</v>
      </c>
      <c r="AD41" s="2365">
        <v>3952.4650000000001</v>
      </c>
    </row>
    <row r="42" spans="1:30" x14ac:dyDescent="0.25">
      <c r="A42" s="338" t="s">
        <v>462</v>
      </c>
      <c r="B42" s="424" t="s">
        <v>665</v>
      </c>
      <c r="C42" s="510" t="s">
        <v>713</v>
      </c>
      <c r="D42" s="593" t="s">
        <v>786</v>
      </c>
      <c r="E42" s="670">
        <v>42</v>
      </c>
      <c r="F42" s="743">
        <v>37</v>
      </c>
      <c r="G42" s="816">
        <v>77</v>
      </c>
      <c r="H42" s="889">
        <v>29</v>
      </c>
      <c r="I42" s="962">
        <v>1</v>
      </c>
      <c r="J42" s="1035">
        <v>7</v>
      </c>
      <c r="K42" s="1108">
        <v>6</v>
      </c>
      <c r="L42" s="1181">
        <v>1</v>
      </c>
      <c r="M42" s="1254">
        <v>1</v>
      </c>
      <c r="N42" s="1327">
        <v>0</v>
      </c>
      <c r="O42" s="1398">
        <v>0</v>
      </c>
      <c r="P42" s="1464">
        <v>0</v>
      </c>
      <c r="Q42" s="1530">
        <v>1</v>
      </c>
      <c r="R42" s="1587">
        <v>1</v>
      </c>
      <c r="S42" s="1642">
        <v>7</v>
      </c>
      <c r="T42" s="1715">
        <v>0.17721518987341772</v>
      </c>
      <c r="U42" s="1780">
        <v>151.53700000000001</v>
      </c>
      <c r="V42" s="1836">
        <v>58.667999999999999</v>
      </c>
      <c r="W42" s="1896">
        <v>546.4</v>
      </c>
      <c r="X42" s="1959">
        <v>573.61</v>
      </c>
      <c r="Y42" s="2023">
        <v>684.12800000000004</v>
      </c>
      <c r="Z42" s="2088">
        <v>518.48</v>
      </c>
      <c r="AA42" s="2156">
        <v>432.892</v>
      </c>
      <c r="AB42" s="2227">
        <v>17</v>
      </c>
      <c r="AC42" s="2297">
        <v>25.464235294117646</v>
      </c>
      <c r="AD42" s="2366">
        <v>2965.7150000000001</v>
      </c>
    </row>
    <row r="43" spans="1:30" x14ac:dyDescent="0.25">
      <c r="A43" s="339" t="s">
        <v>462</v>
      </c>
      <c r="B43" s="425" t="s">
        <v>665</v>
      </c>
      <c r="C43" s="511" t="s">
        <v>714</v>
      </c>
      <c r="D43" s="594" t="s">
        <v>787</v>
      </c>
    </row>
    <row r="44" spans="1:30" x14ac:dyDescent="0.25">
      <c r="A44" s="340" t="s">
        <v>462</v>
      </c>
      <c r="B44" s="426" t="s">
        <v>665</v>
      </c>
      <c r="C44" s="512" t="s">
        <v>715</v>
      </c>
      <c r="D44" s="595" t="s">
        <v>788</v>
      </c>
      <c r="E44" s="671">
        <v>59</v>
      </c>
      <c r="F44" s="744">
        <v>59</v>
      </c>
      <c r="G44" s="817">
        <v>59</v>
      </c>
      <c r="H44" s="890">
        <v>41</v>
      </c>
      <c r="I44" s="963">
        <v>2</v>
      </c>
      <c r="J44" s="1036">
        <v>16</v>
      </c>
      <c r="K44" s="1109">
        <v>10</v>
      </c>
      <c r="L44" s="1182">
        <v>7</v>
      </c>
      <c r="M44" s="1255">
        <v>6</v>
      </c>
      <c r="N44" s="1328">
        <v>1</v>
      </c>
      <c r="O44" s="1399">
        <v>3</v>
      </c>
      <c r="P44" s="1465">
        <v>0.1875</v>
      </c>
      <c r="Q44" s="1531">
        <v>0</v>
      </c>
      <c r="S44" s="1643">
        <v>12</v>
      </c>
      <c r="T44" s="1716">
        <v>0.20338983050847459</v>
      </c>
      <c r="U44" s="1781">
        <v>226.958</v>
      </c>
      <c r="V44" s="1837">
        <v>376.09</v>
      </c>
      <c r="W44" s="1897">
        <v>612.21600000000001</v>
      </c>
      <c r="X44" s="1960">
        <v>653.36199999999997</v>
      </c>
      <c r="Y44" s="2024">
        <v>1117.9159999999999</v>
      </c>
      <c r="Z44" s="2089">
        <v>484.07</v>
      </c>
      <c r="AA44" s="2157">
        <v>465.279</v>
      </c>
      <c r="AB44" s="2228">
        <v>25</v>
      </c>
      <c r="AC44" s="2298">
        <v>18.611159999999998</v>
      </c>
      <c r="AD44" s="2367">
        <v>3935.8910000000001</v>
      </c>
    </row>
    <row r="45" spans="1:30" x14ac:dyDescent="0.25">
      <c r="A45" s="341" t="s">
        <v>462</v>
      </c>
      <c r="B45" s="427" t="s">
        <v>665</v>
      </c>
      <c r="C45" s="513" t="s">
        <v>716</v>
      </c>
      <c r="D45" s="596" t="s">
        <v>788</v>
      </c>
      <c r="E45" s="672">
        <v>23</v>
      </c>
      <c r="F45" s="745">
        <v>22</v>
      </c>
      <c r="G45" s="818">
        <v>20</v>
      </c>
      <c r="H45" s="891">
        <v>15</v>
      </c>
      <c r="I45" s="964">
        <v>1</v>
      </c>
      <c r="J45" s="1037">
        <v>6</v>
      </c>
      <c r="K45" s="1110">
        <v>2</v>
      </c>
      <c r="L45" s="1183">
        <v>1</v>
      </c>
      <c r="M45" s="1256">
        <v>1</v>
      </c>
      <c r="N45" s="1329">
        <v>0</v>
      </c>
      <c r="O45" s="1400">
        <v>0</v>
      </c>
      <c r="P45" s="1466">
        <v>0</v>
      </c>
      <c r="Q45" s="1532">
        <v>1</v>
      </c>
      <c r="R45" s="1588">
        <v>1</v>
      </c>
      <c r="S45" s="1644">
        <v>4</v>
      </c>
      <c r="T45" s="1717">
        <v>0.17777777777777778</v>
      </c>
      <c r="U45" s="1782">
        <v>29.137</v>
      </c>
      <c r="V45" s="1838">
        <v>218.226</v>
      </c>
      <c r="W45" s="1898">
        <v>139.96799999999999</v>
      </c>
      <c r="X45" s="1961">
        <v>211.679</v>
      </c>
      <c r="Y45" s="2025">
        <v>188.97</v>
      </c>
      <c r="Z45" s="2090">
        <v>236.78</v>
      </c>
      <c r="AA45" s="2158">
        <v>34.250999999999998</v>
      </c>
      <c r="AB45" s="2229">
        <v>4</v>
      </c>
      <c r="AC45" s="2299">
        <v>8.5627499999999994</v>
      </c>
      <c r="AD45" s="2368">
        <v>1059.011</v>
      </c>
    </row>
    <row r="46" spans="1:30" x14ac:dyDescent="0.25">
      <c r="A46" s="342" t="s">
        <v>462</v>
      </c>
      <c r="B46" s="428" t="s">
        <v>665</v>
      </c>
      <c r="C46" s="514" t="s">
        <v>717</v>
      </c>
    </row>
    <row r="47" spans="1:30" x14ac:dyDescent="0.25">
      <c r="A47" s="343" t="s">
        <v>462</v>
      </c>
      <c r="B47" s="429" t="s">
        <v>665</v>
      </c>
      <c r="C47" s="515" t="s">
        <v>718</v>
      </c>
      <c r="D47" s="597" t="s">
        <v>789</v>
      </c>
      <c r="E47" s="673">
        <v>83</v>
      </c>
      <c r="F47" s="746">
        <v>75</v>
      </c>
      <c r="G47" s="819">
        <v>150</v>
      </c>
      <c r="H47" s="892">
        <v>54</v>
      </c>
      <c r="I47" s="965">
        <v>9</v>
      </c>
      <c r="J47" s="1038">
        <v>12</v>
      </c>
      <c r="K47" s="1111">
        <v>2</v>
      </c>
      <c r="L47" s="1184">
        <v>1</v>
      </c>
      <c r="M47" s="1257">
        <v>1</v>
      </c>
      <c r="N47" s="1330">
        <v>0</v>
      </c>
      <c r="O47" s="1401">
        <v>1</v>
      </c>
      <c r="P47" s="1467">
        <v>8.3333333333333329E-2</v>
      </c>
      <c r="Q47" s="1533">
        <v>0</v>
      </c>
      <c r="S47" s="1645">
        <v>14</v>
      </c>
      <c r="T47" s="1718">
        <v>0.17721518987341772</v>
      </c>
      <c r="U47" s="1783">
        <v>241.565</v>
      </c>
      <c r="V47" s="1839">
        <v>750.24900000000002</v>
      </c>
      <c r="W47" s="1899">
        <v>733.99400000000003</v>
      </c>
      <c r="X47" s="1962">
        <v>898.67899999999997</v>
      </c>
      <c r="Y47" s="2026">
        <v>921.16899999999998</v>
      </c>
      <c r="Z47" s="2091">
        <v>649.11500000000001</v>
      </c>
      <c r="AA47" s="2159">
        <v>873.54700000000003</v>
      </c>
      <c r="AB47" s="2230">
        <v>33</v>
      </c>
      <c r="AC47" s="2300">
        <v>26.471121212121211</v>
      </c>
      <c r="AD47" s="2369">
        <v>5068.3180000000002</v>
      </c>
    </row>
    <row r="48" spans="1:30" x14ac:dyDescent="0.25">
      <c r="A48" s="344" t="s">
        <v>462</v>
      </c>
      <c r="B48" s="430" t="s">
        <v>666</v>
      </c>
      <c r="C48" s="516" t="s">
        <v>719</v>
      </c>
      <c r="D48" s="598" t="s">
        <v>790</v>
      </c>
    </row>
    <row r="49" spans="1:30" x14ac:dyDescent="0.25">
      <c r="A49" s="345" t="s">
        <v>462</v>
      </c>
      <c r="B49" s="431" t="s">
        <v>667</v>
      </c>
      <c r="C49" s="517" t="s">
        <v>720</v>
      </c>
      <c r="D49" s="599" t="s">
        <v>791</v>
      </c>
      <c r="E49" s="674">
        <v>75</v>
      </c>
      <c r="F49" s="747">
        <v>72</v>
      </c>
      <c r="G49" s="820">
        <v>59</v>
      </c>
      <c r="H49" s="893">
        <v>45</v>
      </c>
      <c r="I49" s="966">
        <v>6</v>
      </c>
      <c r="J49" s="1039">
        <v>21</v>
      </c>
      <c r="K49" s="1112">
        <v>0</v>
      </c>
      <c r="L49" s="1185">
        <v>4</v>
      </c>
      <c r="M49" s="1258">
        <v>3</v>
      </c>
      <c r="N49" s="1331">
        <v>1</v>
      </c>
      <c r="O49" s="1402">
        <v>4</v>
      </c>
      <c r="P49" s="1468">
        <v>0.19047619047619047</v>
      </c>
      <c r="Q49" s="1534">
        <v>0</v>
      </c>
      <c r="S49" s="1646">
        <v>18</v>
      </c>
      <c r="T49" s="1719">
        <v>0.24489795918367346</v>
      </c>
      <c r="U49" s="1784">
        <v>379.72899999999998</v>
      </c>
      <c r="V49" s="1840">
        <v>313.63099999999997</v>
      </c>
      <c r="W49" s="1900">
        <v>467.86500000000001</v>
      </c>
      <c r="X49" s="1963">
        <v>284.07900000000001</v>
      </c>
      <c r="Y49" s="2027">
        <v>441.23200000000003</v>
      </c>
      <c r="Z49" s="2092">
        <v>396.59199999999998</v>
      </c>
      <c r="AA49" s="2160">
        <v>524.053</v>
      </c>
      <c r="AB49" s="2231">
        <v>32</v>
      </c>
      <c r="AC49" s="2301">
        <v>16.37665625</v>
      </c>
      <c r="AD49" s="2370">
        <v>2807.181</v>
      </c>
    </row>
    <row r="50" spans="1:30" x14ac:dyDescent="0.25">
      <c r="A50" s="346" t="s">
        <v>462</v>
      </c>
      <c r="B50" s="432" t="s">
        <v>667</v>
      </c>
      <c r="C50" s="518" t="s">
        <v>721</v>
      </c>
      <c r="D50" s="600" t="s">
        <v>792</v>
      </c>
      <c r="E50" s="675">
        <v>43</v>
      </c>
      <c r="F50" s="748">
        <v>49</v>
      </c>
      <c r="G50" s="821">
        <v>44</v>
      </c>
      <c r="H50" s="894">
        <v>31</v>
      </c>
      <c r="I50" s="967">
        <v>1</v>
      </c>
      <c r="J50" s="1040">
        <v>17</v>
      </c>
      <c r="K50" s="1113">
        <v>2</v>
      </c>
      <c r="L50" s="1186">
        <v>11</v>
      </c>
      <c r="M50" s="1259">
        <v>11</v>
      </c>
      <c r="N50" s="1332">
        <v>0</v>
      </c>
      <c r="O50" s="1403">
        <v>4</v>
      </c>
      <c r="P50" s="1469">
        <v>0.23529411764705882</v>
      </c>
      <c r="Q50" s="1535">
        <v>0</v>
      </c>
      <c r="S50" s="1647">
        <v>18</v>
      </c>
      <c r="T50" s="1720">
        <v>0.39130434782608697</v>
      </c>
      <c r="Z50" s="2093">
        <v>683.22799999999995</v>
      </c>
      <c r="AA50" s="2161">
        <v>819.02599999999995</v>
      </c>
      <c r="AB50" s="2232">
        <v>42</v>
      </c>
      <c r="AC50" s="2302">
        <v>19.500619047619047</v>
      </c>
      <c r="AD50" s="2371">
        <v>1502.2539999999999</v>
      </c>
    </row>
    <row r="51" spans="1:30" x14ac:dyDescent="0.25">
      <c r="A51" s="347" t="s">
        <v>462</v>
      </c>
      <c r="B51" s="433" t="s">
        <v>667</v>
      </c>
      <c r="C51" s="519" t="s">
        <v>722</v>
      </c>
      <c r="D51" s="601" t="s">
        <v>793</v>
      </c>
      <c r="E51" s="676">
        <v>46</v>
      </c>
      <c r="F51" s="749">
        <v>34</v>
      </c>
      <c r="G51" s="822">
        <v>83</v>
      </c>
      <c r="H51" s="895">
        <v>20</v>
      </c>
      <c r="I51" s="968">
        <v>1</v>
      </c>
      <c r="J51" s="1041">
        <v>13</v>
      </c>
      <c r="K51" s="1114">
        <v>0</v>
      </c>
      <c r="L51" s="1187">
        <v>1</v>
      </c>
      <c r="M51" s="1260">
        <v>1</v>
      </c>
      <c r="N51" s="1333">
        <v>0</v>
      </c>
      <c r="O51" s="1404">
        <v>1</v>
      </c>
      <c r="P51" s="1470">
        <v>7.6923076923076927E-2</v>
      </c>
      <c r="Q51" s="1536">
        <v>0</v>
      </c>
      <c r="S51" s="1648">
        <v>3</v>
      </c>
      <c r="T51" s="1721">
        <v>7.4999999999999997E-2</v>
      </c>
      <c r="U51" s="1785">
        <v>36.908000000000001</v>
      </c>
      <c r="V51" s="1841">
        <v>124.35</v>
      </c>
      <c r="W51" s="1901">
        <v>842.68799999999999</v>
      </c>
      <c r="X51" s="1964">
        <v>261.64299999999997</v>
      </c>
      <c r="Y51" s="2028">
        <v>224.25200000000001</v>
      </c>
      <c r="Z51" s="2094">
        <v>230.09399999999999</v>
      </c>
      <c r="AA51" s="2162">
        <v>197.18100000000001</v>
      </c>
      <c r="AB51" s="2233">
        <v>7</v>
      </c>
      <c r="AC51" s="2303">
        <v>28.168714285714287</v>
      </c>
      <c r="AD51" s="2372">
        <v>1917.116</v>
      </c>
    </row>
    <row r="52" spans="1:30" x14ac:dyDescent="0.25">
      <c r="A52" s="348" t="s">
        <v>462</v>
      </c>
      <c r="B52" s="434" t="s">
        <v>668</v>
      </c>
      <c r="C52" s="520" t="s">
        <v>723</v>
      </c>
      <c r="D52" s="602" t="s">
        <v>794</v>
      </c>
      <c r="E52" s="677">
        <v>43</v>
      </c>
      <c r="F52" s="750">
        <v>36</v>
      </c>
      <c r="G52" s="823">
        <v>113</v>
      </c>
      <c r="H52" s="896">
        <v>19</v>
      </c>
      <c r="I52" s="969">
        <v>4</v>
      </c>
      <c r="J52" s="1042">
        <v>13</v>
      </c>
      <c r="K52" s="1115">
        <v>6</v>
      </c>
      <c r="L52" s="1188">
        <v>2</v>
      </c>
      <c r="M52" s="1261">
        <v>2</v>
      </c>
      <c r="N52" s="1334">
        <v>0</v>
      </c>
      <c r="O52" s="1405">
        <v>1</v>
      </c>
      <c r="P52" s="1471">
        <v>7.6923076923076927E-2</v>
      </c>
      <c r="Q52" s="1537">
        <v>1</v>
      </c>
      <c r="R52" s="1589">
        <v>1</v>
      </c>
      <c r="S52" s="1649">
        <v>6</v>
      </c>
      <c r="T52" s="1722">
        <v>0.15189873417721519</v>
      </c>
      <c r="U52" s="1786">
        <v>154.798</v>
      </c>
      <c r="V52" s="1842">
        <v>179.191</v>
      </c>
      <c r="W52" s="1902">
        <v>274.53800000000001</v>
      </c>
      <c r="X52" s="1965">
        <v>178.62799999999999</v>
      </c>
      <c r="Y52" s="2029">
        <v>51.401000000000003</v>
      </c>
      <c r="Z52" s="2095">
        <v>208.88499999999999</v>
      </c>
      <c r="AA52" s="2163">
        <v>319.69900000000001</v>
      </c>
      <c r="AB52" s="2234">
        <v>13</v>
      </c>
      <c r="AC52" s="2304">
        <v>24.59223076923077</v>
      </c>
      <c r="AD52" s="2373">
        <v>1367.14</v>
      </c>
    </row>
    <row r="53" spans="1:30" x14ac:dyDescent="0.25">
      <c r="A53" s="349" t="s">
        <v>462</v>
      </c>
      <c r="B53" s="435" t="s">
        <v>668</v>
      </c>
      <c r="C53" s="521" t="s">
        <v>724</v>
      </c>
      <c r="D53" s="603" t="s">
        <v>795</v>
      </c>
      <c r="E53" s="678">
        <v>181</v>
      </c>
      <c r="F53" s="751">
        <v>195</v>
      </c>
      <c r="G53" s="824">
        <v>66</v>
      </c>
      <c r="H53" s="897">
        <v>165</v>
      </c>
      <c r="I53" s="970">
        <v>10</v>
      </c>
      <c r="J53" s="1043">
        <v>20</v>
      </c>
      <c r="K53" s="1116">
        <v>1</v>
      </c>
      <c r="L53" s="1189">
        <v>32</v>
      </c>
      <c r="M53" s="1262">
        <v>32</v>
      </c>
      <c r="N53" s="1335">
        <v>0</v>
      </c>
      <c r="O53" s="1406">
        <v>7</v>
      </c>
      <c r="P53" s="1472">
        <v>0.35</v>
      </c>
      <c r="Q53" s="1538">
        <v>0</v>
      </c>
      <c r="S53" s="1650">
        <v>88</v>
      </c>
      <c r="T53" s="1723">
        <v>0.46808510638297873</v>
      </c>
      <c r="U53" s="1787">
        <v>3292.7759999999998</v>
      </c>
      <c r="V53" s="1843">
        <v>6609.683</v>
      </c>
      <c r="W53" s="1903">
        <v>6829.5559999999996</v>
      </c>
      <c r="X53" s="1966">
        <v>5643.7719999999999</v>
      </c>
      <c r="Y53" s="2030">
        <v>6019.0079999999998</v>
      </c>
      <c r="Z53" s="2096">
        <v>10661.888999999999</v>
      </c>
      <c r="AA53" s="2164">
        <v>5299.9870000000001</v>
      </c>
      <c r="AB53" s="2235">
        <v>261</v>
      </c>
      <c r="AC53" s="2305">
        <v>20.306463601532567</v>
      </c>
      <c r="AD53" s="2374">
        <v>44356.671000000002</v>
      </c>
    </row>
    <row r="54" spans="1:30" x14ac:dyDescent="0.25">
      <c r="A54" s="350" t="s">
        <v>462</v>
      </c>
      <c r="B54" s="436" t="s">
        <v>668</v>
      </c>
      <c r="C54" s="522" t="s">
        <v>725</v>
      </c>
      <c r="D54" s="604" t="s">
        <v>796</v>
      </c>
      <c r="E54" s="679">
        <v>94</v>
      </c>
      <c r="F54" s="752">
        <v>75</v>
      </c>
      <c r="G54" s="825">
        <v>29</v>
      </c>
      <c r="H54" s="898">
        <v>59</v>
      </c>
      <c r="I54" s="971">
        <v>6</v>
      </c>
      <c r="J54" s="1044">
        <v>10</v>
      </c>
      <c r="K54" s="1117">
        <v>1</v>
      </c>
      <c r="L54" s="1190">
        <v>3</v>
      </c>
      <c r="M54" s="1263">
        <v>3</v>
      </c>
      <c r="N54" s="1336">
        <v>0</v>
      </c>
      <c r="O54" s="1407">
        <v>0</v>
      </c>
      <c r="P54" s="1473">
        <v>0</v>
      </c>
      <c r="Q54" s="1539">
        <v>2</v>
      </c>
      <c r="R54" s="1590">
        <v>1</v>
      </c>
      <c r="S54" s="1651">
        <v>45</v>
      </c>
      <c r="T54" s="1724">
        <v>0.53254437869822491</v>
      </c>
      <c r="U54" s="1788">
        <v>2662.625</v>
      </c>
      <c r="V54" s="1844">
        <v>3746.09</v>
      </c>
      <c r="W54" s="1904">
        <v>4580.857</v>
      </c>
      <c r="X54" s="1967">
        <v>4420.7299999999996</v>
      </c>
      <c r="Y54" s="2031">
        <v>4465.8209999999999</v>
      </c>
      <c r="Z54" s="2097">
        <v>5760.1279999999997</v>
      </c>
      <c r="AA54" s="2165">
        <v>4361.7740000000003</v>
      </c>
      <c r="AB54" s="2236">
        <v>144</v>
      </c>
      <c r="AC54" s="2306">
        <v>30.290097222222226</v>
      </c>
      <c r="AD54" s="2375">
        <v>29998.025000000001</v>
      </c>
    </row>
    <row r="55" spans="1:30" x14ac:dyDescent="0.25">
      <c r="A55" s="351" t="s">
        <v>462</v>
      </c>
      <c r="B55" s="437" t="s">
        <v>669</v>
      </c>
      <c r="C55" s="523" t="s">
        <v>726</v>
      </c>
      <c r="D55" s="605" t="s">
        <v>797</v>
      </c>
      <c r="E55" s="680">
        <v>64</v>
      </c>
      <c r="F55" s="753">
        <v>61</v>
      </c>
      <c r="G55" s="826">
        <v>75</v>
      </c>
      <c r="H55" s="899">
        <v>44</v>
      </c>
      <c r="I55" s="972">
        <v>3</v>
      </c>
      <c r="J55" s="1045">
        <v>14</v>
      </c>
      <c r="K55" s="1118">
        <v>3</v>
      </c>
      <c r="L55" s="1191">
        <v>3</v>
      </c>
      <c r="M55" s="1264">
        <v>3</v>
      </c>
      <c r="N55" s="1337">
        <v>0</v>
      </c>
      <c r="O55" s="1408">
        <v>3</v>
      </c>
      <c r="P55" s="1474">
        <v>0.21428571428571427</v>
      </c>
      <c r="Q55" s="1540">
        <v>0</v>
      </c>
      <c r="S55" s="1652">
        <v>9</v>
      </c>
      <c r="T55" s="1725">
        <v>0.14399999999999999</v>
      </c>
      <c r="U55" s="1789">
        <v>258.12900000000002</v>
      </c>
      <c r="V55" s="1845">
        <v>332.62099999999998</v>
      </c>
      <c r="W55" s="1905">
        <v>372.82100000000003</v>
      </c>
      <c r="X55" s="1968">
        <v>715.87099999999998</v>
      </c>
      <c r="Y55" s="2032">
        <v>5712.03</v>
      </c>
      <c r="Z55" s="2098">
        <v>491.82400000000001</v>
      </c>
      <c r="AA55" s="2166">
        <v>383.24099999999999</v>
      </c>
      <c r="AB55" s="2237">
        <v>16</v>
      </c>
      <c r="AC55" s="2307">
        <v>23.952562499999999</v>
      </c>
      <c r="AD55" s="2376">
        <v>8266.5370000000003</v>
      </c>
    </row>
    <row r="56" spans="1:30" x14ac:dyDescent="0.25">
      <c r="A56" s="352" t="s">
        <v>462</v>
      </c>
      <c r="B56" s="438" t="s">
        <v>669</v>
      </c>
      <c r="C56" s="524" t="s">
        <v>727</v>
      </c>
      <c r="D56" s="606" t="s">
        <v>798</v>
      </c>
      <c r="E56" s="681">
        <v>60</v>
      </c>
      <c r="F56" s="754">
        <v>48</v>
      </c>
      <c r="G56" s="827">
        <v>82</v>
      </c>
      <c r="H56" s="900">
        <v>26</v>
      </c>
      <c r="I56" s="973">
        <v>2</v>
      </c>
      <c r="J56" s="1046">
        <v>20</v>
      </c>
      <c r="K56" s="1119">
        <v>0</v>
      </c>
      <c r="L56" s="1192">
        <v>0</v>
      </c>
      <c r="M56" s="1265">
        <v>0</v>
      </c>
      <c r="N56" s="1338">
        <v>0</v>
      </c>
      <c r="S56" s="1653">
        <v>6</v>
      </c>
      <c r="T56" s="1726">
        <v>0.1111111111111111</v>
      </c>
      <c r="U56" s="1790">
        <v>278.59699999999998</v>
      </c>
      <c r="V56" s="1846">
        <v>344.899</v>
      </c>
      <c r="W56" s="1906">
        <v>841.38599999999997</v>
      </c>
      <c r="X56" s="1969">
        <v>1291.944</v>
      </c>
      <c r="Y56" s="2033">
        <v>480.47699999999998</v>
      </c>
      <c r="Z56" s="2099">
        <v>356.88799999999998</v>
      </c>
      <c r="AA56" s="2167">
        <v>436.57400000000001</v>
      </c>
      <c r="AB56" s="2238">
        <v>14</v>
      </c>
      <c r="AC56" s="2308">
        <v>31.183857142857143</v>
      </c>
      <c r="AD56" s="2377">
        <v>4030.7649999999999</v>
      </c>
    </row>
    <row r="57" spans="1:30" x14ac:dyDescent="0.25">
      <c r="A57" s="353" t="s">
        <v>462</v>
      </c>
      <c r="B57" s="439" t="s">
        <v>669</v>
      </c>
      <c r="C57" s="525" t="s">
        <v>728</v>
      </c>
      <c r="D57" s="607" t="s">
        <v>798</v>
      </c>
      <c r="E57" s="682">
        <v>0</v>
      </c>
      <c r="F57" s="755">
        <v>0</v>
      </c>
      <c r="G57" s="828">
        <v>0</v>
      </c>
      <c r="H57" s="901">
        <v>0</v>
      </c>
      <c r="I57" s="974">
        <v>0</v>
      </c>
      <c r="J57" s="1047">
        <v>0</v>
      </c>
      <c r="K57" s="1120">
        <v>0</v>
      </c>
      <c r="L57" s="1193">
        <v>0</v>
      </c>
      <c r="M57" s="1266">
        <v>0</v>
      </c>
      <c r="N57" s="1339">
        <v>0</v>
      </c>
      <c r="S57" s="1654">
        <v>0</v>
      </c>
    </row>
    <row r="58" spans="1:30" x14ac:dyDescent="0.25">
      <c r="A58" s="354" t="s">
        <v>462</v>
      </c>
      <c r="B58" s="440" t="s">
        <v>669</v>
      </c>
      <c r="C58" s="526" t="s">
        <v>729</v>
      </c>
      <c r="D58" s="608" t="s">
        <v>799</v>
      </c>
      <c r="E58" s="683">
        <v>28</v>
      </c>
      <c r="F58" s="756">
        <v>24</v>
      </c>
      <c r="G58" s="829">
        <v>26</v>
      </c>
      <c r="H58" s="902">
        <v>16</v>
      </c>
      <c r="I58" s="975">
        <v>2</v>
      </c>
      <c r="J58" s="1048">
        <v>6</v>
      </c>
      <c r="K58" s="1121">
        <v>0</v>
      </c>
      <c r="L58" s="1194">
        <v>0</v>
      </c>
      <c r="M58" s="1267">
        <v>0</v>
      </c>
      <c r="N58" s="1340">
        <v>0</v>
      </c>
      <c r="S58" s="1655">
        <v>9</v>
      </c>
      <c r="T58" s="1727">
        <v>0.34615384615384615</v>
      </c>
      <c r="U58" s="1791">
        <v>313.97500000000002</v>
      </c>
      <c r="V58" s="1847">
        <v>224.542</v>
      </c>
      <c r="W58" s="1907">
        <v>519.15599999999995</v>
      </c>
      <c r="X58" s="1970">
        <v>355.81400000000002</v>
      </c>
      <c r="Y58" s="2034">
        <v>413.077</v>
      </c>
      <c r="Z58" s="2100">
        <v>588.57399999999996</v>
      </c>
      <c r="AA58" s="2168">
        <v>140.05799999999999</v>
      </c>
      <c r="AB58" s="2239">
        <v>12</v>
      </c>
      <c r="AC58" s="2309">
        <v>11.6715</v>
      </c>
      <c r="AD58" s="2378">
        <v>2555.1959999999999</v>
      </c>
    </row>
    <row r="59" spans="1:30" x14ac:dyDescent="0.25">
      <c r="A59" s="355" t="s">
        <v>462</v>
      </c>
      <c r="B59" s="441" t="s">
        <v>670</v>
      </c>
      <c r="C59" s="527" t="s">
        <v>730</v>
      </c>
      <c r="D59" s="609" t="s">
        <v>800</v>
      </c>
      <c r="E59" s="684">
        <v>0</v>
      </c>
      <c r="F59" s="757">
        <v>10</v>
      </c>
      <c r="G59" s="830">
        <v>0</v>
      </c>
      <c r="H59" s="903">
        <v>7</v>
      </c>
      <c r="I59" s="976">
        <v>0</v>
      </c>
      <c r="J59" s="1049">
        <v>3</v>
      </c>
      <c r="K59" s="1122">
        <v>0</v>
      </c>
      <c r="L59" s="1195">
        <v>10</v>
      </c>
      <c r="M59" s="1268">
        <v>7</v>
      </c>
      <c r="N59" s="1341">
        <v>3</v>
      </c>
      <c r="O59" s="1409">
        <v>2</v>
      </c>
      <c r="P59" s="1475">
        <v>0.66666666666666663</v>
      </c>
      <c r="Q59" s="1541">
        <v>0</v>
      </c>
      <c r="S59" s="1656">
        <v>2</v>
      </c>
      <c r="T59" s="1728">
        <v>0.4</v>
      </c>
      <c r="AA59" s="2169">
        <v>39.659999999999997</v>
      </c>
      <c r="AB59" s="2240">
        <v>2</v>
      </c>
      <c r="AC59" s="2310">
        <v>19.829999999999998</v>
      </c>
      <c r="AD59" s="2379">
        <v>39.659999999999997</v>
      </c>
    </row>
    <row r="60" spans="1:30" x14ac:dyDescent="0.25">
      <c r="A60" s="356" t="s">
        <v>462</v>
      </c>
      <c r="B60" s="442" t="s">
        <v>670</v>
      </c>
      <c r="C60" s="528" t="s">
        <v>731</v>
      </c>
      <c r="D60" s="610" t="s">
        <v>801</v>
      </c>
      <c r="E60" s="685">
        <v>0</v>
      </c>
      <c r="F60" s="758">
        <v>3</v>
      </c>
      <c r="G60" s="831">
        <v>0</v>
      </c>
      <c r="H60" s="904">
        <v>1</v>
      </c>
      <c r="I60" s="977">
        <v>0</v>
      </c>
      <c r="J60" s="1050">
        <v>2</v>
      </c>
      <c r="K60" s="1123">
        <v>0</v>
      </c>
      <c r="L60" s="1196">
        <v>3</v>
      </c>
      <c r="M60" s="1269">
        <v>1</v>
      </c>
      <c r="N60" s="1342">
        <v>2</v>
      </c>
      <c r="O60" s="1410">
        <v>1</v>
      </c>
      <c r="P60" s="1476">
        <v>0.5</v>
      </c>
      <c r="Q60" s="1542">
        <v>0</v>
      </c>
      <c r="S60" s="1657">
        <v>0</v>
      </c>
      <c r="T60" s="1729">
        <v>0</v>
      </c>
    </row>
    <row r="61" spans="1:30" x14ac:dyDescent="0.25">
      <c r="A61" s="357" t="s">
        <v>462</v>
      </c>
      <c r="B61" s="443" t="s">
        <v>670</v>
      </c>
      <c r="C61" s="529" t="s">
        <v>732</v>
      </c>
      <c r="D61" s="611" t="s">
        <v>802</v>
      </c>
      <c r="E61" s="686">
        <v>0</v>
      </c>
      <c r="F61" s="759">
        <v>6</v>
      </c>
      <c r="G61" s="832">
        <v>0</v>
      </c>
      <c r="H61" s="905">
        <v>3</v>
      </c>
      <c r="I61" s="978">
        <v>0</v>
      </c>
      <c r="J61" s="1051">
        <v>3</v>
      </c>
      <c r="K61" s="1124">
        <v>0</v>
      </c>
      <c r="L61" s="1197">
        <v>6</v>
      </c>
      <c r="M61" s="1270">
        <v>3</v>
      </c>
      <c r="N61" s="1343">
        <v>3</v>
      </c>
      <c r="O61" s="1411">
        <v>1</v>
      </c>
      <c r="P61" s="1477">
        <v>0.33333333333333331</v>
      </c>
      <c r="Q61" s="1543">
        <v>0</v>
      </c>
      <c r="S61" s="1658">
        <v>1</v>
      </c>
      <c r="T61" s="1730">
        <v>0.33333333333333331</v>
      </c>
      <c r="AA61" s="2170">
        <v>29.943000000000001</v>
      </c>
      <c r="AB61" s="2241">
        <v>2</v>
      </c>
      <c r="AC61" s="2311">
        <v>14.971500000000001</v>
      </c>
      <c r="AD61" s="2380">
        <v>29.943000000000001</v>
      </c>
    </row>
    <row r="62" spans="1:30" x14ac:dyDescent="0.25">
      <c r="A62" s="358" t="s">
        <v>469</v>
      </c>
      <c r="B62" s="444" t="s">
        <v>671</v>
      </c>
      <c r="C62" s="530" t="s">
        <v>733</v>
      </c>
      <c r="D62" s="612" t="s">
        <v>803</v>
      </c>
      <c r="E62" s="687">
        <v>120</v>
      </c>
      <c r="F62" s="760">
        <v>118</v>
      </c>
      <c r="G62" s="833">
        <v>45</v>
      </c>
      <c r="H62" s="906">
        <v>97</v>
      </c>
      <c r="I62" s="979">
        <v>2</v>
      </c>
      <c r="J62" s="1052">
        <v>19</v>
      </c>
      <c r="K62" s="1125">
        <v>1</v>
      </c>
      <c r="L62" s="1198">
        <v>13</v>
      </c>
      <c r="M62" s="1271">
        <v>13</v>
      </c>
      <c r="N62" s="1344">
        <v>0</v>
      </c>
      <c r="O62" s="1412">
        <v>5</v>
      </c>
      <c r="P62" s="1478">
        <v>0.26315789473684209</v>
      </c>
      <c r="Q62" s="1544">
        <v>1</v>
      </c>
      <c r="R62" s="1591">
        <v>1</v>
      </c>
      <c r="S62" s="1659">
        <v>20</v>
      </c>
      <c r="T62" s="1731">
        <v>0.16806722689075632</v>
      </c>
      <c r="U62" s="1792">
        <v>74.915000000000006</v>
      </c>
      <c r="V62" s="1848">
        <v>273.142</v>
      </c>
      <c r="W62" s="1908">
        <v>877.74900000000002</v>
      </c>
      <c r="X62" s="1971">
        <v>427.43</v>
      </c>
      <c r="Y62" s="2035">
        <v>843.87300000000005</v>
      </c>
      <c r="Z62" s="2101">
        <v>388.63400000000001</v>
      </c>
      <c r="AA62" s="2171">
        <v>389.29199999999997</v>
      </c>
      <c r="AB62" s="2242">
        <v>30</v>
      </c>
      <c r="AC62" s="2312">
        <v>12.9764</v>
      </c>
      <c r="AD62" s="2381">
        <v>3275.0349999999999</v>
      </c>
    </row>
    <row r="63" spans="1:30" x14ac:dyDescent="0.25">
      <c r="A63" s="359" t="s">
        <v>469</v>
      </c>
      <c r="B63" s="445" t="s">
        <v>671</v>
      </c>
      <c r="C63" s="531" t="s">
        <v>734</v>
      </c>
      <c r="D63" s="613" t="s">
        <v>804</v>
      </c>
      <c r="E63" s="688">
        <v>93</v>
      </c>
      <c r="F63" s="761">
        <v>81</v>
      </c>
      <c r="G63" s="834">
        <v>87</v>
      </c>
      <c r="H63" s="907">
        <v>52</v>
      </c>
      <c r="I63" s="980">
        <v>7</v>
      </c>
      <c r="J63" s="1053">
        <v>22</v>
      </c>
      <c r="K63" s="1126">
        <v>1</v>
      </c>
      <c r="L63" s="1199">
        <v>3</v>
      </c>
      <c r="M63" s="1272">
        <v>3</v>
      </c>
      <c r="N63" s="1345">
        <v>0</v>
      </c>
      <c r="O63" s="1413">
        <v>2</v>
      </c>
      <c r="P63" s="1479">
        <v>9.0909090909090912E-2</v>
      </c>
      <c r="Q63" s="1545">
        <v>1</v>
      </c>
      <c r="R63" s="1592">
        <v>1</v>
      </c>
      <c r="S63" s="1660">
        <v>17</v>
      </c>
      <c r="T63" s="1732">
        <v>0.19540229885057472</v>
      </c>
      <c r="U63" s="1793">
        <v>511.33600000000001</v>
      </c>
      <c r="V63" s="1849">
        <v>707.25</v>
      </c>
      <c r="W63" s="1909">
        <v>656.61599999999999</v>
      </c>
      <c r="X63" s="1972">
        <v>793.45799999999997</v>
      </c>
      <c r="Y63" s="2036">
        <v>593.73699999999997</v>
      </c>
      <c r="Z63" s="2102">
        <v>977.69899999999996</v>
      </c>
      <c r="AA63" s="2172">
        <v>589.81399999999996</v>
      </c>
      <c r="AB63" s="2243">
        <v>28</v>
      </c>
      <c r="AC63" s="2313">
        <v>21.064785714285712</v>
      </c>
      <c r="AD63" s="2382">
        <v>4829.91</v>
      </c>
    </row>
    <row r="64" spans="1:30" x14ac:dyDescent="0.25">
      <c r="A64" s="360" t="s">
        <v>469</v>
      </c>
      <c r="B64" s="446" t="s">
        <v>672</v>
      </c>
      <c r="C64" s="532" t="s">
        <v>735</v>
      </c>
      <c r="D64" s="614" t="s">
        <v>805</v>
      </c>
      <c r="E64" s="689">
        <v>89</v>
      </c>
      <c r="F64" s="762">
        <v>81</v>
      </c>
      <c r="G64" s="835">
        <v>56</v>
      </c>
      <c r="H64" s="908">
        <v>56</v>
      </c>
      <c r="I64" s="981">
        <v>12</v>
      </c>
      <c r="J64" s="1054">
        <v>13</v>
      </c>
      <c r="K64" s="1127">
        <v>1</v>
      </c>
      <c r="L64" s="1200">
        <v>3</v>
      </c>
      <c r="M64" s="1273">
        <v>3</v>
      </c>
      <c r="N64" s="1346">
        <v>0</v>
      </c>
      <c r="O64" s="1414">
        <v>1</v>
      </c>
      <c r="P64" s="1480">
        <v>7.6923076923076927E-2</v>
      </c>
      <c r="Q64" s="1546">
        <v>2</v>
      </c>
      <c r="R64" s="1593">
        <v>1</v>
      </c>
      <c r="S64" s="1661">
        <v>11</v>
      </c>
      <c r="T64" s="1733">
        <v>0.12941176470588237</v>
      </c>
      <c r="U64" s="1794">
        <v>419.43599999999998</v>
      </c>
      <c r="V64" s="1850">
        <v>782.52300000000002</v>
      </c>
      <c r="W64" s="1910">
        <v>721.75199999999995</v>
      </c>
      <c r="X64" s="1973">
        <v>967.65300000000002</v>
      </c>
      <c r="Y64" s="2037">
        <v>735.63</v>
      </c>
      <c r="Z64" s="2103">
        <v>554.02300000000002</v>
      </c>
      <c r="AA64" s="2173">
        <v>325.48</v>
      </c>
      <c r="AB64" s="2244">
        <v>16</v>
      </c>
      <c r="AC64" s="2314">
        <v>20.342500000000001</v>
      </c>
      <c r="AD64" s="2383">
        <v>4506.4970000000003</v>
      </c>
    </row>
    <row r="65" spans="1:30" x14ac:dyDescent="0.25">
      <c r="A65" s="361" t="s">
        <v>469</v>
      </c>
      <c r="B65" s="447" t="s">
        <v>672</v>
      </c>
      <c r="C65" s="533" t="s">
        <v>736</v>
      </c>
      <c r="D65" s="615" t="s">
        <v>806</v>
      </c>
      <c r="E65" s="690">
        <v>65</v>
      </c>
      <c r="F65" s="763">
        <v>69</v>
      </c>
      <c r="G65" s="836">
        <v>123</v>
      </c>
      <c r="H65" s="909">
        <v>49</v>
      </c>
      <c r="I65" s="982">
        <v>6</v>
      </c>
      <c r="J65" s="1055">
        <v>14</v>
      </c>
      <c r="K65" s="1128">
        <v>2</v>
      </c>
      <c r="L65" s="1201">
        <v>17</v>
      </c>
      <c r="M65" s="1274">
        <v>17</v>
      </c>
      <c r="N65" s="1347">
        <v>0</v>
      </c>
      <c r="O65" s="1415">
        <v>4</v>
      </c>
      <c r="P65" s="1481">
        <v>0.2857142857142857</v>
      </c>
      <c r="Q65" s="1547">
        <v>1</v>
      </c>
      <c r="R65" s="1594">
        <v>1</v>
      </c>
      <c r="S65" s="1662">
        <v>17</v>
      </c>
      <c r="T65" s="1734">
        <v>0.2537313432835821</v>
      </c>
      <c r="U65" s="1795">
        <v>124.27200000000001</v>
      </c>
      <c r="V65" s="1851">
        <v>416.65699999999998</v>
      </c>
      <c r="W65" s="1911">
        <v>499.68200000000002</v>
      </c>
      <c r="X65" s="1974">
        <v>710.49400000000003</v>
      </c>
      <c r="Y65" s="2038">
        <v>565.90499999999997</v>
      </c>
      <c r="Z65" s="2104">
        <v>663.04499999999996</v>
      </c>
      <c r="AA65" s="2174">
        <v>527.88800000000003</v>
      </c>
      <c r="AB65" s="2245">
        <v>25</v>
      </c>
      <c r="AC65" s="2315">
        <v>21.11552</v>
      </c>
      <c r="AD65" s="2384">
        <v>3507.9430000000002</v>
      </c>
    </row>
    <row r="66" spans="1:30" x14ac:dyDescent="0.25">
      <c r="A66" s="362" t="s">
        <v>469</v>
      </c>
      <c r="B66" s="448" t="s">
        <v>672</v>
      </c>
      <c r="C66" s="534" t="s">
        <v>737</v>
      </c>
      <c r="D66" s="616" t="s">
        <v>807</v>
      </c>
      <c r="E66" s="691">
        <v>64</v>
      </c>
      <c r="F66" s="764">
        <v>86</v>
      </c>
      <c r="G66" s="837">
        <v>52</v>
      </c>
      <c r="H66" s="910">
        <v>64</v>
      </c>
      <c r="I66" s="983">
        <v>4</v>
      </c>
      <c r="J66" s="1056">
        <v>18</v>
      </c>
      <c r="K66" s="1129">
        <v>4</v>
      </c>
      <c r="L66" s="1202">
        <v>29</v>
      </c>
      <c r="M66" s="1275">
        <v>26</v>
      </c>
      <c r="N66" s="1348">
        <v>3</v>
      </c>
      <c r="O66" s="1416">
        <v>7</v>
      </c>
      <c r="P66" s="1482">
        <v>0.3888888888888889</v>
      </c>
      <c r="Q66" s="1548">
        <v>1</v>
      </c>
      <c r="R66" s="1595">
        <v>1</v>
      </c>
      <c r="S66" s="1663">
        <v>20</v>
      </c>
      <c r="T66" s="1735">
        <v>0.26666666666666666</v>
      </c>
      <c r="U66" s="1796">
        <v>-117.711</v>
      </c>
      <c r="V66" s="1852">
        <v>576.36400000000003</v>
      </c>
      <c r="W66" s="1912">
        <v>568.69000000000005</v>
      </c>
      <c r="X66" s="1975">
        <v>224.518</v>
      </c>
      <c r="Y66" s="2039">
        <v>623.16600000000005</v>
      </c>
      <c r="Z66" s="2105">
        <v>871.25699999999995</v>
      </c>
      <c r="AA66" s="2175">
        <v>887.45699999999999</v>
      </c>
      <c r="AB66" s="2246">
        <v>48</v>
      </c>
      <c r="AC66" s="2316">
        <v>18.488687500000001</v>
      </c>
      <c r="AD66" s="2385">
        <v>3633.741</v>
      </c>
    </row>
    <row r="67" spans="1:30" x14ac:dyDescent="0.25">
      <c r="A67" s="363" t="s">
        <v>469</v>
      </c>
      <c r="B67" s="449" t="s">
        <v>672</v>
      </c>
      <c r="C67" s="535" t="s">
        <v>738</v>
      </c>
    </row>
    <row r="68" spans="1:30" x14ac:dyDescent="0.25">
      <c r="A68" s="364" t="s">
        <v>469</v>
      </c>
      <c r="B68" s="450" t="s">
        <v>672</v>
      </c>
      <c r="C68" s="536" t="s">
        <v>739</v>
      </c>
    </row>
    <row r="69" spans="1:30" x14ac:dyDescent="0.25">
      <c r="A69" s="365" t="s">
        <v>469</v>
      </c>
      <c r="B69" s="451" t="s">
        <v>673</v>
      </c>
      <c r="C69" s="537" t="s">
        <v>740</v>
      </c>
      <c r="D69" s="617" t="s">
        <v>808</v>
      </c>
      <c r="E69" s="692">
        <v>134</v>
      </c>
      <c r="F69" s="765">
        <v>123</v>
      </c>
      <c r="G69" s="838">
        <v>114</v>
      </c>
      <c r="H69" s="911">
        <v>85</v>
      </c>
      <c r="I69" s="984">
        <v>7</v>
      </c>
      <c r="J69" s="1057">
        <v>31</v>
      </c>
      <c r="K69" s="1130">
        <v>3</v>
      </c>
      <c r="L69" s="1203">
        <v>4</v>
      </c>
      <c r="M69" s="1276">
        <v>4</v>
      </c>
      <c r="N69" s="1349">
        <v>0</v>
      </c>
      <c r="O69" s="1417">
        <v>1</v>
      </c>
      <c r="P69" s="1483">
        <v>3.2258064516129031E-2</v>
      </c>
      <c r="Q69" s="1549">
        <v>2</v>
      </c>
      <c r="R69" s="1596">
        <v>1</v>
      </c>
      <c r="S69" s="1664">
        <v>19</v>
      </c>
      <c r="T69" s="1736">
        <v>0.14785992217898833</v>
      </c>
      <c r="W69" s="1913">
        <v>206.93299999999999</v>
      </c>
      <c r="X69" s="1976">
        <v>1083.2809999999999</v>
      </c>
      <c r="Y69" s="2040">
        <v>1647.462</v>
      </c>
      <c r="Z69" s="2106">
        <v>1064.3209999999999</v>
      </c>
      <c r="AA69" s="2176">
        <v>615.70100000000002</v>
      </c>
      <c r="AB69" s="2247">
        <v>33</v>
      </c>
      <c r="AC69" s="2317">
        <v>18.65760606060606</v>
      </c>
      <c r="AD69" s="2386">
        <v>4617.6980000000003</v>
      </c>
    </row>
    <row r="70" spans="1:30" x14ac:dyDescent="0.25">
      <c r="A70" s="366" t="s">
        <v>469</v>
      </c>
      <c r="B70" s="452" t="s">
        <v>673</v>
      </c>
      <c r="C70" s="538" t="s">
        <v>741</v>
      </c>
      <c r="D70" s="618" t="s">
        <v>809</v>
      </c>
      <c r="E70" s="693">
        <v>95</v>
      </c>
      <c r="F70" s="766">
        <v>81</v>
      </c>
      <c r="G70" s="839">
        <v>105</v>
      </c>
      <c r="H70" s="912">
        <v>50</v>
      </c>
      <c r="I70" s="985">
        <v>12</v>
      </c>
      <c r="J70" s="1058">
        <v>19</v>
      </c>
      <c r="K70" s="1131">
        <v>5</v>
      </c>
      <c r="L70" s="1204">
        <v>10</v>
      </c>
      <c r="M70" s="1277">
        <v>10</v>
      </c>
      <c r="N70" s="1350">
        <v>0</v>
      </c>
      <c r="O70" s="1418">
        <v>4</v>
      </c>
      <c r="P70" s="1484">
        <v>0.21052631578947367</v>
      </c>
      <c r="Q70" s="1550">
        <v>2</v>
      </c>
      <c r="R70" s="1597">
        <v>1</v>
      </c>
      <c r="S70" s="1665">
        <v>19</v>
      </c>
      <c r="T70" s="1737">
        <v>0.21590909090909091</v>
      </c>
      <c r="U70" s="1797">
        <v>392.34199999999998</v>
      </c>
      <c r="V70" s="1853">
        <v>660.54899999999998</v>
      </c>
      <c r="W70" s="1914">
        <v>1003.804</v>
      </c>
      <c r="X70" s="1977">
        <v>851.447</v>
      </c>
      <c r="Y70" s="2041">
        <v>538.11599999999999</v>
      </c>
      <c r="Z70" s="2107">
        <v>856.44899999999996</v>
      </c>
      <c r="AA70" s="2177">
        <v>769.36699999999996</v>
      </c>
      <c r="AB70" s="2248">
        <v>40</v>
      </c>
      <c r="AC70" s="2318">
        <v>19.234175</v>
      </c>
      <c r="AD70" s="2387">
        <v>5072.0739999999996</v>
      </c>
    </row>
    <row r="71" spans="1:30" x14ac:dyDescent="0.25">
      <c r="A71" s="367" t="s">
        <v>469</v>
      </c>
      <c r="B71" s="453" t="s">
        <v>673</v>
      </c>
      <c r="C71" s="539" t="s">
        <v>742</v>
      </c>
      <c r="D71" s="619" t="s">
        <v>810</v>
      </c>
      <c r="E71" s="694">
        <v>168</v>
      </c>
      <c r="F71" s="767">
        <v>162</v>
      </c>
      <c r="G71" s="840">
        <v>132</v>
      </c>
      <c r="H71" s="913">
        <v>106</v>
      </c>
      <c r="I71" s="986">
        <v>19</v>
      </c>
      <c r="J71" s="1059">
        <v>37</v>
      </c>
      <c r="K71" s="1132">
        <v>3</v>
      </c>
      <c r="L71" s="1205">
        <v>22</v>
      </c>
      <c r="M71" s="1278">
        <v>22</v>
      </c>
      <c r="N71" s="1351">
        <v>0</v>
      </c>
      <c r="O71" s="1419">
        <v>7</v>
      </c>
      <c r="P71" s="1485">
        <v>0.1891891891891892</v>
      </c>
      <c r="Q71" s="1551">
        <v>5</v>
      </c>
      <c r="R71" s="1598">
        <v>1</v>
      </c>
      <c r="S71" s="1666">
        <v>23</v>
      </c>
      <c r="T71" s="1738">
        <v>0.1393939393939394</v>
      </c>
      <c r="U71" s="1798">
        <v>666.33199999999999</v>
      </c>
      <c r="V71" s="1854">
        <v>1031.7439999999999</v>
      </c>
      <c r="W71" s="1915">
        <v>831.178</v>
      </c>
      <c r="X71" s="1978">
        <v>866.50400000000002</v>
      </c>
      <c r="Y71" s="2042">
        <v>1377.722</v>
      </c>
      <c r="Z71" s="2108">
        <v>1000.554</v>
      </c>
      <c r="AA71" s="2178">
        <v>546.81399999999996</v>
      </c>
      <c r="AB71" s="2249">
        <v>32</v>
      </c>
      <c r="AC71" s="2319">
        <v>17.087937499999999</v>
      </c>
      <c r="AD71" s="2388">
        <v>6320.848</v>
      </c>
    </row>
    <row r="72" spans="1:30" x14ac:dyDescent="0.25">
      <c r="A72" s="368" t="s">
        <v>467</v>
      </c>
      <c r="B72" s="454" t="s">
        <v>674</v>
      </c>
      <c r="C72" s="540" t="s">
        <v>743</v>
      </c>
      <c r="D72" s="620" t="s">
        <v>811</v>
      </c>
      <c r="E72" s="695">
        <v>173</v>
      </c>
      <c r="F72" s="768">
        <v>151</v>
      </c>
      <c r="G72" s="841">
        <v>112</v>
      </c>
      <c r="H72" s="914">
        <v>108</v>
      </c>
      <c r="I72" s="987">
        <v>13</v>
      </c>
      <c r="J72" s="1060">
        <v>30</v>
      </c>
      <c r="K72" s="1133">
        <v>44</v>
      </c>
      <c r="L72" s="1206">
        <v>21</v>
      </c>
      <c r="M72" s="1279">
        <v>21</v>
      </c>
      <c r="N72" s="1352">
        <v>0</v>
      </c>
      <c r="O72" s="1420">
        <v>12</v>
      </c>
      <c r="P72" s="1486">
        <v>0.4</v>
      </c>
      <c r="Q72" s="1552">
        <v>2</v>
      </c>
      <c r="R72" s="1599">
        <v>1</v>
      </c>
      <c r="S72" s="1667">
        <v>22</v>
      </c>
      <c r="T72" s="1739">
        <v>0.13580246913580246</v>
      </c>
      <c r="U72" s="1799">
        <v>397.548</v>
      </c>
      <c r="V72" s="1855">
        <v>1037.54</v>
      </c>
      <c r="W72" s="1916">
        <v>934.37900000000002</v>
      </c>
      <c r="X72" s="1979">
        <v>699.74400000000003</v>
      </c>
      <c r="Y72" s="2043">
        <v>768.79</v>
      </c>
      <c r="Z72" s="2109">
        <v>540.09500000000003</v>
      </c>
      <c r="AA72" s="2179">
        <v>763.16499999999996</v>
      </c>
      <c r="AB72" s="2250">
        <v>52</v>
      </c>
      <c r="AC72" s="2320">
        <v>14.67625</v>
      </c>
      <c r="AD72" s="2389">
        <v>5141.2610000000004</v>
      </c>
    </row>
    <row r="73" spans="1:30" x14ac:dyDescent="0.25">
      <c r="A73" s="369" t="s">
        <v>467</v>
      </c>
      <c r="B73" s="455" t="s">
        <v>674</v>
      </c>
      <c r="C73" s="541" t="s">
        <v>744</v>
      </c>
      <c r="D73" s="621" t="s">
        <v>812</v>
      </c>
      <c r="E73" s="696">
        <v>166</v>
      </c>
      <c r="F73" s="769">
        <v>162</v>
      </c>
      <c r="G73" s="842">
        <v>110</v>
      </c>
      <c r="H73" s="915">
        <v>127</v>
      </c>
      <c r="I73" s="988">
        <v>7</v>
      </c>
      <c r="J73" s="1061">
        <v>28</v>
      </c>
      <c r="K73" s="1134">
        <v>44</v>
      </c>
      <c r="L73" s="1207">
        <v>43</v>
      </c>
      <c r="M73" s="1280">
        <v>41</v>
      </c>
      <c r="N73" s="1353">
        <v>2</v>
      </c>
      <c r="O73" s="1421">
        <v>12</v>
      </c>
      <c r="P73" s="1487">
        <v>0.42857142857142855</v>
      </c>
      <c r="Q73" s="1553">
        <v>2</v>
      </c>
      <c r="R73" s="1600">
        <v>1</v>
      </c>
      <c r="S73" s="1668">
        <v>49</v>
      </c>
      <c r="T73" s="1740">
        <v>0.29878048780487804</v>
      </c>
      <c r="U73" s="1800">
        <v>767.95100000000002</v>
      </c>
      <c r="V73" s="1856">
        <v>1067.277</v>
      </c>
      <c r="W73" s="1917">
        <v>1114.2270000000001</v>
      </c>
      <c r="X73" s="1980">
        <v>557.13699999999994</v>
      </c>
      <c r="Y73" s="2044">
        <v>1265.165</v>
      </c>
      <c r="Z73" s="2110">
        <v>1167.67</v>
      </c>
      <c r="AA73" s="2180">
        <v>1107.269</v>
      </c>
      <c r="AB73" s="2251">
        <v>78</v>
      </c>
      <c r="AC73" s="2321">
        <v>14.19575641025641</v>
      </c>
      <c r="AD73" s="2390">
        <v>7046.6959999999999</v>
      </c>
    </row>
    <row r="74" spans="1:30" x14ac:dyDescent="0.25">
      <c r="A74" s="370" t="s">
        <v>467</v>
      </c>
      <c r="B74" s="456" t="s">
        <v>674</v>
      </c>
      <c r="C74" s="542" t="s">
        <v>745</v>
      </c>
      <c r="D74" s="622" t="s">
        <v>813</v>
      </c>
      <c r="E74" s="697">
        <v>251</v>
      </c>
      <c r="F74" s="770">
        <v>207</v>
      </c>
      <c r="G74" s="843">
        <v>123</v>
      </c>
      <c r="H74" s="916">
        <v>163</v>
      </c>
      <c r="I74" s="989">
        <v>13</v>
      </c>
      <c r="J74" s="1062">
        <v>31</v>
      </c>
      <c r="K74" s="1135">
        <v>53</v>
      </c>
      <c r="L74" s="1208">
        <v>21</v>
      </c>
      <c r="M74" s="1281">
        <v>21</v>
      </c>
      <c r="N74" s="1354">
        <v>0</v>
      </c>
      <c r="O74" s="1422">
        <v>8</v>
      </c>
      <c r="P74" s="1488">
        <v>0.25806451612903225</v>
      </c>
      <c r="Q74" s="1554">
        <v>4</v>
      </c>
      <c r="R74" s="1601">
        <v>1</v>
      </c>
      <c r="S74" s="1669">
        <v>44</v>
      </c>
      <c r="T74" s="1741">
        <v>0.19213973799126638</v>
      </c>
      <c r="U74" s="1801">
        <v>942.95799999999997</v>
      </c>
      <c r="V74" s="1857">
        <v>771.21600000000001</v>
      </c>
      <c r="W74" s="1918">
        <v>1043.4449999999999</v>
      </c>
      <c r="X74" s="1981">
        <v>1435.942</v>
      </c>
      <c r="Y74" s="2045">
        <v>1539.5219999999999</v>
      </c>
      <c r="Z74" s="2111">
        <v>1417.83</v>
      </c>
      <c r="AA74" s="2181">
        <v>812.68700000000001</v>
      </c>
      <c r="AB74" s="2252">
        <v>64</v>
      </c>
      <c r="AC74" s="2322">
        <v>12.698234375</v>
      </c>
      <c r="AD74" s="2391">
        <v>7963.6</v>
      </c>
    </row>
    <row r="75" spans="1:30" x14ac:dyDescent="0.25">
      <c r="A75" s="371" t="s">
        <v>467</v>
      </c>
      <c r="B75" s="457" t="s">
        <v>674</v>
      </c>
      <c r="C75" s="543" t="s">
        <v>746</v>
      </c>
      <c r="D75" s="623" t="s">
        <v>813</v>
      </c>
      <c r="E75" s="698">
        <v>102</v>
      </c>
      <c r="F75" s="771">
        <v>110</v>
      </c>
      <c r="G75" s="844">
        <v>41</v>
      </c>
      <c r="H75" s="917">
        <v>79</v>
      </c>
      <c r="I75" s="990">
        <v>7</v>
      </c>
      <c r="J75" s="1063">
        <v>24</v>
      </c>
      <c r="K75" s="1136">
        <v>13</v>
      </c>
      <c r="L75" s="1209">
        <v>21</v>
      </c>
      <c r="M75" s="1282">
        <v>20</v>
      </c>
      <c r="N75" s="1355">
        <v>1</v>
      </c>
      <c r="O75" s="1423">
        <v>9</v>
      </c>
      <c r="P75" s="1489">
        <v>0.375</v>
      </c>
      <c r="Q75" s="1555">
        <v>3</v>
      </c>
      <c r="R75" s="1602">
        <v>1</v>
      </c>
      <c r="S75" s="1670">
        <v>26</v>
      </c>
      <c r="T75" s="1742">
        <v>0.24528301886792453</v>
      </c>
      <c r="V75" s="1858">
        <v>15.496</v>
      </c>
      <c r="W75" s="1919">
        <v>236.125</v>
      </c>
      <c r="X75" s="1982">
        <v>475.29199999999997</v>
      </c>
      <c r="Y75" s="2046">
        <v>509.25299999999999</v>
      </c>
      <c r="Z75" s="2112">
        <v>677.327</v>
      </c>
      <c r="AA75" s="2182">
        <v>444.34699999999998</v>
      </c>
      <c r="AB75" s="2253">
        <v>31</v>
      </c>
      <c r="AC75" s="2323">
        <v>14.333774193548386</v>
      </c>
      <c r="AD75" s="2392">
        <v>2357.84</v>
      </c>
    </row>
    <row r="76" spans="1:30" x14ac:dyDescent="0.25">
      <c r="A76" s="372" t="s">
        <v>467</v>
      </c>
      <c r="B76" s="458" t="s">
        <v>674</v>
      </c>
      <c r="C76" s="544" t="s">
        <v>747</v>
      </c>
      <c r="D76" s="624" t="s">
        <v>814</v>
      </c>
    </row>
    <row r="77" spans="1:30" x14ac:dyDescent="0.25">
      <c r="A77" s="373" t="s">
        <v>467</v>
      </c>
      <c r="B77" s="459" t="s">
        <v>674</v>
      </c>
      <c r="C77" s="545" t="s">
        <v>748</v>
      </c>
      <c r="D77" s="625" t="s">
        <v>814</v>
      </c>
      <c r="E77" s="699">
        <v>54</v>
      </c>
      <c r="F77" s="772">
        <v>60</v>
      </c>
      <c r="G77" s="845">
        <v>24</v>
      </c>
      <c r="H77" s="918">
        <v>47</v>
      </c>
      <c r="I77" s="991">
        <v>0</v>
      </c>
      <c r="J77" s="1064">
        <v>13</v>
      </c>
      <c r="K77" s="1137">
        <v>1</v>
      </c>
      <c r="L77" s="1210">
        <v>11</v>
      </c>
      <c r="M77" s="1283">
        <v>10</v>
      </c>
      <c r="N77" s="1356">
        <v>1</v>
      </c>
      <c r="O77" s="1424">
        <v>6</v>
      </c>
      <c r="P77" s="1490">
        <v>0.46153846153846156</v>
      </c>
      <c r="Q77" s="1556">
        <v>0</v>
      </c>
      <c r="S77" s="1671">
        <v>12</v>
      </c>
      <c r="T77" s="1743">
        <v>0.21052631578947367</v>
      </c>
      <c r="V77" s="1859">
        <v>45.25</v>
      </c>
      <c r="W77" s="1920">
        <v>77.774000000000001</v>
      </c>
      <c r="X77" s="1983">
        <v>140.386</v>
      </c>
      <c r="Y77" s="2047">
        <v>254.91900000000001</v>
      </c>
      <c r="Z77" s="2113">
        <v>118.61499999999999</v>
      </c>
      <c r="AA77" s="2183">
        <v>197.40799999999999</v>
      </c>
      <c r="AB77" s="2254">
        <v>15</v>
      </c>
      <c r="AC77" s="2324">
        <v>13.160533333333332</v>
      </c>
      <c r="AD77" s="2393">
        <v>834.35199999999998</v>
      </c>
    </row>
    <row r="78" spans="1:30" x14ac:dyDescent="0.25">
      <c r="A78" s="374" t="s">
        <v>467</v>
      </c>
      <c r="B78" s="460" t="s">
        <v>674</v>
      </c>
      <c r="C78" s="546" t="s">
        <v>749</v>
      </c>
      <c r="D78" s="626" t="s">
        <v>813</v>
      </c>
      <c r="V78" s="1860">
        <v>295.738</v>
      </c>
      <c r="W78" s="1921">
        <v>307.44099999999997</v>
      </c>
      <c r="AD78" s="2394">
        <v>603.17899999999997</v>
      </c>
    </row>
    <row r="79" spans="1:30" x14ac:dyDescent="0.25">
      <c r="A79" s="375" t="s">
        <v>471</v>
      </c>
      <c r="B79" s="461" t="s">
        <v>675</v>
      </c>
      <c r="C79" s="547" t="s">
        <v>750</v>
      </c>
      <c r="D79" s="627" t="s">
        <v>815</v>
      </c>
      <c r="E79" s="700">
        <v>0</v>
      </c>
      <c r="F79" s="773">
        <v>24</v>
      </c>
      <c r="G79" s="846">
        <v>0</v>
      </c>
      <c r="H79" s="919">
        <v>19</v>
      </c>
      <c r="I79" s="992">
        <v>0</v>
      </c>
      <c r="J79" s="1065">
        <v>5</v>
      </c>
      <c r="K79" s="1138">
        <v>0</v>
      </c>
      <c r="L79" s="1211">
        <v>24</v>
      </c>
      <c r="M79" s="1284">
        <v>19</v>
      </c>
      <c r="N79" s="1357">
        <v>5</v>
      </c>
      <c r="O79" s="1425">
        <v>5</v>
      </c>
      <c r="P79" s="1491">
        <v>1</v>
      </c>
      <c r="Q79" s="1557">
        <v>0</v>
      </c>
      <c r="S79" s="1672">
        <v>1</v>
      </c>
      <c r="T79" s="1744">
        <v>8.3333333333333329E-2</v>
      </c>
      <c r="AA79" s="2184">
        <v>10.807</v>
      </c>
      <c r="AB79" s="2255">
        <v>1</v>
      </c>
      <c r="AC79" s="2325">
        <v>10.807</v>
      </c>
      <c r="AD79" s="2395">
        <v>10.807</v>
      </c>
    </row>
    <row r="80" spans="1:30" x14ac:dyDescent="0.25">
      <c r="A80" s="376" t="s">
        <v>471</v>
      </c>
      <c r="B80" s="462" t="s">
        <v>675</v>
      </c>
      <c r="C80" s="548" t="s">
        <v>751</v>
      </c>
      <c r="D80" s="628" t="s">
        <v>816</v>
      </c>
      <c r="E80" s="701">
        <v>80</v>
      </c>
      <c r="F80" s="774">
        <v>90</v>
      </c>
      <c r="G80" s="847">
        <v>45</v>
      </c>
      <c r="H80" s="920">
        <v>72</v>
      </c>
      <c r="I80" s="993">
        <v>6</v>
      </c>
      <c r="J80" s="1066">
        <v>12</v>
      </c>
      <c r="K80" s="1139">
        <v>0</v>
      </c>
      <c r="L80" s="1212">
        <v>17</v>
      </c>
      <c r="M80" s="1285">
        <v>15</v>
      </c>
      <c r="N80" s="1358">
        <v>2</v>
      </c>
      <c r="O80" s="1426">
        <v>6</v>
      </c>
      <c r="P80" s="1492">
        <v>0.5</v>
      </c>
      <c r="Q80" s="1558">
        <v>2</v>
      </c>
      <c r="R80" s="1603">
        <v>1</v>
      </c>
      <c r="S80" s="1673">
        <v>19</v>
      </c>
      <c r="T80" s="1745">
        <v>0.22352941176470589</v>
      </c>
      <c r="Y80" s="2048">
        <v>527.27800000000002</v>
      </c>
      <c r="Z80" s="2114">
        <v>439.60199999999998</v>
      </c>
      <c r="AA80" s="2185">
        <v>608.52700000000004</v>
      </c>
      <c r="AB80" s="2256">
        <v>39</v>
      </c>
      <c r="AC80" s="2326">
        <v>15.603256410256412</v>
      </c>
      <c r="AD80" s="2396">
        <v>1575.4069999999999</v>
      </c>
    </row>
    <row r="81" spans="1:30" x14ac:dyDescent="0.25">
      <c r="A81" s="377" t="s">
        <v>471</v>
      </c>
      <c r="B81" s="463" t="s">
        <v>675</v>
      </c>
      <c r="C81" s="549" t="s">
        <v>752</v>
      </c>
      <c r="D81" s="629" t="s">
        <v>817</v>
      </c>
      <c r="E81" s="702">
        <v>211</v>
      </c>
      <c r="F81" s="775">
        <v>217</v>
      </c>
      <c r="G81" s="848">
        <v>135</v>
      </c>
      <c r="H81" s="921">
        <v>182</v>
      </c>
      <c r="I81" s="994">
        <v>13</v>
      </c>
      <c r="J81" s="1067">
        <v>22</v>
      </c>
      <c r="K81" s="1140">
        <v>1</v>
      </c>
      <c r="L81" s="1213">
        <v>39</v>
      </c>
      <c r="M81" s="1286">
        <v>39</v>
      </c>
      <c r="N81" s="1359">
        <v>0</v>
      </c>
      <c r="O81" s="1427">
        <v>11</v>
      </c>
      <c r="P81" s="1493">
        <v>0.5</v>
      </c>
      <c r="Q81" s="1559">
        <v>4</v>
      </c>
      <c r="R81" s="1604">
        <v>1</v>
      </c>
      <c r="S81" s="1674">
        <v>38</v>
      </c>
      <c r="T81" s="1746">
        <v>0.17757009345794392</v>
      </c>
      <c r="U81" s="1802">
        <v>431.81099999999998</v>
      </c>
      <c r="V81" s="1861">
        <v>838.86199999999997</v>
      </c>
      <c r="W81" s="1922">
        <v>1100.729</v>
      </c>
      <c r="X81" s="1984">
        <v>866.48400000000004</v>
      </c>
      <c r="Y81" s="2049">
        <v>599.27499999999998</v>
      </c>
      <c r="Z81" s="2115">
        <v>804.89099999999996</v>
      </c>
      <c r="AA81" s="2186">
        <v>773.25199999999995</v>
      </c>
      <c r="AB81" s="2257">
        <v>55</v>
      </c>
      <c r="AC81" s="2327">
        <v>14.059127272727272</v>
      </c>
      <c r="AD81" s="2397">
        <v>5415.3040000000001</v>
      </c>
    </row>
    <row r="82" spans="1:30" x14ac:dyDescent="0.25">
      <c r="A82" s="378" t="s">
        <v>471</v>
      </c>
      <c r="B82" s="464" t="s">
        <v>676</v>
      </c>
      <c r="C82" s="550" t="s">
        <v>753</v>
      </c>
      <c r="D82" s="630" t="s">
        <v>818</v>
      </c>
      <c r="E82" s="703">
        <v>153</v>
      </c>
      <c r="F82" s="776">
        <v>145</v>
      </c>
      <c r="G82" s="849">
        <v>114</v>
      </c>
      <c r="H82" s="922">
        <v>106</v>
      </c>
      <c r="I82" s="995">
        <v>16</v>
      </c>
      <c r="J82" s="1068">
        <v>23</v>
      </c>
      <c r="K82" s="1141">
        <v>0</v>
      </c>
      <c r="L82" s="1214">
        <v>13</v>
      </c>
      <c r="M82" s="1287">
        <v>12</v>
      </c>
      <c r="N82" s="1360">
        <v>1</v>
      </c>
      <c r="O82" s="1428">
        <v>5</v>
      </c>
      <c r="P82" s="1494">
        <v>0.21739130434782608</v>
      </c>
      <c r="Q82" s="1560">
        <v>2</v>
      </c>
      <c r="R82" s="1605">
        <v>1</v>
      </c>
      <c r="S82" s="1675">
        <v>21</v>
      </c>
      <c r="T82" s="1747">
        <v>0.14093959731543623</v>
      </c>
      <c r="U82" s="1803">
        <v>291.411</v>
      </c>
      <c r="V82" s="1862">
        <v>671.39200000000005</v>
      </c>
      <c r="W82" s="1923">
        <v>670.00400000000002</v>
      </c>
      <c r="X82" s="1985">
        <v>1294.2950000000001</v>
      </c>
      <c r="Y82" s="2050">
        <v>197.035</v>
      </c>
      <c r="Z82" s="2116">
        <v>515.44200000000001</v>
      </c>
      <c r="AA82" s="2187">
        <v>581.39</v>
      </c>
      <c r="AB82" s="2258">
        <v>42</v>
      </c>
      <c r="AC82" s="2328">
        <v>13.842619047619047</v>
      </c>
      <c r="AD82" s="2398">
        <v>4220.9690000000001</v>
      </c>
    </row>
    <row r="83" spans="1:30" x14ac:dyDescent="0.25">
      <c r="A83" s="379" t="s">
        <v>471</v>
      </c>
      <c r="B83" s="465" t="s">
        <v>676</v>
      </c>
      <c r="C83" s="551" t="s">
        <v>754</v>
      </c>
      <c r="D83" s="631" t="s">
        <v>819</v>
      </c>
      <c r="E83" s="704">
        <v>124</v>
      </c>
      <c r="F83" s="777">
        <v>132</v>
      </c>
      <c r="G83" s="850">
        <v>75</v>
      </c>
      <c r="H83" s="923">
        <v>109</v>
      </c>
      <c r="I83" s="996">
        <v>3</v>
      </c>
      <c r="J83" s="1069">
        <v>20</v>
      </c>
      <c r="K83" s="1142">
        <v>0</v>
      </c>
      <c r="L83" s="1215">
        <v>27</v>
      </c>
      <c r="M83" s="1288">
        <v>27</v>
      </c>
      <c r="N83" s="1361">
        <v>0</v>
      </c>
      <c r="O83" s="1429">
        <v>10</v>
      </c>
      <c r="P83" s="1495">
        <v>0.5</v>
      </c>
      <c r="Q83" s="1561">
        <v>1</v>
      </c>
      <c r="R83" s="1606">
        <v>1</v>
      </c>
      <c r="S83" s="1676">
        <v>10</v>
      </c>
      <c r="T83" s="1748">
        <v>7.8125E-2</v>
      </c>
      <c r="U83" s="1804">
        <v>82.739000000000004</v>
      </c>
      <c r="V83" s="1863">
        <v>148.00700000000001</v>
      </c>
      <c r="W83" s="1924">
        <v>214.18700000000001</v>
      </c>
      <c r="X83" s="1986">
        <v>276.26299999999998</v>
      </c>
      <c r="Y83" s="2051">
        <v>272.30700000000002</v>
      </c>
      <c r="Z83" s="2117">
        <v>97.180999999999997</v>
      </c>
      <c r="AA83" s="2188">
        <v>151.529</v>
      </c>
      <c r="AB83" s="2259">
        <v>11</v>
      </c>
      <c r="AC83" s="2329">
        <v>13.775363636363636</v>
      </c>
      <c r="AD83" s="2399">
        <v>1242.213</v>
      </c>
    </row>
    <row r="84" spans="1:30" x14ac:dyDescent="0.25">
      <c r="A84" s="380" t="s">
        <v>471</v>
      </c>
      <c r="B84" s="466" t="s">
        <v>676</v>
      </c>
      <c r="C84" s="552" t="s">
        <v>755</v>
      </c>
      <c r="D84" s="632" t="s">
        <v>820</v>
      </c>
      <c r="E84" s="705">
        <v>118</v>
      </c>
      <c r="F84" s="778">
        <v>103</v>
      </c>
      <c r="G84" s="851">
        <v>150</v>
      </c>
      <c r="H84" s="924">
        <v>77</v>
      </c>
      <c r="I84" s="997">
        <v>6</v>
      </c>
      <c r="J84" s="1070">
        <v>20</v>
      </c>
      <c r="K84" s="1143">
        <v>9</v>
      </c>
      <c r="L84" s="1216">
        <v>12</v>
      </c>
      <c r="M84" s="1289">
        <v>11</v>
      </c>
      <c r="N84" s="1362">
        <v>1</v>
      </c>
      <c r="O84" s="1430">
        <v>6</v>
      </c>
      <c r="P84" s="1496">
        <v>0.3</v>
      </c>
      <c r="Q84" s="1562">
        <v>2</v>
      </c>
      <c r="R84" s="1607">
        <v>1</v>
      </c>
      <c r="S84" s="1677">
        <v>9</v>
      </c>
      <c r="T84" s="1749">
        <v>8.1447963800904979E-2</v>
      </c>
      <c r="U84" s="1805">
        <v>106.42700000000001</v>
      </c>
      <c r="V84" s="1864">
        <v>187.76300000000001</v>
      </c>
      <c r="W84" s="1925">
        <v>378.423</v>
      </c>
      <c r="X84" s="1987">
        <v>466.11399999999998</v>
      </c>
      <c r="Y84" s="2052">
        <v>182.49100000000001</v>
      </c>
      <c r="Z84" s="2118">
        <v>431.23099999999999</v>
      </c>
      <c r="AA84" s="2189">
        <v>145.41399999999999</v>
      </c>
      <c r="AB84" s="2260">
        <v>12</v>
      </c>
      <c r="AC84" s="2330">
        <v>12.117833333333332</v>
      </c>
      <c r="AD84" s="2400">
        <v>1897.8630000000001</v>
      </c>
    </row>
    <row r="85" spans="1:30" x14ac:dyDescent="0.25">
      <c r="A85" s="381" t="s">
        <v>470</v>
      </c>
      <c r="B85" s="467" t="s">
        <v>677</v>
      </c>
      <c r="C85" s="553" t="s">
        <v>756</v>
      </c>
      <c r="D85" s="633" t="s">
        <v>821</v>
      </c>
      <c r="E85" s="706">
        <v>93</v>
      </c>
      <c r="F85" s="779">
        <v>115</v>
      </c>
      <c r="G85" s="852">
        <v>36</v>
      </c>
      <c r="H85" s="925">
        <v>94</v>
      </c>
      <c r="I85" s="998">
        <v>7</v>
      </c>
      <c r="J85" s="1071">
        <v>14</v>
      </c>
      <c r="K85" s="1144">
        <v>0</v>
      </c>
      <c r="L85" s="1217">
        <v>30</v>
      </c>
      <c r="M85" s="1290">
        <v>28</v>
      </c>
      <c r="N85" s="1363">
        <v>2</v>
      </c>
      <c r="O85" s="1431">
        <v>7</v>
      </c>
      <c r="P85" s="1497">
        <v>0.5</v>
      </c>
      <c r="Q85" s="1563">
        <v>3</v>
      </c>
      <c r="R85" s="1608">
        <v>1</v>
      </c>
      <c r="S85" s="1678">
        <v>14</v>
      </c>
      <c r="T85" s="1750">
        <v>0.13461538461538461</v>
      </c>
      <c r="U85" s="1806">
        <v>229.28800000000001</v>
      </c>
      <c r="V85" s="1865">
        <v>357.86900000000003</v>
      </c>
      <c r="W85" s="1926">
        <v>585.774</v>
      </c>
      <c r="X85" s="1988">
        <v>477.37799999999999</v>
      </c>
      <c r="Y85" s="2053">
        <v>540.10299999999995</v>
      </c>
      <c r="Z85" s="2119">
        <v>581.84900000000005</v>
      </c>
      <c r="AA85" s="2190">
        <v>380.05</v>
      </c>
      <c r="AB85" s="2261">
        <v>24</v>
      </c>
      <c r="AC85" s="2331">
        <v>15.835416666666667</v>
      </c>
      <c r="AD85" s="2401">
        <v>3152.3110000000001</v>
      </c>
    </row>
    <row r="86" spans="1:30" x14ac:dyDescent="0.25">
      <c r="A86" s="382" t="s">
        <v>470</v>
      </c>
      <c r="B86" s="468" t="s">
        <v>677</v>
      </c>
      <c r="C86" s="554" t="s">
        <v>757</v>
      </c>
    </row>
    <row r="87" spans="1:30" x14ac:dyDescent="0.25">
      <c r="A87" s="383" t="s">
        <v>470</v>
      </c>
      <c r="B87" s="469" t="s">
        <v>677</v>
      </c>
      <c r="C87" s="555" t="s">
        <v>758</v>
      </c>
      <c r="D87" s="634" t="s">
        <v>822</v>
      </c>
      <c r="E87" s="707">
        <v>48</v>
      </c>
      <c r="F87" s="780">
        <v>51</v>
      </c>
      <c r="G87" s="853">
        <v>12</v>
      </c>
      <c r="H87" s="926">
        <v>42</v>
      </c>
      <c r="I87" s="999">
        <v>0</v>
      </c>
      <c r="J87" s="1072">
        <v>9</v>
      </c>
      <c r="K87" s="1145">
        <v>6</v>
      </c>
      <c r="L87" s="1218">
        <v>10</v>
      </c>
      <c r="M87" s="1291">
        <v>9</v>
      </c>
      <c r="N87" s="1364">
        <v>1</v>
      </c>
      <c r="O87" s="1432">
        <v>4</v>
      </c>
      <c r="P87" s="1498">
        <v>0.44444444444444442</v>
      </c>
      <c r="Q87" s="1564">
        <v>0</v>
      </c>
      <c r="S87" s="1679">
        <v>5</v>
      </c>
      <c r="T87" s="1751">
        <v>0.10101010101010101</v>
      </c>
      <c r="W87" s="1927">
        <v>196.80099999999999</v>
      </c>
      <c r="X87" s="1989">
        <v>226.82499999999999</v>
      </c>
      <c r="Y87" s="2054">
        <v>86.364000000000004</v>
      </c>
      <c r="Z87" s="2120">
        <v>12.265000000000001</v>
      </c>
      <c r="AA87" s="2191">
        <v>155.661</v>
      </c>
      <c r="AB87" s="2262">
        <v>10</v>
      </c>
      <c r="AC87" s="2332">
        <v>15.5661</v>
      </c>
      <c r="AD87" s="2402">
        <v>677.91600000000005</v>
      </c>
    </row>
    <row r="88" spans="1:30" x14ac:dyDescent="0.25">
      <c r="A88" s="384" t="s">
        <v>470</v>
      </c>
      <c r="B88" s="470" t="s">
        <v>677</v>
      </c>
      <c r="C88" s="556" t="s">
        <v>759</v>
      </c>
      <c r="D88" s="635" t="s">
        <v>823</v>
      </c>
      <c r="E88" s="708">
        <v>102</v>
      </c>
      <c r="F88" s="781">
        <v>93</v>
      </c>
      <c r="G88" s="854">
        <v>65</v>
      </c>
      <c r="H88" s="927">
        <v>66</v>
      </c>
      <c r="I88" s="1000">
        <v>9</v>
      </c>
      <c r="J88" s="1073">
        <v>18</v>
      </c>
      <c r="K88" s="1146">
        <v>3</v>
      </c>
      <c r="L88" s="1219">
        <v>19</v>
      </c>
      <c r="M88" s="1292">
        <v>17</v>
      </c>
      <c r="N88" s="1365">
        <v>2</v>
      </c>
      <c r="O88" s="1433">
        <v>6</v>
      </c>
      <c r="P88" s="1499">
        <v>0.33333333333333331</v>
      </c>
      <c r="Q88" s="1565">
        <v>2</v>
      </c>
      <c r="R88" s="1609">
        <v>1</v>
      </c>
      <c r="S88" s="1680">
        <v>18</v>
      </c>
      <c r="T88" s="1752">
        <v>0.18461538461538463</v>
      </c>
      <c r="U88" s="1807">
        <v>191.15899999999999</v>
      </c>
      <c r="V88" s="1866">
        <v>454.14100000000002</v>
      </c>
      <c r="W88" s="1928">
        <v>980.75800000000004</v>
      </c>
      <c r="X88" s="1990">
        <v>376.476</v>
      </c>
      <c r="Y88" s="2055">
        <v>371.71</v>
      </c>
      <c r="Z88" s="2121">
        <v>264.35899999999998</v>
      </c>
      <c r="AA88" s="2192">
        <v>313.36599999999999</v>
      </c>
      <c r="AB88" s="2263">
        <v>25</v>
      </c>
      <c r="AC88" s="2333">
        <v>12.53464</v>
      </c>
      <c r="AD88" s="2403">
        <v>2951.9690000000001</v>
      </c>
    </row>
    <row r="89" spans="1:30" x14ac:dyDescent="0.25">
      <c r="A89" s="385" t="s">
        <v>470</v>
      </c>
      <c r="B89" s="471" t="s">
        <v>677</v>
      </c>
      <c r="C89" s="557" t="s">
        <v>760</v>
      </c>
      <c r="D89" s="636" t="s">
        <v>824</v>
      </c>
      <c r="E89" s="709">
        <v>33</v>
      </c>
      <c r="F89" s="782">
        <v>38</v>
      </c>
      <c r="G89" s="855">
        <v>0</v>
      </c>
      <c r="H89" s="928">
        <v>27</v>
      </c>
      <c r="I89" s="1001">
        <v>1</v>
      </c>
      <c r="J89" s="1074">
        <v>10</v>
      </c>
      <c r="K89" s="1147">
        <v>0</v>
      </c>
      <c r="L89" s="1220">
        <v>5</v>
      </c>
      <c r="M89" s="1293">
        <v>4</v>
      </c>
      <c r="N89" s="1366">
        <v>1</v>
      </c>
      <c r="O89" s="1434">
        <v>3</v>
      </c>
      <c r="P89" s="1500">
        <v>0.3</v>
      </c>
      <c r="Q89" s="1566">
        <v>1</v>
      </c>
      <c r="R89" s="1610">
        <v>1</v>
      </c>
      <c r="S89" s="1681">
        <v>6</v>
      </c>
      <c r="T89" s="1753">
        <v>0.16901408450704225</v>
      </c>
      <c r="X89" s="1991">
        <v>136.96100000000001</v>
      </c>
      <c r="Y89" s="2056">
        <v>241.917</v>
      </c>
      <c r="Z89" s="2122">
        <v>131.803</v>
      </c>
      <c r="AA89" s="2193">
        <v>107.26600000000001</v>
      </c>
      <c r="AB89" s="2264">
        <v>7</v>
      </c>
      <c r="AC89" s="2334">
        <v>15.323714285714287</v>
      </c>
      <c r="AD89" s="2404">
        <v>617.947</v>
      </c>
    </row>
    <row r="90" spans="1:30" x14ac:dyDescent="0.25">
      <c r="A90" s="386" t="s">
        <v>470</v>
      </c>
      <c r="B90" s="472" t="s">
        <v>678</v>
      </c>
      <c r="C90" s="558" t="s">
        <v>761</v>
      </c>
      <c r="D90" s="637" t="s">
        <v>825</v>
      </c>
      <c r="E90" s="710">
        <v>25</v>
      </c>
      <c r="F90" s="783">
        <v>22</v>
      </c>
      <c r="G90" s="856">
        <v>82</v>
      </c>
      <c r="H90" s="929">
        <v>15</v>
      </c>
      <c r="I90" s="1002">
        <v>0</v>
      </c>
      <c r="J90" s="1075">
        <v>7</v>
      </c>
      <c r="K90" s="1148">
        <v>0</v>
      </c>
      <c r="L90" s="1221">
        <v>0</v>
      </c>
      <c r="M90" s="1294">
        <v>0</v>
      </c>
      <c r="N90" s="1367">
        <v>0</v>
      </c>
      <c r="S90" s="1682">
        <v>0</v>
      </c>
      <c r="T90" s="1754">
        <v>0</v>
      </c>
      <c r="U90" s="1808">
        <v>82.97</v>
      </c>
      <c r="V90" s="1867">
        <v>560.36</v>
      </c>
      <c r="W90" s="1929">
        <v>32.832999999999998</v>
      </c>
      <c r="X90" s="1992">
        <v>153.041</v>
      </c>
      <c r="Y90" s="2057">
        <v>110.233</v>
      </c>
      <c r="Z90" s="2123">
        <v>17.419</v>
      </c>
      <c r="AA90" s="2194">
        <v>0</v>
      </c>
      <c r="AB90" s="2265">
        <v>0</v>
      </c>
      <c r="AD90" s="2405">
        <v>956.85599999999999</v>
      </c>
    </row>
    <row r="91" spans="1:30" x14ac:dyDescent="0.25">
      <c r="A91" s="387" t="s">
        <v>470</v>
      </c>
      <c r="B91" s="473" t="s">
        <v>678</v>
      </c>
      <c r="C91" s="559" t="s">
        <v>762</v>
      </c>
      <c r="D91" s="638" t="s">
        <v>826</v>
      </c>
      <c r="E91" s="711">
        <v>79</v>
      </c>
      <c r="F91" s="784">
        <v>76</v>
      </c>
      <c r="G91" s="857">
        <v>56</v>
      </c>
      <c r="H91" s="930">
        <v>54</v>
      </c>
      <c r="I91" s="1003">
        <v>4</v>
      </c>
      <c r="J91" s="1076">
        <v>18</v>
      </c>
      <c r="K91" s="1149">
        <v>5</v>
      </c>
      <c r="L91" s="1222">
        <v>19</v>
      </c>
      <c r="M91" s="1295">
        <v>19</v>
      </c>
      <c r="N91" s="1368">
        <v>0</v>
      </c>
      <c r="O91" s="1435">
        <v>4</v>
      </c>
      <c r="P91" s="1501">
        <v>0.22222222222222221</v>
      </c>
      <c r="Q91" s="1567">
        <v>1</v>
      </c>
      <c r="R91" s="1611">
        <v>1</v>
      </c>
      <c r="S91" s="1683">
        <v>26</v>
      </c>
      <c r="T91" s="1755">
        <v>0.33548387096774196</v>
      </c>
      <c r="U91" s="1809">
        <v>3.7480000000000002</v>
      </c>
      <c r="V91" s="1868">
        <v>298.19900000000001</v>
      </c>
      <c r="W91" s="1930">
        <v>319.46300000000002</v>
      </c>
      <c r="X91" s="1993">
        <v>359.45800000000003</v>
      </c>
      <c r="Y91" s="2058">
        <v>76.040000000000006</v>
      </c>
      <c r="Z91" s="2124">
        <v>333.88</v>
      </c>
      <c r="AA91" s="2195">
        <v>884.55600000000004</v>
      </c>
      <c r="AB91" s="2266">
        <v>56</v>
      </c>
      <c r="AC91" s="2335">
        <v>15.795642857142857</v>
      </c>
      <c r="AD91" s="2406">
        <v>2275.3440000000001</v>
      </c>
    </row>
    <row r="92" spans="1:30" x14ac:dyDescent="0.25">
      <c r="A92" s="388" t="s">
        <v>470</v>
      </c>
      <c r="B92" s="474" t="s">
        <v>678</v>
      </c>
      <c r="C92" s="560" t="s">
        <v>763</v>
      </c>
    </row>
    <row r="93" spans="1:30" x14ac:dyDescent="0.25">
      <c r="A93" s="389" t="s">
        <v>470</v>
      </c>
      <c r="B93" s="475" t="s">
        <v>678</v>
      </c>
      <c r="C93" s="561" t="s">
        <v>764</v>
      </c>
      <c r="D93" s="639" t="s">
        <v>825</v>
      </c>
      <c r="E93" s="712">
        <v>11</v>
      </c>
      <c r="F93" s="785">
        <v>10</v>
      </c>
      <c r="G93" s="858">
        <v>50</v>
      </c>
      <c r="H93" s="931">
        <v>5</v>
      </c>
      <c r="I93" s="1004">
        <v>0</v>
      </c>
      <c r="J93" s="1077">
        <v>5</v>
      </c>
      <c r="K93" s="1150">
        <v>1</v>
      </c>
      <c r="L93" s="1223">
        <v>0</v>
      </c>
      <c r="M93" s="1296">
        <v>0</v>
      </c>
      <c r="N93" s="1369">
        <v>0</v>
      </c>
      <c r="S93" s="1684">
        <v>0</v>
      </c>
      <c r="T93" s="1756">
        <v>0</v>
      </c>
      <c r="U93" s="1810">
        <v>5.39</v>
      </c>
      <c r="V93" s="1869">
        <v>54.4</v>
      </c>
      <c r="W93" s="1931">
        <v>-42.101999999999997</v>
      </c>
      <c r="X93" s="1994">
        <v>0</v>
      </c>
      <c r="Y93" s="2059">
        <v>0</v>
      </c>
      <c r="Z93" s="2125">
        <v>41.095999999999997</v>
      </c>
      <c r="AA93" s="2196">
        <v>0</v>
      </c>
      <c r="AB93" s="2267">
        <v>0</v>
      </c>
      <c r="AD93" s="2407">
        <v>58.783999999999999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pane="topRight"/>
      <selection pane="bottomLeft"/>
      <selection pane="bottomRight" activeCell="A28" sqref="A28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 collapsed="1"/>
    <col min="12" max="14" width="9.875" customWidth="1" outlineLevel="1" collapsed="1"/>
    <col min="15" max="15" width="9.875" customWidth="1" collapsed="1"/>
    <col min="16" max="18" width="9.875" customWidth="1" outlineLevel="1" collapsed="1"/>
    <col min="19" max="19" width="9.875" customWidth="1" collapsed="1"/>
    <col min="20" max="20" width="3.125" bestFit="1" customWidth="1" collapsed="1"/>
    <col min="21" max="31" width="8.5" customWidth="1" outlineLevel="1" collapsed="1"/>
    <col min="32" max="32" width="8.5" customWidth="1" collapsed="1"/>
    <col min="33" max="43" width="8.5" customWidth="1" outlineLevel="1" collapsed="1"/>
    <col min="44" max="44" width="8.5" customWidth="1" collapsed="1"/>
    <col min="45" max="55" width="8.5" customWidth="1" outlineLevel="1" collapsed="1"/>
    <col min="56" max="56" width="8.5" customWidth="1" collapsed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78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5094" t="s">
        <v>203</v>
      </c>
      <c r="BG2" s="5095"/>
      <c r="BH2" s="5095"/>
      <c r="BI2" s="5095"/>
      <c r="BJ2" s="5095"/>
      <c r="BK2" s="5095"/>
      <c r="BL2" s="206"/>
      <c r="BM2" s="206"/>
      <c r="BN2" s="206"/>
      <c r="BO2" s="206"/>
      <c r="BP2" s="206"/>
      <c r="BQ2" s="20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1485</v>
      </c>
      <c r="D4" s="69">
        <f t="shared" ref="D4:F4" si="0">D84</f>
        <v>3957</v>
      </c>
      <c r="E4" s="69">
        <f t="shared" si="0"/>
        <v>5453</v>
      </c>
      <c r="F4" s="73">
        <f t="shared" si="0"/>
        <v>1.3780641900429618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5453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/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0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4093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4093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0.27022730885391827</v>
      </c>
      <c r="D6" s="73">
        <f t="shared" ref="D6:F6" si="6">D109</f>
        <v>0.2481652252203094</v>
      </c>
      <c r="E6" s="73">
        <f t="shared" si="6"/>
        <v>0.22854711361164956</v>
      </c>
      <c r="F6" s="73">
        <f t="shared" si="6"/>
        <v>0.92094737854087416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 t="str">
        <f t="shared" si="7"/>
        <v/>
      </c>
      <c r="Q6" s="73">
        <f t="shared" si="7"/>
        <v>0.14903581872952351</v>
      </c>
      <c r="R6" s="73">
        <f t="shared" si="7"/>
        <v>0.10049539985845718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0.22019449999999999</v>
      </c>
      <c r="AW6" s="74">
        <v>0.17862310000000001</v>
      </c>
      <c r="AX6" s="74">
        <v>0.23423769999999999</v>
      </c>
      <c r="AY6" s="76">
        <v>0.16233939999999999</v>
      </c>
      <c r="AZ6" s="76"/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0.92457799095841009</v>
      </c>
      <c r="BJ6" s="84">
        <f t="shared" si="2"/>
        <v>0.68943667104072281</v>
      </c>
      <c r="BK6" s="84">
        <f t="shared" si="2"/>
        <v>0.6883069315962439</v>
      </c>
      <c r="BL6" s="84">
        <f t="shared" si="2"/>
        <v>0.73091800854392375</v>
      </c>
      <c r="BM6" s="84">
        <f t="shared" si="2"/>
        <v>0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2550</v>
      </c>
      <c r="D7" s="69">
        <f t="shared" ref="D7:F8" si="8">D96</f>
        <v>4548</v>
      </c>
      <c r="E7" s="69">
        <f t="shared" si="8"/>
        <v>6906</v>
      </c>
      <c r="F7" s="73">
        <f t="shared" si="8"/>
        <v>1.5184696569920844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891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/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2550</v>
      </c>
      <c r="D8" s="69">
        <f t="shared" si="8"/>
        <v>4548</v>
      </c>
      <c r="E8" s="69">
        <f t="shared" si="8"/>
        <v>7251</v>
      </c>
      <c r="F8" s="73">
        <f t="shared" si="8"/>
        <v>1.5943271767810026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923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/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0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1.3447058823529412</v>
      </c>
      <c r="D9" s="69">
        <f t="shared" ref="D9:F9" si="10">D145</f>
        <v>1.4355760773966579</v>
      </c>
      <c r="E9" s="69">
        <f t="shared" si="10"/>
        <v>1.5413046476348089</v>
      </c>
      <c r="F9" s="73">
        <f t="shared" si="10"/>
        <v>1.0736488799882233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1.6218851570964248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1.52717391304348</v>
      </c>
      <c r="AU9" s="11">
        <v>1.6813804173354701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/>
      <c r="BA9" s="77"/>
      <c r="BB9" s="77"/>
      <c r="BC9" s="77"/>
      <c r="BD9" s="77"/>
      <c r="BF9" s="84">
        <f t="shared" si="5"/>
        <v>1.1615656154234053</v>
      </c>
      <c r="BG9" s="84">
        <f t="shared" si="2"/>
        <v>1.2236362408857657</v>
      </c>
      <c r="BH9" s="84">
        <f t="shared" si="2"/>
        <v>1.0206711523213459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0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3429</v>
      </c>
      <c r="D10" s="69">
        <f t="shared" ref="D10:F10" si="12">D121</f>
        <v>6529</v>
      </c>
      <c r="E10" s="69">
        <f t="shared" si="12"/>
        <v>11176</v>
      </c>
      <c r="F10" s="73">
        <f t="shared" si="12"/>
        <v>1.71174758768571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1497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/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0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16.197248468941382</v>
      </c>
      <c r="D11" s="69">
        <f t="shared" ref="D11:F11" si="14">D133</f>
        <v>14.961283810690777</v>
      </c>
      <c r="E11" s="69">
        <f t="shared" si="14"/>
        <v>14.401174481030781</v>
      </c>
      <c r="F11" s="73">
        <f t="shared" si="14"/>
        <v>0.96256274951085663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14.863861055444222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14.863861</v>
      </c>
      <c r="AZ11" s="77"/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1.0189145050339286</v>
      </c>
      <c r="BM11" s="84">
        <f t="shared" si="2"/>
        <v>0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55540.364999999998</v>
      </c>
      <c r="D12" s="69">
        <f t="shared" ref="D12:F12" si="16">D59</f>
        <v>97682.222000000082</v>
      </c>
      <c r="E12" s="69">
        <f t="shared" si="16"/>
        <v>160947.52600000001</v>
      </c>
      <c r="F12" s="73">
        <f t="shared" si="16"/>
        <v>1.6476644644713332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22251.200000000001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/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0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1485</v>
      </c>
      <c r="D20" s="81">
        <f>INDEX(AG20:AR20,$B$2)</f>
        <v>3957</v>
      </c>
      <c r="E20" s="81">
        <f>INDEX(AS20:BD20,$B$2)</f>
        <v>9546</v>
      </c>
      <c r="F20" s="65">
        <f>IFERROR(E20/D20,"")</f>
        <v>2.4124336618650495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0</v>
      </c>
      <c r="Q20" s="4">
        <f>INDEX(AV20:AX20,IF($B$2&gt;6,3,$B$2-3))</f>
        <v>8823</v>
      </c>
      <c r="R20" s="4">
        <f>IFERROR(INDEX(AY20:BA20,IF($B$2&gt;9,3,$B$2-6)),"-")</f>
        <v>9546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/>
      <c r="AT20" s="11"/>
      <c r="AU20" s="11"/>
      <c r="AV20" s="11">
        <v>7096</v>
      </c>
      <c r="AW20" s="11">
        <v>7684</v>
      </c>
      <c r="AX20" s="11">
        <v>8823</v>
      </c>
      <c r="AY20" s="11">
        <v>9546</v>
      </c>
      <c r="AZ20" s="11"/>
      <c r="BA20" s="11"/>
      <c r="BB20" s="11"/>
      <c r="BC20" s="11"/>
      <c r="BD20" s="11"/>
      <c r="BF20" s="84">
        <f t="shared" ref="BF20:BQ28" si="20">IFERROR(AS20/AG20,"-")</f>
        <v>0</v>
      </c>
      <c r="BG20" s="84">
        <f t="shared" si="20"/>
        <v>0</v>
      </c>
      <c r="BH20" s="84">
        <f t="shared" si="20"/>
        <v>0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0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1485</v>
      </c>
      <c r="D21" s="81">
        <f t="shared" ref="D21:D28" si="22">INDEX(AG21:AR21,$B$2)</f>
        <v>3957</v>
      </c>
      <c r="E21" s="81">
        <f t="shared" ref="E21:E28" si="23">INDEX(AS21:BD21,$B$2)</f>
        <v>5453</v>
      </c>
      <c r="F21" s="65">
        <f t="shared" ref="F21:F27" si="24">IFERROR(E21/D21,"")</f>
        <v>1.3780641900429618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5453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/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0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4093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4093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1101</v>
      </c>
      <c r="D23" s="81">
        <f t="shared" si="22"/>
        <v>3156</v>
      </c>
      <c r="E23" s="81">
        <f t="shared" si="23"/>
        <v>4273</v>
      </c>
      <c r="F23" s="65">
        <f t="shared" si="24"/>
        <v>1.3539290240811153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4273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/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0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x14ac:dyDescent="0.25">
      <c r="A24" s="16" t="s">
        <v>108</v>
      </c>
      <c r="B24" s="16" t="s">
        <v>73</v>
      </c>
      <c r="C24" s="81">
        <f t="shared" si="21"/>
        <v>43</v>
      </c>
      <c r="D24" s="81">
        <f t="shared" si="22"/>
        <v>127</v>
      </c>
      <c r="E24" s="81">
        <f t="shared" si="23"/>
        <v>308</v>
      </c>
      <c r="F24" s="65">
        <f t="shared" si="24"/>
        <v>2.4251968503937009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308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/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0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213</v>
      </c>
      <c r="D25" s="81">
        <f t="shared" si="22"/>
        <v>444</v>
      </c>
      <c r="E25" s="81">
        <f t="shared" si="23"/>
        <v>541</v>
      </c>
      <c r="F25" s="65">
        <f t="shared" si="24"/>
        <v>1.2184684684684686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541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/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0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82</v>
      </c>
      <c r="D26" s="81">
        <f t="shared" si="22"/>
        <v>156</v>
      </c>
      <c r="E26" s="81">
        <f t="shared" si="23"/>
        <v>216</v>
      </c>
      <c r="F26" s="65">
        <f t="shared" si="24"/>
        <v>1.3846153846153846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216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/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0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29</v>
      </c>
      <c r="D27" s="81">
        <f t="shared" si="22"/>
        <v>39</v>
      </c>
      <c r="E27" s="81">
        <f t="shared" si="23"/>
        <v>74</v>
      </c>
      <c r="F27" s="65">
        <f t="shared" si="24"/>
        <v>1.8974358974358974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74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/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0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17</v>
      </c>
      <c r="D28" s="81">
        <f t="shared" si="22"/>
        <v>35</v>
      </c>
      <c r="E28" s="81">
        <f t="shared" si="23"/>
        <v>41</v>
      </c>
      <c r="F28" s="65">
        <f>IFERROR(E28/D28,"")</f>
        <v>1.1714285714285715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41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/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0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: INDEX(U31:AF31,$B$2))</f>
        <v>1650</v>
      </c>
      <c r="D31" s="71">
        <f>SUM(AG31                                : INDEX(AG31:AR31,$B$2))</f>
        <v>3184</v>
      </c>
      <c r="E31" s="71">
        <f>SUM(AS31                                 : INDEX(AS31:BD31,$B$2))</f>
        <v>5274</v>
      </c>
      <c r="F31" s="67">
        <f>IFERROR(E31/D31,"-")</f>
        <v>1.6564070351758795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826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/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0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: INDEX(U32:AF32,$B$2))</f>
        <v>1403</v>
      </c>
      <c r="D32" s="71">
        <f>SUM(AG32                                 : INDEX(AG32:AR32,$B$2))</f>
        <v>2772</v>
      </c>
      <c r="E32" s="71">
        <f>SUM(AS32                                 : INDEX(AS32:BD32,$B$2))</f>
        <v>4985</v>
      </c>
      <c r="F32" s="67">
        <f t="shared" ref="F32:F38" si="39">IFERROR(E32/D32,"-")</f>
        <v>1.7983405483405484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794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/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0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232</v>
      </c>
      <c r="B33" s="16" t="s">
        <v>79</v>
      </c>
      <c r="C33" s="71">
        <f>SUM(U33                                : INDEX(U33:AF33,$B$2))</f>
        <v>259</v>
      </c>
      <c r="D33" s="71">
        <f>SUM(AG33                                : INDEX(AG33:AR33,$B$2))</f>
        <v>412</v>
      </c>
      <c r="E33" s="71">
        <f>SUM(AS33                                 : INDEX(AS33:BD33,$B$2))</f>
        <v>289</v>
      </c>
      <c r="F33" s="67">
        <f t="shared" si="39"/>
        <v>0.70145631067961167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32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/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: INDEX(U34:AF34,$B$2))</f>
        <v>16</v>
      </c>
      <c r="D34" s="71">
        <f>SUM(AG34                                : INDEX(AG34:AR34,$B$2))</f>
        <v>0</v>
      </c>
      <c r="E34" s="71">
        <f>SUM(AS34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: INDEX(U35:AF35,$B$2))</f>
        <v>162</v>
      </c>
      <c r="D35" s="71">
        <f>SUM(AG35                                : INDEX(AG35:AR35,$B$2))</f>
        <v>301</v>
      </c>
      <c r="E35" s="71">
        <f>SUM(AS35                                 : INDEX(AS35:BD35,$B$2))</f>
        <v>206</v>
      </c>
      <c r="F35" s="67">
        <f t="shared" si="39"/>
        <v>0.68438538205980071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23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/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: INDEX(U36:AF36,$B$2))</f>
        <v>49</v>
      </c>
      <c r="D36" s="71">
        <f>SUM(AG36                                : INDEX(AG36:AR36,$B$2))</f>
        <v>76</v>
      </c>
      <c r="E36" s="71">
        <f>SUM(AS36                                 : INDEX(AS36:BD36,$B$2))</f>
        <v>51</v>
      </c>
      <c r="F36" s="67">
        <f t="shared" si="39"/>
        <v>0.67105263157894735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4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/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: INDEX(U37:AF37,$B$2))</f>
        <v>13</v>
      </c>
      <c r="D37" s="71">
        <f>SUM(AG37                                : INDEX(AG37:AR37,$B$2))</f>
        <v>17</v>
      </c>
      <c r="E37" s="71">
        <f>SUM(AS37                                 : INDEX(AS37:BD37,$B$2))</f>
        <v>20</v>
      </c>
      <c r="F37" s="67">
        <f t="shared" si="39"/>
        <v>1.1764705882352942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: INDEX(U38:AF38,$B$2))</f>
        <v>7</v>
      </c>
      <c r="D38" s="71">
        <f>SUM(AG38                                : INDEX(AG38:AR38,$B$2))</f>
        <v>18</v>
      </c>
      <c r="E38" s="71">
        <f>SUM(AS38                                 : INDEX(AS38:BD38,$B$2))</f>
        <v>9</v>
      </c>
      <c r="F38" s="67">
        <f t="shared" si="39"/>
        <v>0.5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2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/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: INDEX(U41:AF41,$B$2))</f>
        <v>2490</v>
      </c>
      <c r="D41" s="71">
        <f>SUM(AG41                                 : INDEX(AG41:AR41,$B$2))</f>
        <v>4352</v>
      </c>
      <c r="E41" s="71">
        <f>SUM(AS41                                  : INDEX(AS41:BD41,$B$2))</f>
        <v>9253</v>
      </c>
      <c r="F41" s="67">
        <f>IFERROR(E41/D41,"-")</f>
        <v>2.1261488970588234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1180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0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1.8389513108614233</v>
      </c>
      <c r="E42" s="73">
        <f>IFERROR(E43/SUM(E24:E28),"-")</f>
        <v>1.9991525423728813</v>
      </c>
      <c r="F42" s="67">
        <f>IFERROR(E42/D42,"-")</f>
        <v>1.0871155372984915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0.27288135593220336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         : INDEX(U43:AF43,$B$2))</f>
        <v>0</v>
      </c>
      <c r="D43" s="71">
        <f>SUM(AG43                                 : INDEX(AG43:AR43,$B$2))</f>
        <v>1473</v>
      </c>
      <c r="E43" s="71">
        <f>SUM(AS43                                  : INDEX(AS43:BD43,$B$2))</f>
        <v>2359</v>
      </c>
      <c r="F43" s="67">
        <f>IFERROR(E43/D43,"-")</f>
        <v>1.6014935505770536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322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/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0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0.46164290563475902</v>
      </c>
      <c r="E44" s="66">
        <f>IFERROR(E77/E43,"-")</f>
        <v>0.34972445951674436</v>
      </c>
      <c r="F44" s="67">
        <f>IFERROR(E44/D44,"-")</f>
        <v>0.75756489539435945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2.5621118012422359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         : INDEX(U45:AF45,$B$2))</f>
        <v>259</v>
      </c>
      <c r="D45" s="71">
        <f>SUM(AG45                                  : INDEX(AG45:AR45,$B$2))</f>
        <v>412</v>
      </c>
      <c r="E45" s="71">
        <f>SUM(AS45                                  : INDEX(AS45:BD45,$B$2))</f>
        <v>289</v>
      </c>
      <c r="F45" s="67">
        <f>IFERROR(E45/D45,"-")</f>
        <v>0.70145631067961167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/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: INDEX(U49:AF49,$B$2))</f>
        <v>7370.5630000000001</v>
      </c>
      <c r="D49" s="71">
        <f>SUM(AG49                                : INDEX(AG49:AR49,$B$2))</f>
        <v>6487.0780000000004</v>
      </c>
      <c r="E49" s="71">
        <f>SUM(AS49                                 : INDEX(AS49:BD49,$B$2))</f>
        <v>20216.924500000001</v>
      </c>
      <c r="F49" s="67">
        <f>IFERROR(E49/D49,"-")</f>
        <v>3.1164916623478245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2942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2942</v>
      </c>
      <c r="AZ49" s="4"/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2.8139242382940464</v>
      </c>
      <c r="BM49" s="84">
        <f t="shared" si="71"/>
        <v>0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: INDEX(U50:AF50,$B$2))</f>
        <v>12270.823500000002</v>
      </c>
      <c r="D50" s="71">
        <f>SUM(AG50                                 : INDEX(AG50:AR50,$B$2))</f>
        <v>30273.359000000091</v>
      </c>
      <c r="E50" s="71">
        <f>SUM(AS50                                 : INDEX(AS50:BD50,$B$2))</f>
        <v>51559.47600000001</v>
      </c>
      <c r="F50" s="67">
        <f t="shared" ref="F50:F58" si="72">IFERROR(E50/D50,"-")</f>
        <v>1.7031303331751146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7721.59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</v>
      </c>
      <c r="AZ50" s="4"/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1.6218631706609041</v>
      </c>
      <c r="BM50" s="84">
        <f t="shared" si="71"/>
        <v>0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: INDEX(U51:AF51,$B$2))</f>
        <v>9195.4014999999999</v>
      </c>
      <c r="D51" s="71">
        <f>SUM(AG51                                 : INDEX(AG51:AR51,$B$2))</f>
        <v>13085.359999999999</v>
      </c>
      <c r="E51" s="71">
        <f>SUM(AS51                                 : INDEX(AS51:BD51,$B$2))</f>
        <v>19385.427</v>
      </c>
      <c r="F51" s="67">
        <f t="shared" si="72"/>
        <v>1.4814592032622718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3228.53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3228.53</v>
      </c>
      <c r="AZ51" s="4"/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0.93743884273763878</v>
      </c>
      <c r="BM51" s="84">
        <f t="shared" si="71"/>
        <v>0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: INDEX(U52:AF52,$B$2))</f>
        <v>10000.49</v>
      </c>
      <c r="D52" s="71">
        <f>SUM(AG52                               : INDEX(AG52:AR52,$B$2))</f>
        <v>14753.869000000001</v>
      </c>
      <c r="E52" s="71">
        <f>SUM(AS52                                 : INDEX(AS52:BD52,$B$2))</f>
        <v>24635.103500000008</v>
      </c>
      <c r="F52" s="67">
        <f t="shared" si="72"/>
        <v>1.6697385275685996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3132.09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3132.09</v>
      </c>
      <c r="AZ52" s="4"/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1.1717938031398083</v>
      </c>
      <c r="BM52" s="84">
        <f t="shared" si="71"/>
        <v>0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: INDEX(U53:AF53,$B$2))</f>
        <v>8281.1255000000001</v>
      </c>
      <c r="D53" s="71">
        <f>SUM(AG53                               : INDEX(AG53:AR53,$B$2))</f>
        <v>10748.326000000001</v>
      </c>
      <c r="E53" s="71">
        <f>SUM(AS53                                 : INDEX(AS53:BD53,$B$2))</f>
        <v>16508.927499999998</v>
      </c>
      <c r="F53" s="67">
        <f t="shared" si="72"/>
        <v>1.5359533661334794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1702.81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1702.81</v>
      </c>
      <c r="AZ53" s="4"/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1.5543522611822245</v>
      </c>
      <c r="BM53" s="84">
        <f t="shared" si="71"/>
        <v>0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: INDEX(U54:AF54,$B$2))</f>
        <v>7423.2724999999991</v>
      </c>
      <c r="D54" s="71">
        <f>SUM(AG54                               : INDEX(AG54:AR54,$B$2))</f>
        <v>14718.848999999998</v>
      </c>
      <c r="E54" s="71">
        <f>SUM(AS54                                 : INDEX(AS54:BD54,$B$2))</f>
        <v>9109.1219999999994</v>
      </c>
      <c r="F54" s="67">
        <f t="shared" si="72"/>
        <v>0.61887461444845315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984.35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984.35</v>
      </c>
      <c r="AZ54" s="4"/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0.49067989834972836</v>
      </c>
      <c r="BM54" s="84">
        <f t="shared" si="71"/>
        <v>0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: INDEX(U55:AF55,$B$2))</f>
        <v>998.68899999999996</v>
      </c>
      <c r="D55" s="71">
        <f>SUM(AG55                               : INDEX(AG55:AR55,$B$2))</f>
        <v>7615.3810000000003</v>
      </c>
      <c r="E55" s="71">
        <f>SUM(AS55                                   : INDEX(AS55:BD55,$B$2))</f>
        <v>13175.3325</v>
      </c>
      <c r="F55" s="67">
        <f t="shared" si="72"/>
        <v>1.7300949880248933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1787.3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1787.3</v>
      </c>
      <c r="AZ55" s="4"/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2.1861659837318821</v>
      </c>
      <c r="BM55" s="84">
        <f t="shared" si="71"/>
        <v>0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: INDEX(U56:AF56,$B$2))</f>
        <v>0</v>
      </c>
      <c r="D56" s="71">
        <f>SUM(AG56                                : INDEX(AG56:AR56,$B$2))</f>
        <v>0</v>
      </c>
      <c r="E56" s="71">
        <f>SUM(AS56                                  : INDEX(AS56:BD56,$B$2))</f>
        <v>6357.2129999999997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752.53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2138.5100000000002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55540.364999999998</v>
      </c>
      <c r="D58" s="72">
        <f>SUM(D49:D55)</f>
        <v>97682.222000000082</v>
      </c>
      <c r="E58" s="72">
        <f>SUM(E49:E55)</f>
        <v>154590.31300000002</v>
      </c>
      <c r="F58" s="68">
        <f t="shared" si="72"/>
        <v>1.5825839117377971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21498.67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21498.67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1.3570250907369408</v>
      </c>
      <c r="BM58" s="84">
        <f t="shared" si="74"/>
        <v>0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55540.364999999998</v>
      </c>
      <c r="D59" s="72">
        <f>SUM(D49:D56)</f>
        <v>97682.222000000082</v>
      </c>
      <c r="E59" s="72">
        <f>SUM(E49:E56)</f>
        <v>160947.52600000001</v>
      </c>
      <c r="F59" s="68">
        <f>IFERROR(E59/D59,"-")</f>
        <v>1.6476644644713332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22251.200000000001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/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0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0.13270641991639776</v>
      </c>
      <c r="D63" s="65">
        <f t="shared" si="75"/>
        <v>6.641001675821824E-2</v>
      </c>
      <c r="E63" s="65">
        <f t="shared" si="75"/>
        <v>0.1256118997442682</v>
      </c>
      <c r="F63" s="65">
        <f>IFERROR(E63/D63,"")</f>
        <v>1.8914601422491544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0.13221758826490257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0.13221758826490257</v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2.0034692396443079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0.22093523332084697</v>
      </c>
      <c r="D64" s="65">
        <f t="shared" si="75"/>
        <v>0.30991677277775342</v>
      </c>
      <c r="E64" s="65">
        <f t="shared" si="75"/>
        <v>0.32034960264005552</v>
      </c>
      <c r="F64" s="65">
        <f t="shared" ref="F64:F72" si="79">IFERROR(E64/D64,"")</f>
        <v>1.0336633276372675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0.34701903717552313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0.34701903717552313</v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1.1547407457213712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0.1655624967534873</v>
      </c>
      <c r="D65" s="65">
        <f t="shared" si="75"/>
        <v>0.13395845970825671</v>
      </c>
      <c r="E65" s="65">
        <f t="shared" si="75"/>
        <v>0.12044563518174239</v>
      </c>
      <c r="F65" s="65">
        <f t="shared" si="79"/>
        <v>0.89912675499596362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0.14509464658085858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0.14509464658085858</v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0.66744152522430433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0.18005805327350657</v>
      </c>
      <c r="D66" s="65">
        <f t="shared" si="75"/>
        <v>0.15103944912309619</v>
      </c>
      <c r="E66" s="65">
        <f t="shared" si="75"/>
        <v>0.15306295233143258</v>
      </c>
      <c r="F66" s="65">
        <f t="shared" si="79"/>
        <v>1.0133971834516375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0.14076049831020349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0.14076049831020349</v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0.83429852440508434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0.14910102769400238</v>
      </c>
      <c r="D67" s="65">
        <f t="shared" si="75"/>
        <v>0.11003359444464718</v>
      </c>
      <c r="E67" s="65">
        <f t="shared" si="75"/>
        <v>0.10257335362831235</v>
      </c>
      <c r="F67" s="65">
        <f t="shared" si="79"/>
        <v>0.93220033523409318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7.6526659236355793E-2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7.6526659236355793E-2</v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1.1066740534343944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0.13365545040980553</v>
      </c>
      <c r="D68" s="65">
        <f t="shared" si="75"/>
        <v>0.15068093966986118</v>
      </c>
      <c r="E68" s="65">
        <f t="shared" si="75"/>
        <v>5.6596843868230683E-2</v>
      </c>
      <c r="F68" s="65">
        <f t="shared" si="79"/>
        <v>0.37560718689592193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4.4238063565111098E-2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4.4238063565111098E-2</v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0.34935627245297207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1.7981318631953534E-2</v>
      </c>
      <c r="D69" s="65">
        <f t="shared" si="75"/>
        <v>7.7960767518167162E-2</v>
      </c>
      <c r="E69" s="65">
        <f t="shared" si="75"/>
        <v>8.1861043952921653E-2</v>
      </c>
      <c r="F69" s="65">
        <f t="shared" si="79"/>
        <v>1.0500287075014443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8.0323757819802971E-2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8.0323757819802971E-2</v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1.556515360846711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3.9498668653036639E-2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3.3819749047242394E-2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0.96050133134696347</v>
      </c>
      <c r="F71" s="65">
        <f>IFERROR(E71/D71,"")</f>
        <v>0.96050133134696347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0.9661802509527575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0.9661802509527575</v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0.96618025095275684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29</v>
      </c>
      <c r="E76" s="81">
        <f>INDEX(AS76:BD76,$B$2)</f>
        <v>292</v>
      </c>
      <c r="F76" s="65">
        <f>IFERROR(E76/D76,"")</f>
        <v>10.068965517241379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292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292</v>
      </c>
      <c r="AZ76" s="15"/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10.068965517241379</v>
      </c>
      <c r="BM76" s="84">
        <f t="shared" si="84"/>
        <v>0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269</v>
      </c>
      <c r="D77" s="81">
        <f t="shared" ref="D77:D83" si="86">INDEX(AG77:AR77,$B$2)</f>
        <v>680</v>
      </c>
      <c r="E77" s="81">
        <f t="shared" ref="E77:E83" si="87">INDEX(AS77:BD77,$B$2)</f>
        <v>825</v>
      </c>
      <c r="F77" s="65">
        <f t="shared" ref="F77:F83" si="88">IFERROR(E77/D77,"")</f>
        <v>1.213235294117647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825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/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0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234</v>
      </c>
      <c r="D78" s="81">
        <f t="shared" si="86"/>
        <v>976</v>
      </c>
      <c r="E78" s="81">
        <f t="shared" si="87"/>
        <v>1306</v>
      </c>
      <c r="F78" s="65">
        <f t="shared" si="88"/>
        <v>1.3381147540983607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1306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1306</v>
      </c>
      <c r="AZ78" s="15"/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1.3381147540983607</v>
      </c>
      <c r="BM78" s="84">
        <f t="shared" si="84"/>
        <v>0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400</v>
      </c>
      <c r="D79" s="81">
        <f t="shared" si="86"/>
        <v>821</v>
      </c>
      <c r="E79" s="81">
        <f t="shared" si="87"/>
        <v>1143</v>
      </c>
      <c r="F79" s="65">
        <f t="shared" si="88"/>
        <v>1.392204628501827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1143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1143</v>
      </c>
      <c r="AZ79" s="15"/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1.392204628501827</v>
      </c>
      <c r="BM79" s="84">
        <f t="shared" si="84"/>
        <v>0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241</v>
      </c>
      <c r="D80" s="81">
        <f t="shared" si="86"/>
        <v>376</v>
      </c>
      <c r="E80" s="81">
        <f t="shared" si="87"/>
        <v>522</v>
      </c>
      <c r="F80" s="65">
        <f t="shared" si="88"/>
        <v>1.3882978723404256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522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522</v>
      </c>
      <c r="AZ80" s="15"/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1.3882978723404256</v>
      </c>
      <c r="BM80" s="84">
        <f t="shared" si="84"/>
        <v>0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216</v>
      </c>
      <c r="D81" s="81">
        <f t="shared" si="86"/>
        <v>701</v>
      </c>
      <c r="E81" s="81">
        <f t="shared" si="87"/>
        <v>817</v>
      </c>
      <c r="F81" s="65">
        <f t="shared" si="88"/>
        <v>1.1654778887303852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817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817</v>
      </c>
      <c r="AZ81" s="15"/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1.1654778887303852</v>
      </c>
      <c r="BM81" s="84">
        <f t="shared" si="84"/>
        <v>0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102</v>
      </c>
      <c r="D82" s="81">
        <f t="shared" si="86"/>
        <v>374</v>
      </c>
      <c r="E82" s="81">
        <f t="shared" si="87"/>
        <v>548</v>
      </c>
      <c r="F82" s="65">
        <f t="shared" si="88"/>
        <v>1.46524064171123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548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548</v>
      </c>
      <c r="AZ82" s="15"/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1.46524064171123</v>
      </c>
      <c r="BM82" s="84">
        <f t="shared" si="84"/>
        <v>0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4093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4093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1485</v>
      </c>
      <c r="D84" s="81">
        <f t="shared" ref="D84:E84" si="101">SUM(D76:D82)</f>
        <v>3957</v>
      </c>
      <c r="E84" s="81">
        <f t="shared" si="101"/>
        <v>5453</v>
      </c>
      <c r="F84" s="65">
        <f>IFERROR(E84/D84,"")</f>
        <v>1.3780641900429618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5453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0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1485</v>
      </c>
      <c r="D85" s="81">
        <f>SUM(D76:D83)</f>
        <v>3957</v>
      </c>
      <c r="E85" s="81">
        <f>SUM(E76:E83)</f>
        <v>9546</v>
      </c>
      <c r="F85" s="65">
        <f>IFERROR(E85/D85,"")</f>
        <v>2.4124336618650495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0</v>
      </c>
      <c r="Q85" s="4">
        <f t="shared" si="98"/>
        <v>8823</v>
      </c>
      <c r="R85" s="4">
        <f>IFERROR(INDEX(AY85:BA85,IF($B$2&gt;9,3,$B$2-6)),"-")</f>
        <v>9546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/>
      <c r="AT85" s="14"/>
      <c r="AU85" s="14"/>
      <c r="AV85" s="14">
        <v>7096</v>
      </c>
      <c r="AW85" s="14">
        <v>7684</v>
      </c>
      <c r="AX85" s="14">
        <v>8823</v>
      </c>
      <c r="AY85" s="14">
        <v>9546</v>
      </c>
      <c r="AZ85" s="14"/>
      <c r="BA85" s="14"/>
      <c r="BB85" s="14"/>
      <c r="BC85" s="14"/>
      <c r="BD85" s="14"/>
      <c r="BE85" s="33"/>
      <c r="BF85" s="84">
        <f t="shared" si="84"/>
        <v>0</v>
      </c>
      <c r="BG85" s="84">
        <f t="shared" si="84"/>
        <v>0</v>
      </c>
      <c r="BH85" s="84">
        <f t="shared" si="84"/>
        <v>0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0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: INDEX(U88:AF88,$B$2))</f>
        <v>81</v>
      </c>
      <c r="D88" s="71">
        <f>SUM(AG88                                 : INDEX(AG88:AR88,$B$2))</f>
        <v>94</v>
      </c>
      <c r="E88" s="71">
        <f>SUM(AS88                                  : INDEX(AS88:BD88,$B$2))</f>
        <v>509</v>
      </c>
      <c r="F88" s="65">
        <f t="shared" ref="F88:F95" si="103">IFERROR(E88/D88,"")</f>
        <v>5.4148936170212769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64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64</v>
      </c>
      <c r="AZ88" s="4"/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4.2666666666666666</v>
      </c>
      <c r="BM88" s="84">
        <f t="shared" si="114"/>
        <v>0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: INDEX(U89:AF89,$B$2))</f>
        <v>629</v>
      </c>
      <c r="D89" s="71">
        <f>SUM(AG89                                 : INDEX(AG89:AR89,$B$2))</f>
        <v>1413</v>
      </c>
      <c r="E89" s="71">
        <f>SUM(AS89                                  : INDEX(AS89:BD89,$B$2))</f>
        <v>2422</v>
      </c>
      <c r="F89" s="65">
        <f t="shared" si="103"/>
        <v>1.7140835102618541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360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/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0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: INDEX(U90:AF90,$B$2))</f>
        <v>477</v>
      </c>
      <c r="D90" s="71">
        <f>SUM(AG90                                 : INDEX(AG90:AR90,$B$2))</f>
        <v>698</v>
      </c>
      <c r="E90" s="71">
        <f>SUM(AS90                                  : INDEX(AS90:BD90,$B$2))</f>
        <v>1026</v>
      </c>
      <c r="F90" s="65">
        <f t="shared" si="103"/>
        <v>1.4699140401146131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180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180</v>
      </c>
      <c r="AZ90" s="4"/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0.83720930232558144</v>
      </c>
      <c r="BM90" s="84">
        <f t="shared" si="114"/>
        <v>0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: INDEX(U91:AF91,$B$2))</f>
        <v>554</v>
      </c>
      <c r="D91" s="71">
        <f>SUM(AG91                                 : INDEX(AG91:AR91,$B$2))</f>
        <v>702</v>
      </c>
      <c r="E91" s="71">
        <f>SUM(AS91                                  : INDEX(AS91:BD91,$B$2))</f>
        <v>1191</v>
      </c>
      <c r="F91" s="65">
        <f t="shared" si="103"/>
        <v>1.6965811965811965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115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115</v>
      </c>
      <c r="AZ91" s="4"/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0.88461538461538458</v>
      </c>
      <c r="BM91" s="84">
        <f t="shared" si="114"/>
        <v>0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: INDEX(U92:AF92,$B$2))</f>
        <v>407</v>
      </c>
      <c r="D92" s="71">
        <f>SUM(AG92                                 : INDEX(AG92:AR92,$B$2))</f>
        <v>653</v>
      </c>
      <c r="E92" s="71">
        <f>SUM(AS92                                  : INDEX(AS92:BD92,$B$2))</f>
        <v>820</v>
      </c>
      <c r="F92" s="65">
        <f t="shared" si="103"/>
        <v>1.2557427258805514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65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65</v>
      </c>
      <c r="AZ92" s="4"/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1.25</v>
      </c>
      <c r="BM92" s="84">
        <f t="shared" si="114"/>
        <v>0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: INDEX(U93:AF93,$B$2))</f>
        <v>339</v>
      </c>
      <c r="D93" s="71">
        <f>SUM(AG93                                 : INDEX(AG93:AR93,$B$2))</f>
        <v>680</v>
      </c>
      <c r="E93" s="71">
        <f>SUM(AS93                                  : INDEX(AS93:BD93,$B$2))</f>
        <v>506</v>
      </c>
      <c r="F93" s="65">
        <f t="shared" si="103"/>
        <v>0.74411764705882355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56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/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: INDEX(U94:AF94,$B$2))</f>
        <v>63</v>
      </c>
      <c r="D94" s="71">
        <f>SUM(AG94                                 : INDEX(AG94:AR94,$B$2))</f>
        <v>308</v>
      </c>
      <c r="E94" s="71">
        <f>SUM(AS94                                  : INDEX(AS94:BD94,$B$2))</f>
        <v>432</v>
      </c>
      <c r="F94" s="65">
        <f t="shared" si="103"/>
        <v>1.4025974025974026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51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51</v>
      </c>
      <c r="AZ94" s="4"/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0.96226415094339623</v>
      </c>
      <c r="BM94" s="84">
        <f t="shared" si="114"/>
        <v>0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: INDEX(U95:AF95,$B$2))</f>
        <v>0</v>
      </c>
      <c r="D95" s="71">
        <f>SUM(AG95                                 : INDEX(AG95:AR95,$B$2))</f>
        <v>0</v>
      </c>
      <c r="E95" s="71">
        <f>SUM(AS95                                  : INDEX(AS95:BD95,$B$2))</f>
        <v>345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32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2550</v>
      </c>
      <c r="D96" s="72">
        <f t="shared" ref="D96" si="117">SUM(D88:D94)</f>
        <v>4548</v>
      </c>
      <c r="E96" s="72">
        <f>SUM(E88:E94)</f>
        <v>6906</v>
      </c>
      <c r="F96" s="65">
        <f>IFERROR(E96/D96,"")</f>
        <v>1.5184696569920844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891</v>
      </c>
      <c r="S96" s="4">
        <f t="shared" si="113"/>
        <v>0</v>
      </c>
      <c r="T96" s="7"/>
      <c r="U96" s="61">
        <f>SUM(U88:U94)</f>
        <v>262</v>
      </c>
      <c r="V96" s="61">
        <f t="shared" ref="V96:BD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2550</v>
      </c>
      <c r="D97" s="72">
        <f t="shared" ref="D97:E97" si="119">SUM(D88:D95)</f>
        <v>4548</v>
      </c>
      <c r="E97" s="72">
        <f t="shared" si="119"/>
        <v>7251</v>
      </c>
      <c r="F97" s="65">
        <f>IFERROR(E97/D97,"")</f>
        <v>1.5943271767810026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923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/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0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0.6067415730337079</v>
      </c>
      <c r="D100" s="73">
        <f>2*SUM(AG88:INDEX(AG88:AR88,$B$2))/(SUM(AG76:INDEX(AG76:AR76,$B$2))*2+AF76-INDEX(AG76:AR76,$B$2))</f>
        <v>0.4</v>
      </c>
      <c r="E100" s="73">
        <f>2*SUM(AS88:INDEX(AS88:BD88,$B$2))/(SUM(AS76:INDEX(AS76:BD76,$B$2))*2+AR76-INDEX(AS76:BD76,$B$2))</f>
        <v>0.39396284829721362</v>
      </c>
      <c r="F100" s="65">
        <f>IFERROR(E100/D100,"")</f>
        <v>0.98490712074303399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0.21052631578947367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0.81136949999999997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0.21052631578947367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2.2780759038461529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0.41403508771929859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0.39116915422885573</v>
      </c>
      <c r="D101" s="73">
        <f>2*SUM(AG89:INDEX(AG89:AR89,$B$2))/(SUM(AG77:INDEX(AG77:AR77,$B$2))*2+AF77-INDEX(AG77:AR77,$B$2))</f>
        <v>0.4725752508361204</v>
      </c>
      <c r="E101" s="73">
        <f>2*SUM(AS89:INDEX(AS89:BD89,$B$2))/(SUM(AS77:INDEX(AS77:BD77,$B$2))*2+AR77-INDEX(AS77:BD77,$B$2))</f>
        <v>0.45182352392500702</v>
      </c>
      <c r="F101" s="65">
        <f t="shared" ref="F101:F109" si="122">IFERROR(E101/D101,"")</f>
        <v>0.95608799471745998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0.33692091717360784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0.42126249999999998</v>
      </c>
      <c r="AW101" s="8">
        <f t="shared" si="120"/>
        <v>0.44462409054163299</v>
      </c>
      <c r="AX101" s="8">
        <f t="shared" si="120"/>
        <v>0.74354923644023174</v>
      </c>
      <c r="AY101" s="8">
        <v>0.33692090000000002</v>
      </c>
      <c r="AZ101" s="8"/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0.84493221428571352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1.0017380330357155</v>
      </c>
      <c r="BM101" s="84">
        <f t="shared" si="121"/>
        <v>0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0.32919254658385094</v>
      </c>
      <c r="D102" s="73">
        <f>2*SUM(AG90:INDEX(AG90:AR90,$B$2))/(SUM(AG78:INDEX(AG78:AR78,$B$2))*2+AF78-INDEX(AG78:AR78,$B$2))</f>
        <v>0.27491138243402913</v>
      </c>
      <c r="E102" s="73">
        <f>2*SUM(AS90:INDEX(AS90:BD90,$B$2))/(SUM(AS78:INDEX(AS78:BD78,$B$2))*2+AR78-INDEX(AS78:BD78,$B$2))</f>
        <v>0.1952054794520548</v>
      </c>
      <c r="F102" s="65">
        <f t="shared" si="122"/>
        <v>0.71006692310711628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0.1926163723916533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0.25100129999999998</v>
      </c>
      <c r="AW102" s="8">
        <f t="shared" si="120"/>
        <v>0.18426361802286484</v>
      </c>
      <c r="AX102" s="8">
        <f t="shared" si="120"/>
        <v>0.17807089859851608</v>
      </c>
      <c r="AY102" s="8">
        <v>0.19261639999999999</v>
      </c>
      <c r="AZ102" s="8"/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0.730046464024391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0.67191767441860384</v>
      </c>
      <c r="BM102" s="84">
        <f t="shared" si="121"/>
        <v>0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0.24060803474484257</v>
      </c>
      <c r="D103" s="73">
        <f>2*SUM(AG91:INDEX(AG91:AR91,$B$2))/(SUM(AG79:INDEX(AG79:AR79,$B$2))*2+AF79-INDEX(AG79:AR79,$B$2))</f>
        <v>0.18975537234761455</v>
      </c>
      <c r="E103" s="73">
        <f>2*SUM(AS91:INDEX(AS91:BD91,$B$2))/(SUM(AS79:INDEX(AS79:BD79,$B$2))*2+AR79-INDEX(AS79:BD79,$B$2))</f>
        <v>0.11565914056809905</v>
      </c>
      <c r="F103" s="65">
        <f t="shared" si="122"/>
        <v>0.60951708052946207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8.959875340864823E-2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0.1221978</v>
      </c>
      <c r="AW103" s="8">
        <f t="shared" si="120"/>
        <v>0.13001266357112706</v>
      </c>
      <c r="AX103" s="8">
        <f t="shared" si="120"/>
        <v>9.4117647058823528E-2</v>
      </c>
      <c r="AY103" s="8">
        <v>8.9598750000000005E-2</v>
      </c>
      <c r="AZ103" s="8"/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1.0651024459459426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0.50140838942307808</v>
      </c>
      <c r="BM103" s="84">
        <f t="shared" si="121"/>
        <v>0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0.2239955971381398</v>
      </c>
      <c r="D104" s="73">
        <f>2*SUM(AG92:INDEX(AG92:AR92,$B$2))/(SUM(AG80:INDEX(AG80:AR80,$B$2))*2+AF80-INDEX(AG80:AR80,$B$2))</f>
        <v>0.18441118328155889</v>
      </c>
      <c r="E104" s="73">
        <f>2*SUM(AS92:INDEX(AS92:BD92,$B$2))/(SUM(AS80:INDEX(AS80:BD80,$B$2))*2+AR80-INDEX(AS80:BD80,$B$2))</f>
        <v>0.11641939376730319</v>
      </c>
      <c r="F104" s="65">
        <f t="shared" si="122"/>
        <v>0.6313033282236149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0.11915673693858846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0.1301301</v>
      </c>
      <c r="AW104" s="8">
        <f t="shared" si="120"/>
        <v>9.4212651413189769E-2</v>
      </c>
      <c r="AX104" s="8">
        <f t="shared" si="120"/>
        <v>0.11380753138075314</v>
      </c>
      <c r="AY104" s="8">
        <v>0.1191567</v>
      </c>
      <c r="AZ104" s="8"/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0.75788734166666871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0.81003641250000069</v>
      </c>
      <c r="BM104" s="84">
        <f t="shared" si="121"/>
        <v>0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0.22517436067751578</v>
      </c>
      <c r="D105" s="73">
        <f>2*SUM(AG93:INDEX(AG93:AR93,$B$2))/(SUM(AG81:INDEX(AG81:AR81,$B$2))*2+AF81-INDEX(AG81:AR81,$B$2))</f>
        <v>0.19304471256210079</v>
      </c>
      <c r="E105" s="73">
        <f>2*SUM(AS93:INDEX(AS93:BD93,$B$2))/(SUM(AS81:INDEX(AS81:BD81,$B$2))*2+AR81-INDEX(AS81:BD81,$B$2))</f>
        <v>9.0982648566034344E-2</v>
      </c>
      <c r="F105" s="65">
        <f t="shared" si="122"/>
        <v>0.47130349937331761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6.6508313539192399E-2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0.1294766</v>
      </c>
      <c r="AW105" s="8">
        <f t="shared" si="120"/>
        <v>8.3386786401539445E-2</v>
      </c>
      <c r="AX105" s="8">
        <f t="shared" si="120"/>
        <v>7.2599531615925056E-2</v>
      </c>
      <c r="AY105" s="8">
        <v>6.6508310000000001E-2</v>
      </c>
      <c r="AZ105" s="8"/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0.60805599532710164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0.53902665197674582</v>
      </c>
      <c r="BM105" s="84">
        <f t="shared" si="121"/>
        <v>0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0.10144927536231885</v>
      </c>
      <c r="D106" s="73">
        <f>2*SUM(AG94:INDEX(AG94:AR94,$B$2))/(SUM(AG82:INDEX(AG82:AR82,$B$2))*2+AF82-INDEX(AG82:AR82,$B$2))</f>
        <v>0.171158655181995</v>
      </c>
      <c r="E106" s="73">
        <f>2*SUM(AS94:INDEX(AS94:BD94,$B$2))/(SUM(AS82:INDEX(AS82:BD82,$B$2))*2+AR82-INDEX(AS82:BD82,$B$2))</f>
        <v>0.11904105814273905</v>
      </c>
      <c r="F106" s="65">
        <f t="shared" si="122"/>
        <v>0.69550124716837314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9.9902056807051914E-2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0.17016319999999999</v>
      </c>
      <c r="AW106" s="8">
        <f t="shared" si="120"/>
        <v>0.14169570267131243</v>
      </c>
      <c r="AX106" s="8">
        <f t="shared" si="120"/>
        <v>0.11855104281009879</v>
      </c>
      <c r="AY106" s="8">
        <v>9.9902060000000001E-2</v>
      </c>
      <c r="AZ106" s="8"/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1.3283707870967743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0.66255800169811363</v>
      </c>
      <c r="BM106" s="84">
        <f t="shared" si="121"/>
        <v>0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2.5154022820896068E-2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8.658008658008658E-3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5.6441720000000001E-2</v>
      </c>
      <c r="AW107" s="8">
        <f t="shared" si="120"/>
        <v>1.7234625930278104E-2</v>
      </c>
      <c r="AX107" s="8">
        <f t="shared" si="120"/>
        <v>1.3909587680079483E-2</v>
      </c>
      <c r="AY107" s="8">
        <v>8.6580089999999995E-3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>
        <f>2*SUM(U96:INDEX(U96:AF96,$B$2))/(SUM(U84:INDEX(U84:AF84,$B$2))*2+U84-INDEX(U84:AF84,$B$2))</f>
        <v>0.27022730885391827</v>
      </c>
      <c r="D108" s="73">
        <f>2*SUM(AG96:INDEX(AG96:AR96,$B$2))/(SUM(AG84:INDEX(AG84:AR84,$B$2))*2+AF84-INDEX(AG84:AR84,$B$2))</f>
        <v>0.2481652252203094</v>
      </c>
      <c r="E108" s="73">
        <f>2*SUM(AS96:INDEX(AS96:BD96,$B$2))/(SUM(AS84:INDEX(AS84:BD84,$B$2))*2+AR84-INDEX(AS84:BD84,$B$2))</f>
        <v>0.17965660770031217</v>
      </c>
      <c r="F108" s="65">
        <f t="shared" si="122"/>
        <v>0.72393949450742545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0.16233943700464606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0.27022730885391827</v>
      </c>
      <c r="D109" s="73">
        <f>2*SUM(AG97:INDEX(AG97:AR97,$B$2))/(SUM(AG85:INDEX(AG85:AR85,$B$2))*2+AF85-INDEX(AG85:AR85,$B$2))</f>
        <v>0.2481652252203094</v>
      </c>
      <c r="E109" s="73">
        <f>2*SUM(AS97:INDEX(AS97:BD97,$B$2))/(SUM(AS85:INDEX(AS85:BD85,$B$2))*2+AR85-INDEX(AS85:BD85,$B$2))</f>
        <v>0.22854711361164956</v>
      </c>
      <c r="F109" s="65">
        <f t="shared" si="122"/>
        <v>0.92094737854087416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 t="str">
        <f>IFERROR(P97/(AVERAGE(AR85,AS85)+AVERAGE(AS85,AT85)+AVERAGE(AT85,AU85)),"")</f>
        <v/>
      </c>
      <c r="Q109" s="8">
        <f t="shared" si="132"/>
        <v>0.14903581872952351</v>
      </c>
      <c r="R109" s="8">
        <f>2*SUM(AY97:INDEX(AY97:BA97,R$110))/(SUM(AY85:INDEX(AY85:BA85,R$110))*2+AX85-INDEX(AY85:BA85,R$110))</f>
        <v>0.10049539985845718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0.22019449999999999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0.16233939999999999</v>
      </c>
      <c r="AZ109" s="8"/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0.92457799095841009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0.73091800854392375</v>
      </c>
      <c r="BM109" s="84">
        <f t="shared" si="121"/>
        <v>0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: INDEX(U112:AF112,$B$2))</f>
        <v>181</v>
      </c>
      <c r="D112" s="71">
        <f>SUM(AG112                                  : INDEX(AG112:AR112,$B$2))</f>
        <v>190</v>
      </c>
      <c r="E112" s="71">
        <f>SUM(AS112                                  : INDEX(AS112:BD112,$B$2))</f>
        <v>1157</v>
      </c>
      <c r="F112" s="65">
        <f>IFERROR(E112/D112,"")</f>
        <v>6.0894736842105264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181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181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5.3235294117647056</v>
      </c>
      <c r="BM112" s="84">
        <f t="shared" si="143"/>
        <v>0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: INDEX(U113:AF113,$B$2))</f>
        <v>849.5</v>
      </c>
      <c r="D113" s="71">
        <f>SUM(AG113                                  : INDEX(AG113:AR113,$B$2))</f>
        <v>2094</v>
      </c>
      <c r="E113" s="71">
        <f>SUM(AS113                                  : INDEX(AS113:BD113,$B$2))</f>
        <v>3738</v>
      </c>
      <c r="F113" s="65">
        <f t="shared" ref="F113:F120" si="144">IFERROR(E113/D113,"")</f>
        <v>1.7851002865329513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568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0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: INDEX(U114:AF114,$B$2))</f>
        <v>656.5</v>
      </c>
      <c r="D114" s="71">
        <f>SUM(AG114                                  : INDEX(AG114:AR114,$B$2))</f>
        <v>996</v>
      </c>
      <c r="E114" s="71">
        <f>SUM(AS114                                  : INDEX(AS114:BD114,$B$2))</f>
        <v>1459.5</v>
      </c>
      <c r="F114" s="65">
        <f t="shared" si="144"/>
        <v>1.4653614457831325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228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228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0.8571428571428571</v>
      </c>
      <c r="BM114" s="84">
        <f t="shared" si="143"/>
        <v>0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: INDEX(U115:AF115,$B$2))</f>
        <v>734</v>
      </c>
      <c r="D115" s="71">
        <f>SUM(AG115                                  : INDEX(AG115:AR115,$B$2))</f>
        <v>1047</v>
      </c>
      <c r="E115" s="71">
        <f>SUM(AS115                                  : INDEX(AS115:BD115,$B$2))</f>
        <v>1820.5</v>
      </c>
      <c r="F115" s="65">
        <f t="shared" si="144"/>
        <v>1.7387774594078318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203.5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203.5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1.1497175141242937</v>
      </c>
      <c r="BM115" s="84">
        <f t="shared" si="143"/>
        <v>0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: INDEX(U116:AF116,$B$2))</f>
        <v>528</v>
      </c>
      <c r="D116" s="71">
        <f>SUM(AG116                                  : INDEX(AG116:AR116,$B$2))</f>
        <v>817</v>
      </c>
      <c r="E116" s="71">
        <f>SUM(AS116                                  : INDEX(AS116:BD116,$B$2))</f>
        <v>1177</v>
      </c>
      <c r="F116" s="65">
        <f t="shared" si="144"/>
        <v>1.4406364749082008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118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118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1.6857142857142857</v>
      </c>
      <c r="BM116" s="84">
        <f t="shared" si="143"/>
        <v>0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: INDEX(U117:AF117,$B$2))</f>
        <v>414</v>
      </c>
      <c r="D117" s="71">
        <f>SUM(AG117                                  : INDEX(AG117:AR117,$B$2))</f>
        <v>928</v>
      </c>
      <c r="E117" s="71">
        <f>SUM(AS117                                  : INDEX(AS117:BD117,$B$2))</f>
        <v>652</v>
      </c>
      <c r="F117" s="65">
        <f t="shared" si="144"/>
        <v>0.70258620689655171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69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69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0.70408163265306123</v>
      </c>
      <c r="BM117" s="84">
        <f t="shared" si="143"/>
        <v>0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: INDEX(U118:AF118,$B$2))</f>
        <v>66</v>
      </c>
      <c r="D118" s="71">
        <f>SUM(AG118                                  : INDEX(AG118:AR118,$B$2))</f>
        <v>457</v>
      </c>
      <c r="E118" s="71">
        <f>SUM(AS118                                  : INDEX(AS118:BD118,$B$2))</f>
        <v>715</v>
      </c>
      <c r="F118" s="65">
        <f t="shared" si="144"/>
        <v>1.5645514223194747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80.5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80.5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1.3879310344827587</v>
      </c>
      <c r="BM118" s="84">
        <f t="shared" si="143"/>
        <v>0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: INDEX(U119:AF119,$B$2))</f>
        <v>0</v>
      </c>
      <c r="D119" s="71">
        <f>SUM(AG119                                  : INDEX(AG119:AR119,$B$2))</f>
        <v>0</v>
      </c>
      <c r="E119" s="71">
        <f>SUM(AS119                                  : INDEX(AS119:BD119,$B$2))</f>
        <v>457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49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3429</v>
      </c>
      <c r="D120" s="69">
        <f t="shared" ref="D120:E120" si="147">SUM(D112:D118)</f>
        <v>6529</v>
      </c>
      <c r="E120" s="69">
        <f t="shared" si="147"/>
        <v>10719</v>
      </c>
      <c r="F120" s="65">
        <f t="shared" si="144"/>
        <v>1.641752182570072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1448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0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3429</v>
      </c>
      <c r="D121" s="69">
        <f t="shared" ref="D121:E121" si="149">SUM(D112:D119)</f>
        <v>6529</v>
      </c>
      <c r="E121" s="69">
        <f t="shared" si="149"/>
        <v>11176</v>
      </c>
      <c r="F121" s="65">
        <f>IFERROR(E121/D121,"")</f>
        <v>1.71174758768571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1497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0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40.721342541436464</v>
      </c>
      <c r="D124" s="66">
        <f t="shared" si="150"/>
        <v>34.142515789473684</v>
      </c>
      <c r="E124" s="66">
        <f t="shared" si="150"/>
        <v>17.473573465859985</v>
      </c>
      <c r="F124" s="65">
        <f t="shared" ref="F124:F132" si="151">IFERROR(E124/D124,"")</f>
        <v>0.51178341905452607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16.254143646408838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16.254144</v>
      </c>
      <c r="AZ124" s="48"/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0.52858246510093099</v>
      </c>
      <c r="BM124" s="84">
        <f t="shared" si="153"/>
        <v>0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14.444759858740438</v>
      </c>
      <c r="D125" s="66">
        <f t="shared" si="150"/>
        <v>14.457191499522489</v>
      </c>
      <c r="E125" s="66">
        <f t="shared" si="150"/>
        <v>13.793332263242378</v>
      </c>
      <c r="F125" s="65">
        <f t="shared" si="151"/>
        <v>0.95408103736455052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13.594348591549297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13.594348999999999</v>
      </c>
      <c r="AZ125" s="48"/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1.0936155158920315</v>
      </c>
      <c r="BM125" s="84">
        <f t="shared" si="153"/>
        <v>0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14.006704493526275</v>
      </c>
      <c r="D126" s="66">
        <f t="shared" si="150"/>
        <v>13.137911646586344</v>
      </c>
      <c r="E126" s="66">
        <f t="shared" si="150"/>
        <v>13.282238437821171</v>
      </c>
      <c r="F126" s="65">
        <f t="shared" si="151"/>
        <v>1.0109855200063191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14.160219298245615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14.160219</v>
      </c>
      <c r="AZ126" s="48"/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1.0936786268252785</v>
      </c>
      <c r="BM126" s="84">
        <f t="shared" si="153"/>
        <v>0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13.624645776566757</v>
      </c>
      <c r="D127" s="66">
        <f t="shared" si="150"/>
        <v>14.091565425023878</v>
      </c>
      <c r="E127" s="66">
        <f t="shared" si="150"/>
        <v>13.532053556715192</v>
      </c>
      <c r="F127" s="65">
        <f t="shared" si="151"/>
        <v>0.96029455554206189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15.391105651105653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15.391106000000001</v>
      </c>
      <c r="AZ127" s="48"/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1.0192015128126628</v>
      </c>
      <c r="BM127" s="84">
        <f t="shared" si="153"/>
        <v>0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15.683949810606061</v>
      </c>
      <c r="D128" s="66">
        <f t="shared" si="150"/>
        <v>13.155845777233782</v>
      </c>
      <c r="E128" s="66">
        <f t="shared" si="150"/>
        <v>14.02627655055225</v>
      </c>
      <c r="F128" s="65">
        <f t="shared" si="151"/>
        <v>1.0661630417426107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14.430593220338983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14.430593</v>
      </c>
      <c r="AZ128" s="48"/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0.92207336119856642</v>
      </c>
      <c r="BM128" s="84">
        <f t="shared" si="153"/>
        <v>0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17.93060990338164</v>
      </c>
      <c r="D129" s="66">
        <f t="shared" si="150"/>
        <v>15.860828663793102</v>
      </c>
      <c r="E129" s="66">
        <f t="shared" si="150"/>
        <v>13.971046012269937</v>
      </c>
      <c r="F129" s="65">
        <f t="shared" si="151"/>
        <v>0.8808522119757124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14.265942028985508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14.265942000000001</v>
      </c>
      <c r="AZ129" s="48"/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0.69690768029813199</v>
      </c>
      <c r="BM129" s="84">
        <f t="shared" si="153"/>
        <v>0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15.131651515151514</v>
      </c>
      <c r="D130" s="66">
        <f t="shared" si="150"/>
        <v>16.663853391684903</v>
      </c>
      <c r="E130" s="66">
        <f t="shared" si="150"/>
        <v>18.427038461538462</v>
      </c>
      <c r="F130" s="65">
        <f t="shared" si="151"/>
        <v>1.1058089643739528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22.20248447204969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22.202483999999998</v>
      </c>
      <c r="AZ130" s="48"/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1.5751257684545301</v>
      </c>
      <c r="BM130" s="84">
        <f t="shared" si="153"/>
        <v>0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13.910750547045952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15.357755102040816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15.357754999999999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>
        <f t="shared" ref="C132:E133" si="154">IFERROR(C58/C120,"-")</f>
        <v>16.197248468941382</v>
      </c>
      <c r="D132" s="66">
        <f t="shared" si="154"/>
        <v>14.961283810690777</v>
      </c>
      <c r="E132" s="66">
        <f t="shared" si="154"/>
        <v>14.422083496594833</v>
      </c>
      <c r="F132" s="65">
        <f t="shared" si="151"/>
        <v>0.96396029104730629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BD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14.847147790055248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1.0177688180527056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>
        <f>IFERROR(C59/C121,"-")</f>
        <v>16.197248468941382</v>
      </c>
      <c r="D133" s="66">
        <f t="shared" si="154"/>
        <v>14.961283810690777</v>
      </c>
      <c r="E133" s="66">
        <f t="shared" si="154"/>
        <v>14.401174481030781</v>
      </c>
      <c r="F133" s="65">
        <f>IFERROR(E133/D133,"")</f>
        <v>0.96256274951085663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14.863861055444222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14.863861</v>
      </c>
      <c r="AZ133" s="48"/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1.0189145050339286</v>
      </c>
      <c r="BM133" s="84">
        <f t="shared" si="153"/>
        <v>0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2.2345679012345681</v>
      </c>
      <c r="D136" s="66">
        <f t="shared" si="157"/>
        <v>2.021276595744681</v>
      </c>
      <c r="E136" s="66">
        <f t="shared" si="157"/>
        <v>2.2730844793713163</v>
      </c>
      <c r="F136" s="65">
        <f t="shared" ref="F136:F144" si="158">IFERROR(E136/D136,"")</f>
        <v>1.1245786371626512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2.828125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2.828125</v>
      </c>
      <c r="AZ136" s="48"/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1.247702205882351</v>
      </c>
      <c r="BM136" s="84">
        <f t="shared" si="160"/>
        <v>0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1.3505564387917328</v>
      </c>
      <c r="D137" s="66">
        <f t="shared" si="157"/>
        <v>1.4819532908704882</v>
      </c>
      <c r="E137" s="66">
        <f t="shared" si="157"/>
        <v>1.5433526011560694</v>
      </c>
      <c r="F137" s="65">
        <f>IFERROR(E137/D137,"")</f>
        <v>1.0414313397485799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1.5777777777777777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/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0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1.3763102725366876</v>
      </c>
      <c r="D138" s="66">
        <f t="shared" si="157"/>
        <v>1.4269340974212035</v>
      </c>
      <c r="E138" s="66">
        <f t="shared" si="157"/>
        <v>1.422514619883041</v>
      </c>
      <c r="F138" s="65">
        <f t="shared" si="158"/>
        <v>0.99690281594213104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1.2666666666666666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1.266667</v>
      </c>
      <c r="AZ138" s="48"/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1.0238097932330839</v>
      </c>
      <c r="BM138" s="84">
        <f t="shared" si="160"/>
        <v>0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1.3249097472924187</v>
      </c>
      <c r="D139" s="66">
        <f t="shared" si="157"/>
        <v>1.4914529914529915</v>
      </c>
      <c r="E139" s="66">
        <f t="shared" si="157"/>
        <v>1.5285474391267841</v>
      </c>
      <c r="F139" s="65">
        <f t="shared" si="158"/>
        <v>1.0248713488701073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1.7695652173913043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1.7695650000000001</v>
      </c>
      <c r="AZ139" s="48"/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1.2996805084745777</v>
      </c>
      <c r="BM139" s="84">
        <f t="shared" si="160"/>
        <v>0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1.2972972972972974</v>
      </c>
      <c r="D140" s="66">
        <f t="shared" si="157"/>
        <v>1.2511485451761102</v>
      </c>
      <c r="E140" s="66">
        <f t="shared" si="157"/>
        <v>1.4353658536585365</v>
      </c>
      <c r="F140" s="65">
        <f t="shared" si="158"/>
        <v>1.1472385586768965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1.8153846153846154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1.815385</v>
      </c>
      <c r="AZ140" s="48"/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1.3485717142857103</v>
      </c>
      <c r="BM140" s="84">
        <f t="shared" si="160"/>
        <v>0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1.2212389380530972</v>
      </c>
      <c r="D141" s="66">
        <f t="shared" si="157"/>
        <v>1.3647058823529412</v>
      </c>
      <c r="E141" s="66">
        <f t="shared" si="157"/>
        <v>1.2885375494071147</v>
      </c>
      <c r="F141" s="65">
        <f t="shared" si="158"/>
        <v>0.94418699741038581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1.2321428571428572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1.232143</v>
      </c>
      <c r="AZ141" s="48"/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1.0812683469387756</v>
      </c>
      <c r="BM141" s="84">
        <f t="shared" si="160"/>
        <v>0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1.0476190476190477</v>
      </c>
      <c r="D142" s="66">
        <f t="shared" si="157"/>
        <v>1.4837662337662338</v>
      </c>
      <c r="E142" s="66">
        <f t="shared" si="157"/>
        <v>1.6550925925925926</v>
      </c>
      <c r="F142" s="65">
        <f t="shared" si="158"/>
        <v>1.1154672177648106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1.5784313725490196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1.5784309999999999</v>
      </c>
      <c r="AZ142" s="48"/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1.4423593620689645</v>
      </c>
      <c r="BM142" s="84">
        <f t="shared" si="160"/>
        <v>0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1.3246376811594203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1.53125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>
        <f t="shared" si="157"/>
        <v>1.3447058823529412</v>
      </c>
      <c r="D144" s="66">
        <f t="shared" si="157"/>
        <v>1.4355760773966579</v>
      </c>
      <c r="E144" s="66">
        <f t="shared" si="157"/>
        <v>1.5521285838401391</v>
      </c>
      <c r="F144" s="65">
        <f t="shared" si="158"/>
        <v>1.0811886658454515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1.6251402918069584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BD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>
        <f t="shared" si="157"/>
        <v>1.3447058823529412</v>
      </c>
      <c r="D145" s="66">
        <f t="shared" si="157"/>
        <v>1.4355760773966579</v>
      </c>
      <c r="E145" s="66">
        <f t="shared" si="157"/>
        <v>1.5413046476348089</v>
      </c>
      <c r="F145" s="65">
        <f>IFERROR(E145/D145,"")</f>
        <v>1.0736488799882233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1.6218851570964248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1.52717391304348</v>
      </c>
      <c r="AU145" s="48">
        <v>1.6813804173354701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/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1.2236362408857657</v>
      </c>
      <c r="BH145" s="84">
        <f t="shared" si="160"/>
        <v>1.0206711523213459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0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320.45926086956524</v>
      </c>
      <c r="D148" s="66">
        <f t="shared" si="162"/>
        <v>223.69234482758623</v>
      </c>
      <c r="E148" s="66">
        <f t="shared" si="162"/>
        <v>69.236042808219182</v>
      </c>
      <c r="F148" s="65">
        <f t="shared" ref="F148:F157" si="163">IFERROR(E148/D148,"")</f>
        <v>0.3095145829044072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10.075342465753424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10.075342465753424</v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0.27946507846071006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45.616444237918223</v>
      </c>
      <c r="D149" s="66">
        <f t="shared" si="162"/>
        <v>44.519645588235427</v>
      </c>
      <c r="E149" s="66">
        <f t="shared" si="162"/>
        <v>62.496334545454559</v>
      </c>
      <c r="F149" s="65">
        <f t="shared" si="163"/>
        <v>1.4037922746170641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9.3595030303030313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9.3595030303030313</v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1.3368084315750484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39.296587606837605</v>
      </c>
      <c r="D150" s="66">
        <f t="shared" si="162"/>
        <v>13.407131147540982</v>
      </c>
      <c r="E150" s="66">
        <f t="shared" si="162"/>
        <v>14.843359111791731</v>
      </c>
      <c r="F150" s="65">
        <f t="shared" si="163"/>
        <v>1.107124182529845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2.4720750382848395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2.4720750382848395</v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0.70056685337820479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25.001224999999998</v>
      </c>
      <c r="D151" s="66">
        <f t="shared" si="162"/>
        <v>17.9706077953715</v>
      </c>
      <c r="E151" s="66">
        <f t="shared" si="162"/>
        <v>21.553021434820653</v>
      </c>
      <c r="F151" s="65">
        <f t="shared" si="163"/>
        <v>1.1993484961800702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2.7402362204724411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2.7402362204724411</v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0.84168216306017729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34.361516597510374</v>
      </c>
      <c r="D152" s="66">
        <f t="shared" si="162"/>
        <v>28.58597340425532</v>
      </c>
      <c r="E152" s="66">
        <f t="shared" si="162"/>
        <v>31.626297892720302</v>
      </c>
      <c r="F152" s="65">
        <f t="shared" si="163"/>
        <v>1.1063572139199009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3.262088122605364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3.262088122605364</v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1.1196100578630583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34.367002314814812</v>
      </c>
      <c r="D153" s="66">
        <f t="shared" si="162"/>
        <v>20.996931526390867</v>
      </c>
      <c r="E153" s="66">
        <f t="shared" si="162"/>
        <v>11.149476132190943</v>
      </c>
      <c r="F153" s="65">
        <f t="shared" si="163"/>
        <v>0.53100502414732642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1.2048347613219095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1.2048347613219095</v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0.42101176100753929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9.7910686274509793</v>
      </c>
      <c r="D154" s="66">
        <f t="shared" si="162"/>
        <v>20.361981283422462</v>
      </c>
      <c r="E154" s="66">
        <f t="shared" si="162"/>
        <v>24.042577554744526</v>
      </c>
      <c r="F154" s="65">
        <f t="shared" si="163"/>
        <v>1.1807582582505658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3.2614963503649634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3.2614963503649634</v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1.4920183903571602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1.5531915465428781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0.18385780601026142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37.400919191919193</v>
      </c>
      <c r="D156" s="66">
        <f t="shared" si="168"/>
        <v>24.685929239322739</v>
      </c>
      <c r="E156" s="66">
        <f t="shared" si="168"/>
        <v>28.349589767100682</v>
      </c>
      <c r="F156" s="65">
        <f t="shared" si="163"/>
        <v>1.1484108818533767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3.9425398863011183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3.9425398863011183</v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0.98473285971870061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37.400919191919193</v>
      </c>
      <c r="D157" s="66">
        <f t="shared" si="168"/>
        <v>24.685929239322739</v>
      </c>
      <c r="E157" s="66">
        <f t="shared" si="168"/>
        <v>16.860205950136184</v>
      </c>
      <c r="F157" s="65">
        <f t="shared" si="163"/>
        <v>0.68298850680002776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 t="str">
        <f t="shared" si="169"/>
        <v/>
      </c>
      <c r="Q157" s="1">
        <f t="shared" si="169"/>
        <v>8.6204431599229281</v>
      </c>
      <c r="R157" s="11">
        <f t="shared" si="169"/>
        <v>2.3309448983867589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: INDEX(U160:AF160,$B$2))</f>
        <v>1633</v>
      </c>
      <c r="D160" s="71">
        <f>SUM(AG160                                 : INDEX(AG160:AR160,$B$2))</f>
        <v>3158</v>
      </c>
      <c r="E160" s="71">
        <f>SUM(AS160                                  : INDEX(AS160:BD160,$B$2))</f>
        <v>5215</v>
      </c>
      <c r="F160" s="67">
        <f>IFERROR(E160/D160,"-")</f>
        <v>1.6513616212792908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825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0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: INDEX(U161:AF161,$B$2))</f>
        <v>602</v>
      </c>
      <c r="D161" s="71">
        <f>SUM(AG161                                 : INDEX(AG161:AR161,$B$2))</f>
        <v>1372</v>
      </c>
      <c r="E161" s="71">
        <f>SUM(AS161                                  : INDEX(AS161:BD161,$B$2))</f>
        <v>2489</v>
      </c>
      <c r="F161" s="67">
        <f t="shared" ref="F161:F168" si="173">IFERROR(E161/D161,"-")</f>
        <v>1.814139941690962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355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355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1.2326388888888888</v>
      </c>
      <c r="BM161" s="84">
        <f t="shared" si="172"/>
        <v>0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: INDEX(U162:AF162,$B$2))</f>
        <v>747</v>
      </c>
      <c r="D162" s="71">
        <f>SUM(AG162                                 : INDEX(AG162:AR162,$B$2))</f>
        <v>1642</v>
      </c>
      <c r="E162" s="71">
        <f>SUM(AS162                                  : INDEX(AS162:BD162,$B$2))</f>
        <v>2675</v>
      </c>
      <c r="F162" s="67">
        <f t="shared" si="173"/>
        <v>1.6291108404384897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365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365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1.1196319018404908</v>
      </c>
      <c r="BM162" s="84">
        <f t="shared" si="172"/>
        <v>0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: INDEX(U163:AF163,$B$2))</f>
        <v>501</v>
      </c>
      <c r="D163" s="71">
        <f>SUM(AG163                                 : INDEX(AG163:AR163,$B$2))</f>
        <v>1032</v>
      </c>
      <c r="E163" s="71">
        <f>SUM(AS163                                  : INDEX(AS163:BD163,$B$2))</f>
        <v>2276</v>
      </c>
      <c r="F163" s="67">
        <f t="shared" si="173"/>
        <v>2.2054263565891472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1287</v>
      </c>
      <c r="R163" s="4">
        <f t="shared" si="184"/>
        <v>325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702</v>
      </c>
      <c r="AY163">
        <v>325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2.1937500000000001</v>
      </c>
      <c r="BL163" s="84">
        <f t="shared" si="172"/>
        <v>1.4908256880733946</v>
      </c>
      <c r="BM163" s="84">
        <f t="shared" si="172"/>
        <v>0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: INDEX(U164:AF164,$B$2))</f>
        <v>389</v>
      </c>
      <c r="D164" s="71">
        <f>SUM(AG164                                 : INDEX(AG164:AR164,$B$2))</f>
        <v>760</v>
      </c>
      <c r="E164" s="71">
        <f>SUM(AS164                                  : INDEX(AS164:BD164,$B$2))</f>
        <v>1549</v>
      </c>
      <c r="F164" s="67">
        <f t="shared" si="173"/>
        <v>2.0381578947368419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847</v>
      </c>
      <c r="R164" s="4">
        <f t="shared" si="184"/>
        <v>202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195</v>
      </c>
      <c r="AX164">
        <v>424</v>
      </c>
      <c r="AY164">
        <v>202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1.3928571428571428</v>
      </c>
      <c r="BK164" s="84">
        <f t="shared" si="172"/>
        <v>1.8197424892703862</v>
      </c>
      <c r="BL164" s="84">
        <f t="shared" si="172"/>
        <v>1.2469135802469136</v>
      </c>
      <c r="BM164" s="84">
        <f t="shared" si="172"/>
        <v>0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0.36864666258420087</v>
      </c>
      <c r="D165" s="84">
        <f t="shared" si="186"/>
        <v>0.43445218492716908</v>
      </c>
      <c r="E165" s="84">
        <f t="shared" si="186"/>
        <v>0.47727708533077662</v>
      </c>
      <c r="F165" s="67">
        <f t="shared" si="173"/>
        <v>1.0985721832905193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0.4303030303030303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0.4303030303030303</v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1.015993265993266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0.45744029393753827</v>
      </c>
      <c r="D166" s="84">
        <f t="shared" si="186"/>
        <v>0.51994933502216589</v>
      </c>
      <c r="E166" s="84">
        <f t="shared" si="186"/>
        <v>0.51294343240651963</v>
      </c>
      <c r="F166" s="67">
        <f t="shared" si="173"/>
        <v>0.9865257975272772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0.44242424242424244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0.44242424242424244</v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0.92284811303216208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0.30679730557256585</v>
      </c>
      <c r="D167" s="84">
        <f t="shared" si="186"/>
        <v>0.32678910702976566</v>
      </c>
      <c r="E167" s="84">
        <f t="shared" si="186"/>
        <v>0.43643336529242571</v>
      </c>
      <c r="F167" s="67">
        <f t="shared" si="173"/>
        <v>1.3355199298386438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0.5049038838760298</v>
      </c>
      <c r="R167" s="84">
        <f t="shared" si="187"/>
        <v>0.39393939393939392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0.53506097560975607</v>
      </c>
      <c r="AY167" s="84">
        <f t="shared" si="190"/>
        <v>0.39393939393939392</v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1.6469845655487805</v>
      </c>
      <c r="BL167" s="84">
        <f t="shared" si="172"/>
        <v>1.2288017792604946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0.23821187997550519</v>
      </c>
      <c r="D168" s="84">
        <f t="shared" si="186"/>
        <v>0.24065864471184295</v>
      </c>
      <c r="E168" s="84">
        <f t="shared" si="186"/>
        <v>0.29702780441035476</v>
      </c>
      <c r="F168" s="67">
        <f t="shared" si="173"/>
        <v>1.234228692536711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0.33228717143978032</v>
      </c>
      <c r="R168" s="84">
        <f t="shared" si="187"/>
        <v>0.24484848484848484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0.33219761499148209</v>
      </c>
      <c r="AX168" s="84">
        <f t="shared" si="188"/>
        <v>0.32317073170731708</v>
      </c>
      <c r="AY168" s="84">
        <f t="shared" si="190"/>
        <v>0.24484848484848484</v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1.2694694572888781</v>
      </c>
      <c r="BK168" s="84">
        <f t="shared" si="172"/>
        <v>1.3661938658013191</v>
      </c>
      <c r="BL168" s="84">
        <f t="shared" si="172"/>
        <v>1.0277590722035166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: INDEX(U171:AF171,$B$2))</f>
        <v>337.71500000000003</v>
      </c>
      <c r="D171" s="82">
        <f>SUM(AG171                                   : INDEX(AG171:AR171,$B$2))</f>
        <v>6280.3096999999998</v>
      </c>
      <c r="E171" s="82">
        <f>SUM(AS171                                  : INDEX(AS171:BD171,$B$2))</f>
        <v>17277.474699999999</v>
      </c>
      <c r="F171" s="65">
        <f>IFERROR(E171/D171,"")</f>
        <v>2.7510545698088742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3188.19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3188.19</v>
      </c>
      <c r="AZ171" s="4"/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3.0412902086021414</v>
      </c>
      <c r="BM171" s="84">
        <f t="shared" si="201"/>
        <v>0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: INDEX(U172:AF172,$B$2))</f>
        <v>0</v>
      </c>
      <c r="D172" s="82">
        <f>SUM(AG172                                   : INDEX(AG172:AR172,$B$2))</f>
        <v>0</v>
      </c>
      <c r="E172" s="82">
        <f>SUM(AS172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: INDEX(U173:AF173,$B$2))</f>
        <v>75.644000000000005</v>
      </c>
      <c r="D173" s="82">
        <f>SUM(AG173                                   : INDEX(AG173:AR173,$B$2))</f>
        <v>0</v>
      </c>
      <c r="E173" s="82">
        <f>SUM(AS173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: INDEX(U174:AF174,$B$2))</f>
        <v>243.34199999999998</v>
      </c>
      <c r="D174" s="82">
        <f>SUM(AG174                                   : INDEX(AG174:AR174,$B$2))</f>
        <v>166.59299999999999</v>
      </c>
      <c r="E174" s="82">
        <f>SUM(AS174                                  : INDEX(AS174:BD174,$B$2))</f>
        <v>21.954999999999998</v>
      </c>
      <c r="F174" s="65">
        <f t="shared" si="202"/>
        <v>0.13178825040667974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8.713393774832405E-2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: INDEX(U175:AF175,$B$2))</f>
        <v>180</v>
      </c>
      <c r="D175" s="82">
        <f>SUM(AG175                                   : INDEX(AG175:AR175,$B$2))</f>
        <v>103.883</v>
      </c>
      <c r="E175" s="82">
        <f>SUM(AS175                                  : INDEX(AS175:BD175,$B$2))</f>
        <v>71.31</v>
      </c>
      <c r="F175" s="65">
        <f t="shared" si="202"/>
        <v>0.68644532791698354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: INDEX(U176:AF176,$B$2))</f>
        <v>780.5788</v>
      </c>
      <c r="D176" s="82">
        <f>SUM(AG176                                   : INDEX(AG176:AR176,$B$2))</f>
        <v>2644.2745999999997</v>
      </c>
      <c r="E176" s="82">
        <f>SUM(AS176                                  : INDEX(AS176:BD176,$B$2))</f>
        <v>2635.5020000000004</v>
      </c>
      <c r="F176" s="65">
        <f t="shared" si="202"/>
        <v>0.99668241717407136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427.74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427.74</v>
      </c>
      <c r="AZ176" s="4"/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1.1038138272203886</v>
      </c>
      <c r="BM176" s="84">
        <f t="shared" si="201"/>
        <v>0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: INDEX(U177:AF177,$B$2))</f>
        <v>5736.7280000000001</v>
      </c>
      <c r="D177" s="82">
        <f>SUM(AG177                                   : INDEX(AG177:AR177,$B$2))</f>
        <v>24806.6747</v>
      </c>
      <c r="E177" s="82">
        <f>SUM(AS177                                  : INDEX(AS177:BD177,$B$2))</f>
        <v>53151.733000000131</v>
      </c>
      <c r="F177" s="65">
        <f t="shared" si="202"/>
        <v>2.1426383682130572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7585.51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7585.51</v>
      </c>
      <c r="AZ177" s="4"/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1.7835069265246901</v>
      </c>
      <c r="BM177" s="84">
        <f t="shared" si="201"/>
        <v>0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: INDEX(U178:AF178,$B$2))</f>
        <v>0</v>
      </c>
      <c r="D178" s="82">
        <f>SUM(AG178                                   : INDEX(AG178:AR178,$B$2))</f>
        <v>0</v>
      </c>
      <c r="E178" s="82">
        <f>SUM(AS178                                  : INDEX(AS178:BD178,$B$2))</f>
        <v>24878.34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5708.34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            : INDEX(U179:AF179,$B$2))</f>
        <v>7354.0078000000003</v>
      </c>
      <c r="D179" s="82">
        <f>SUM(AG179                                   : INDEX(AG179:AR179,$B$2))</f>
        <v>34001.735000000001</v>
      </c>
      <c r="E179" s="82">
        <f>SUM(AS179                                   : INDEX(AS179:BD179,$B$2))</f>
        <v>73157.974700000137</v>
      </c>
      <c r="F179" s="65">
        <f t="shared" si="202"/>
        <v>2.151595343590559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11212.8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BD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f t="shared" si="205"/>
        <v>11212.8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1.9244520088235628</v>
      </c>
      <c r="BM179" s="84">
        <f t="shared" si="201"/>
        <v>0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7354.0078000000003</v>
      </c>
      <c r="D180" s="83">
        <f t="shared" ref="D180:E180" si="206">SUM(D171:D178)</f>
        <v>34001.735000000001</v>
      </c>
      <c r="E180" s="83">
        <f t="shared" si="206"/>
        <v>98036.314700000134</v>
      </c>
      <c r="F180" s="65">
        <f t="shared" si="202"/>
        <v>2.8832738888177363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16921.14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</v>
      </c>
      <c r="AZ180" s="4"/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2.9041739676605971</v>
      </c>
      <c r="BM180" s="84">
        <f t="shared" si="201"/>
        <v>0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</sheetData>
  <mergeCells count="1">
    <mergeCell ref="BF2:BK2"/>
  </mergeCells>
  <conditionalFormatting sqref="AG109:AR109">
    <cfRule type="expression" dxfId="24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activeCell="F14" sqref="F14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 collapsed="1"/>
    <col min="12" max="14" width="9.875" customWidth="1" outlineLevel="1" collapsed="1"/>
    <col min="15" max="15" width="9.875" customWidth="1" collapsed="1"/>
    <col min="16" max="18" width="9.875" customWidth="1" outlineLevel="1" collapsed="1"/>
    <col min="19" max="19" width="9.875" customWidth="1" collapsed="1"/>
    <col min="20" max="20" width="3.125" bestFit="1" customWidth="1" collapsed="1"/>
    <col min="21" max="31" width="8.5" customWidth="1" outlineLevel="1" collapsed="1"/>
    <col min="32" max="32" width="8.5" customWidth="1" collapsed="1"/>
    <col min="33" max="43" width="8.5" customWidth="1" outlineLevel="1" collapsed="1"/>
    <col min="44" max="44" width="8.5" customWidth="1" collapsed="1"/>
    <col min="45" max="55" width="8.5" customWidth="1" outlineLevel="1" collapsed="1"/>
    <col min="56" max="56" width="8.5" customWidth="1" collapsed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78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5094" t="s">
        <v>203</v>
      </c>
      <c r="BG2" s="5095"/>
      <c r="BH2" s="5095"/>
      <c r="BI2" s="5095"/>
      <c r="BJ2" s="5095"/>
      <c r="BK2" s="509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1642</v>
      </c>
      <c r="D4" s="69">
        <f t="shared" ref="D4:F4" si="0">D84</f>
        <v>2378</v>
      </c>
      <c r="E4" s="69">
        <f t="shared" si="0"/>
        <v>2410</v>
      </c>
      <c r="F4" s="73">
        <f t="shared" si="0"/>
        <v>1.0134566862910008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2410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/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0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1761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1761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0.26093957188861527</v>
      </c>
      <c r="D6" s="73">
        <f t="shared" ref="D6:F6" si="17">D109</f>
        <v>0.19352865202909386</v>
      </c>
      <c r="E6" s="73">
        <f t="shared" si="17"/>
        <v>0.1644220540714128</v>
      </c>
      <c r="F6" s="73">
        <f t="shared" si="17"/>
        <v>0.84960057514736698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0.13638577691183634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0.24069119999999999</v>
      </c>
      <c r="AW6" s="74">
        <v>0.25320179999999998</v>
      </c>
      <c r="AX6" s="74">
        <v>0.2687234</v>
      </c>
      <c r="AY6" s="76">
        <v>0.22036320000000001</v>
      </c>
      <c r="AZ6" s="76"/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1.1828333971831007</v>
      </c>
      <c r="BJ6" s="84">
        <f t="shared" si="9"/>
        <v>1.2859672595294116</v>
      </c>
      <c r="BK6" s="84">
        <f t="shared" si="10"/>
        <v>1.0365705034364274</v>
      </c>
      <c r="BL6" s="84">
        <f t="shared" si="11"/>
        <v>1.0744431181628378</v>
      </c>
      <c r="BM6" s="84">
        <f t="shared" si="12"/>
        <v>0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2755</v>
      </c>
      <c r="D7" s="69">
        <f t="shared" ref="D7:F8" si="19">D96</f>
        <v>2847</v>
      </c>
      <c r="E7" s="69">
        <f t="shared" si="19"/>
        <v>3941</v>
      </c>
      <c r="F7" s="73">
        <f t="shared" si="19"/>
        <v>1.3842641376887952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540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/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0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2755</v>
      </c>
      <c r="D8" s="69">
        <f t="shared" si="19"/>
        <v>2847</v>
      </c>
      <c r="E8" s="69">
        <f t="shared" si="19"/>
        <v>4096</v>
      </c>
      <c r="F8" s="73">
        <f t="shared" si="19"/>
        <v>1.438707411310151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560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/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0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1.4860254083484574</v>
      </c>
      <c r="D9" s="69">
        <f t="shared" ref="D9:F9" si="22">D145</f>
        <v>1.7070600632244468</v>
      </c>
      <c r="E9" s="69">
        <f t="shared" si="22"/>
        <v>2.198974609375</v>
      </c>
      <c r="F9" s="73">
        <f t="shared" si="22"/>
        <v>1.2881647557388116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2.0910714285714285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1.7586206896551699</v>
      </c>
      <c r="AU9" s="11">
        <v>2.1345291479820601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/>
      <c r="BA9" s="77"/>
      <c r="BB9" s="77"/>
      <c r="BC9" s="77"/>
      <c r="BD9" s="77"/>
      <c r="BF9" s="84">
        <f t="shared" si="5"/>
        <v>1.3235434574976102</v>
      </c>
      <c r="BG9" s="84">
        <f t="shared" si="6"/>
        <v>1.2268222176336925</v>
      </c>
      <c r="BH9" s="84">
        <f t="shared" si="7"/>
        <v>1.1245919282511216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0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4094</v>
      </c>
      <c r="D10" s="69">
        <f t="shared" ref="D10:F10" si="24">D121</f>
        <v>4860</v>
      </c>
      <c r="E10" s="69">
        <f t="shared" si="24"/>
        <v>9007</v>
      </c>
      <c r="F10" s="73">
        <f t="shared" si="24"/>
        <v>1.8532921810699587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1171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/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0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19.995114802149484</v>
      </c>
      <c r="D11" s="69">
        <f t="shared" ref="D11:F11" si="26">D133</f>
        <v>19.40311810699588</v>
      </c>
      <c r="E11" s="69">
        <f t="shared" si="26"/>
        <v>18.978167536360608</v>
      </c>
      <c r="F11" s="73">
        <f t="shared" si="26"/>
        <v>0.97809885152005271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19.832587532023911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19.832588000000001</v>
      </c>
      <c r="AZ11" s="77"/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1.109837757726158</v>
      </c>
      <c r="BM11" s="84">
        <f t="shared" si="12"/>
        <v>0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81859.999999999985</v>
      </c>
      <c r="D12" s="69">
        <f t="shared" ref="D12:F12" si="28">D59</f>
        <v>94299.15399999998</v>
      </c>
      <c r="E12" s="69">
        <f t="shared" si="28"/>
        <v>170936.35500000001</v>
      </c>
      <c r="F12" s="73">
        <f t="shared" si="28"/>
        <v>1.8127029538356203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23223.96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</v>
      </c>
      <c r="AZ12" s="78"/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1.6388650487151075</v>
      </c>
      <c r="BM12" s="84">
        <f t="shared" si="12"/>
        <v>0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1650</v>
      </c>
      <c r="D20" s="81">
        <f>INDEX(AG20:AR20,$B$2)</f>
        <v>2378</v>
      </c>
      <c r="E20" s="81">
        <f>INDEX(AS20:BD20,$B$2)</f>
        <v>4171</v>
      </c>
      <c r="F20" s="65">
        <f>IFERROR(E20/D20,"")</f>
        <v>1.7539949537426409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4171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/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0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1650</v>
      </c>
      <c r="D21" s="81">
        <f t="shared" ref="D21:D28" si="65">INDEX(AG21:AR21,$B$2)</f>
        <v>2378</v>
      </c>
      <c r="E21" s="81">
        <f t="shared" ref="E21:E28" si="66">INDEX(AS21:BD21,$B$2)</f>
        <v>2410</v>
      </c>
      <c r="F21" s="65">
        <f t="shared" ref="F21:F27" si="67">IFERROR(E21/D21,"")</f>
        <v>1.0134566862910008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2410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/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0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1761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1761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1179</v>
      </c>
      <c r="D23" s="81">
        <f t="shared" si="65"/>
        <v>1845</v>
      </c>
      <c r="E23" s="81">
        <f t="shared" si="66"/>
        <v>1789</v>
      </c>
      <c r="F23" s="65">
        <f t="shared" si="67"/>
        <v>0.9696476964769648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1789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/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81</v>
      </c>
      <c r="E24" s="81">
        <f t="shared" si="66"/>
        <v>121</v>
      </c>
      <c r="F24" s="65">
        <f t="shared" si="67"/>
        <v>1.4938271604938271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121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/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0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256</v>
      </c>
      <c r="D25" s="81">
        <f t="shared" si="65"/>
        <v>275</v>
      </c>
      <c r="E25" s="81">
        <f t="shared" si="66"/>
        <v>320</v>
      </c>
      <c r="F25" s="65">
        <f t="shared" si="67"/>
        <v>1.1636363636363636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320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/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0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96</v>
      </c>
      <c r="D26" s="81">
        <f t="shared" si="65"/>
        <v>126</v>
      </c>
      <c r="E26" s="81">
        <f t="shared" si="66"/>
        <v>117</v>
      </c>
      <c r="F26" s="65">
        <f t="shared" si="67"/>
        <v>0.9285714285714286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117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/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46</v>
      </c>
      <c r="D27" s="81">
        <f t="shared" si="65"/>
        <v>39</v>
      </c>
      <c r="E27" s="81">
        <f t="shared" si="66"/>
        <v>40</v>
      </c>
      <c r="F27" s="65">
        <f t="shared" si="67"/>
        <v>1.0256410256410255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40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/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0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23</v>
      </c>
      <c r="F28" s="65">
        <f>IFERROR(E28/D28,"")</f>
        <v>1.9166666666666667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23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/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0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: INDEX(U31:AF31,$B$2))</f>
        <v>1544</v>
      </c>
      <c r="D31" s="71">
        <f>SUM(AG31                                : INDEX(AG31:AR31,$B$2))</f>
        <v>1458</v>
      </c>
      <c r="E31" s="71">
        <f>SUM(AS31                                 : INDEX(AS31:BD31,$B$2))</f>
        <v>2314</v>
      </c>
      <c r="F31" s="67">
        <f>IFERROR(E31/D31,"-")</f>
        <v>1.5871056241426611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338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/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0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: INDEX(U32:AF32,$B$2))</f>
        <v>1272</v>
      </c>
      <c r="D32" s="71">
        <f>SUM(AG32                                 : INDEX(AG32:AR32,$B$2))</f>
        <v>1293</v>
      </c>
      <c r="E32" s="71">
        <f>SUM(AS32                                 : INDEX(AS32:BD32,$B$2))</f>
        <v>2108</v>
      </c>
      <c r="F32" s="67">
        <f t="shared" ref="F32:F38" si="91">IFERROR(E32/D32,"-")</f>
        <v>1.6303170920340293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309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/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0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232</v>
      </c>
      <c r="B33" s="16" t="s">
        <v>79</v>
      </c>
      <c r="C33" s="71">
        <f>SUM(U33                                : INDEX(U33:AF33,$B$2))</f>
        <v>280</v>
      </c>
      <c r="D33" s="71">
        <f>SUM(AG33                                : INDEX(AG33:AR33,$B$2))</f>
        <v>166</v>
      </c>
      <c r="E33" s="71">
        <f>SUM(AS33                                 : INDEX(AS33:BD33,$B$2))</f>
        <v>206</v>
      </c>
      <c r="F33" s="67">
        <f t="shared" si="91"/>
        <v>1.2409638554216869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29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/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0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: INDEX(U34:AF34,$B$2))</f>
        <v>39</v>
      </c>
      <c r="D34" s="71">
        <f>SUM(AG34                                : INDEX(AG34:AR34,$B$2))</f>
        <v>0</v>
      </c>
      <c r="E34" s="71">
        <f>SUM(AS34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: INDEX(U35:AF35,$B$2))</f>
        <v>168</v>
      </c>
      <c r="D35" s="71">
        <f>SUM(AG35                                : INDEX(AG35:AR35,$B$2))</f>
        <v>124</v>
      </c>
      <c r="E35" s="71">
        <f>SUM(AS35                                 : INDEX(AS35:BD35,$B$2))</f>
        <v>137</v>
      </c>
      <c r="F35" s="67">
        <f t="shared" si="91"/>
        <v>1.1048387096774193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23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/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0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: INDEX(U36:AF36,$B$2))</f>
        <v>44</v>
      </c>
      <c r="D36" s="71">
        <f>SUM(AG36                                : INDEX(AG36:AR36,$B$2))</f>
        <v>26</v>
      </c>
      <c r="E36" s="71">
        <f>SUM(AS36                                 : INDEX(AS36:BD36,$B$2))</f>
        <v>41</v>
      </c>
      <c r="F36" s="67">
        <f t="shared" si="91"/>
        <v>1.5769230769230769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3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0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: INDEX(U37:AF37,$B$2))</f>
        <v>18</v>
      </c>
      <c r="D37" s="71">
        <f>SUM(AG37                                : INDEX(AG37:AR37,$B$2))</f>
        <v>12</v>
      </c>
      <c r="E37" s="71">
        <f>SUM(AS37                                 : INDEX(AS37:BD37,$B$2))</f>
        <v>17</v>
      </c>
      <c r="F37" s="67">
        <f t="shared" si="91"/>
        <v>1.4166666666666667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2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/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: INDEX(U38:AF38,$B$2))</f>
        <v>3</v>
      </c>
      <c r="D38" s="71">
        <f>SUM(AG38                                : INDEX(AG38:AR38,$B$2))</f>
        <v>3</v>
      </c>
      <c r="E38" s="71">
        <f>SUM(AS38                                 : INDEX(AS38:BD38,$B$2))</f>
        <v>11</v>
      </c>
      <c r="F38" s="67">
        <f t="shared" si="91"/>
        <v>3.6666666666666665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1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: INDEX(U41:AF41,$B$2))</f>
        <v>2898</v>
      </c>
      <c r="D41" s="71">
        <f>SUM(AG41                                 : INDEX(AG41:AR41,$B$2))</f>
        <v>3743</v>
      </c>
      <c r="E41" s="71">
        <f>SUM(AS41                                  : INDEX(AS41:BD41,$B$2))</f>
        <v>4689</v>
      </c>
      <c r="F41" s="67">
        <f>IFERROR(E41/D41,"-")</f>
        <v>1.2527384450975154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621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0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1.5422138836772983</v>
      </c>
      <c r="E42" s="73">
        <f>IFERROR(E43/SUM(E24:E28),"-")</f>
        <v>1.7536231884057971</v>
      </c>
      <c r="F42" s="67">
        <f>IFERROR(E42/D42,"-")</f>
        <v>1.1370817024577735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0.23993558776167473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         : INDEX(U43:AF43,$B$2))</f>
        <v>0</v>
      </c>
      <c r="D43" s="71">
        <f>SUM(AG43                                 : INDEX(AG43:AR43,$B$2))</f>
        <v>822</v>
      </c>
      <c r="E43" s="71">
        <f>SUM(AS43                                  : INDEX(AS43:BD43,$B$2))</f>
        <v>1089</v>
      </c>
      <c r="F43" s="67">
        <f>IFERROR(E43/D43,"-")</f>
        <v>1.3248175182481752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149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/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0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0.29927007299270075</v>
      </c>
      <c r="E44" s="66">
        <f>IFERROR(E77/E43,"-")</f>
        <v>0.310376492194674</v>
      </c>
      <c r="F44" s="67">
        <f>IFERROR(E44/D44,"-")</f>
        <v>1.0371116934309839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2.2684563758389262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         : INDEX(U45:AF45,$B$2))</f>
        <v>280</v>
      </c>
      <c r="D45" s="71">
        <f>SUM(AG45                                  : INDEX(AG45:AR45,$B$2))</f>
        <v>166</v>
      </c>
      <c r="E45" s="71">
        <f>SUM(AS45                                  : INDEX(AS45:BD45,$B$2))</f>
        <v>206</v>
      </c>
      <c r="F45" s="67">
        <f>IFERROR(E45/D45,"-")</f>
        <v>1.2409638554216869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/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0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: INDEX(U49:AF49,$B$2))</f>
        <v>22369.131500000003</v>
      </c>
      <c r="D49" s="71">
        <f>SUM(AG49                                : INDEX(AG49:AR49,$B$2))</f>
        <v>19691.846499999963</v>
      </c>
      <c r="E49" s="71">
        <f>SUM(AS49                                 : INDEX(AS49:BD49,$B$2))</f>
        <v>63211.101000000017</v>
      </c>
      <c r="F49" s="67">
        <f>IFERROR(E49/D49,"-")</f>
        <v>3.2100139009310342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8205.51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8205.51</v>
      </c>
      <c r="AZ49" s="4"/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3.4291828938498781</v>
      </c>
      <c r="BM49" s="84">
        <f t="shared" ref="BM49:BM56" si="142">IFERROR(AZ49/AN49,"-")</f>
        <v>0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: INDEX(U50:AF50,$B$2))</f>
        <v>10652.9655</v>
      </c>
      <c r="D50" s="71">
        <f>SUM(AG50                                 : INDEX(AG50:AR50,$B$2))</f>
        <v>14142.133</v>
      </c>
      <c r="E50" s="71">
        <f>SUM(AS50                                 : INDEX(AS50:BD50,$B$2))</f>
        <v>23343.434999999998</v>
      </c>
      <c r="F50" s="67">
        <f t="shared" ref="F50:F58" si="147">IFERROR(E50/D50,"-")</f>
        <v>1.6506304247032606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3396.44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3396.44</v>
      </c>
      <c r="AZ50" s="4"/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1.865370230219257</v>
      </c>
      <c r="BM50" s="84">
        <f t="shared" si="142"/>
        <v>0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: INDEX(U51:AF51,$B$2))</f>
        <v>10535.084999999999</v>
      </c>
      <c r="D51" s="71">
        <f>SUM(AG51                                 : INDEX(AG51:AR51,$B$2))</f>
        <v>10865.058999999997</v>
      </c>
      <c r="E51" s="71">
        <f>SUM(AS51                                 : INDEX(AS51:BD51,$B$2))</f>
        <v>14798.122999999998</v>
      </c>
      <c r="F51" s="67">
        <f t="shared" si="147"/>
        <v>1.3619919597307295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2176.9699999999998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2176.9699999999998</v>
      </c>
      <c r="AZ51" s="4"/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1.1403904411229306</v>
      </c>
      <c r="BM51" s="84">
        <f t="shared" si="142"/>
        <v>0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: INDEX(U52:AF52,$B$2))</f>
        <v>13353.97799999999</v>
      </c>
      <c r="D52" s="71">
        <f>SUM(AG52                               : INDEX(AG52:AR52,$B$2))</f>
        <v>14802.901000000002</v>
      </c>
      <c r="E52" s="71">
        <f>SUM(AS52                                 : INDEX(AS52:BD52,$B$2))</f>
        <v>19625.214500000002</v>
      </c>
      <c r="F52" s="67">
        <f t="shared" si="147"/>
        <v>1.325768138285867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2950.92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2950.92</v>
      </c>
      <c r="AZ52" s="4"/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1.0631409732164796</v>
      </c>
      <c r="BM52" s="84">
        <f t="shared" si="142"/>
        <v>0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: INDEX(U53:AF53,$B$2))</f>
        <v>9953.9279999999999</v>
      </c>
      <c r="D53" s="71">
        <f>SUM(AG53                               : INDEX(AG53:AR53,$B$2))</f>
        <v>12530.273999999999</v>
      </c>
      <c r="E53" s="71">
        <f>SUM(AS53                                 : INDEX(AS53:BD53,$B$2))</f>
        <v>14759.858999999999</v>
      </c>
      <c r="F53" s="67">
        <f t="shared" si="147"/>
        <v>1.1779358535974551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1023.41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1023.41</v>
      </c>
      <c r="AZ53" s="4"/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0.66658155904569172</v>
      </c>
      <c r="BM53" s="84">
        <f t="shared" si="142"/>
        <v>0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: INDEX(U54:AF54,$B$2))</f>
        <v>11518.620999999999</v>
      </c>
      <c r="D54" s="71">
        <f>SUM(AG54                               : INDEX(AG54:AR54,$B$2))</f>
        <v>12067.452000000001</v>
      </c>
      <c r="E54" s="71">
        <f>SUM(AS54                                 : INDEX(AS54:BD54,$B$2))</f>
        <v>17622.035</v>
      </c>
      <c r="F54" s="67">
        <f t="shared" si="147"/>
        <v>1.4602946007160416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2362.84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2362.84</v>
      </c>
      <c r="AZ54" s="4"/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1.0984226363835414</v>
      </c>
      <c r="BM54" s="84">
        <f t="shared" si="142"/>
        <v>0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: INDEX(U55:AF55,$B$2))</f>
        <v>3476.2909999999997</v>
      </c>
      <c r="D55" s="71">
        <f>SUM(AG55                               : INDEX(AG55:AR55,$B$2))</f>
        <v>10199.488499999999</v>
      </c>
      <c r="E55" s="71">
        <f>SUM(AS55                                   : INDEX(AS55:BD55,$B$2))</f>
        <v>14471.8055</v>
      </c>
      <c r="F55" s="67">
        <f t="shared" si="147"/>
        <v>1.4188756132231535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2720.18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2720.18</v>
      </c>
      <c r="AZ55" s="4"/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1.7150527532971598</v>
      </c>
      <c r="BM55" s="84">
        <f t="shared" si="142"/>
        <v>0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: INDEX(U56:AF56,$B$2))</f>
        <v>0</v>
      </c>
      <c r="D56" s="71">
        <f>SUM(AG56                                : INDEX(AG56:AR56,$B$2))</f>
        <v>0</v>
      </c>
      <c r="E56" s="71">
        <f>SUM(AS56                                  : INDEX(AS56:BD56,$B$2))</f>
        <v>3104.7819999999997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387.69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2121.7339999999999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81859.999999999985</v>
      </c>
      <c r="D58" s="72">
        <f>SUM(D49:D55)</f>
        <v>94299.15399999998</v>
      </c>
      <c r="E58" s="72">
        <f>SUM(E49:E55)</f>
        <v>167831.573</v>
      </c>
      <c r="F58" s="68">
        <f t="shared" si="147"/>
        <v>1.7797781409576594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22836.27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1.6115065968948168</v>
      </c>
      <c r="BM58" s="84">
        <f t="shared" ref="BM58:BM59" si="156">IFERROR(AZ58/AN58,"-")</f>
        <v>0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81859.999999999985</v>
      </c>
      <c r="D59" s="72">
        <f>SUM(D49:D56)</f>
        <v>94299.15399999998</v>
      </c>
      <c r="E59" s="72">
        <f>SUM(E49:E56)</f>
        <v>170936.35500000001</v>
      </c>
      <c r="F59" s="68">
        <f>IFERROR(E59/D59,"-")</f>
        <v>1.8127029538356203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23223.96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</v>
      </c>
      <c r="AZ59" s="63"/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1.6388650487151075</v>
      </c>
      <c r="BM59" s="84">
        <f t="shared" si="156"/>
        <v>0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0.27326082946494024</v>
      </c>
      <c r="D63" s="65">
        <f t="shared" si="161"/>
        <v>0.20882315126602269</v>
      </c>
      <c r="E63" s="65">
        <f t="shared" si="161"/>
        <v>0.36979319583595904</v>
      </c>
      <c r="F63" s="65">
        <f>IFERROR(E63/D63,"")</f>
        <v>1.770843862828573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0.35332088067668049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0.35332088067668049</v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2.0924132200747123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0.1301363975079404</v>
      </c>
      <c r="D64" s="65">
        <f t="shared" si="161"/>
        <v>0.14997094247526338</v>
      </c>
      <c r="E64" s="65">
        <f t="shared" si="161"/>
        <v>0.13656214326086452</v>
      </c>
      <c r="F64" s="65">
        <f t="shared" ref="F64:F72" si="176">IFERROR(E64/D64,"")</f>
        <v>0.91059068514815433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0.14624723776651355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0.14624723776651355</v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1.1382085618835625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0.12869637185438554</v>
      </c>
      <c r="D65" s="65">
        <f t="shared" si="161"/>
        <v>0.11521905063962716</v>
      </c>
      <c r="E65" s="65">
        <f t="shared" si="161"/>
        <v>8.6570952095006343E-2</v>
      </c>
      <c r="F65" s="65">
        <f t="shared" si="176"/>
        <v>0.75135970670142016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9.3738104957121871E-2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9.3738104957121871E-2</v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0.69584157769244781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0.16313190813584158</v>
      </c>
      <c r="D66" s="65">
        <f t="shared" si="161"/>
        <v>0.15697808911413993</v>
      </c>
      <c r="E66" s="65">
        <f t="shared" si="161"/>
        <v>0.1148100677588451</v>
      </c>
      <c r="F66" s="65">
        <f t="shared" si="176"/>
        <v>0.73137638766494251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0.12706360155632374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0.12706360155632374</v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0.64870562347399907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0.12159697043733204</v>
      </c>
      <c r="D67" s="65">
        <f t="shared" si="161"/>
        <v>0.13287790471587901</v>
      </c>
      <c r="E67" s="65">
        <f t="shared" si="161"/>
        <v>8.6347102697960282E-2</v>
      </c>
      <c r="F67" s="65">
        <f t="shared" si="176"/>
        <v>0.64982287975257136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4.4066989436771335E-2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4.4066989436771335E-2</v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0.40673364751313767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0.14071122648424139</v>
      </c>
      <c r="D68" s="65">
        <f t="shared" si="161"/>
        <v>0.1279698861349276</v>
      </c>
      <c r="E68" s="65">
        <f t="shared" si="161"/>
        <v>0.10309120608076613</v>
      </c>
      <c r="F68" s="65">
        <f t="shared" si="176"/>
        <v>0.80558957419146149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0.10174147733633714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0.10174147733633714</v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0.67023373110843976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4.2466296115318838E-2</v>
      </c>
      <c r="D69" s="65">
        <f t="shared" si="161"/>
        <v>0.10816097565414003</v>
      </c>
      <c r="E69" s="65">
        <f t="shared" si="161"/>
        <v>8.4661952104922319E-2</v>
      </c>
      <c r="F69" s="65">
        <f t="shared" si="176"/>
        <v>0.7827402775622222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0.11712817280084878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0.11712817280084878</v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1.0464880892064814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1.8163380165676282E-2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1.6693535469403151E-2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1.6693535469403151E-2</v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0.98183661983432369</v>
      </c>
      <c r="F71" s="65">
        <f>IFERROR(E71/D71,"")</f>
        <v>0.98183661983432369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0.98330646453059689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0.98330646453059689</v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0.98330646453059689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216</v>
      </c>
      <c r="F76" s="65">
        <f>IFERROR(E76/D76,"")</f>
        <v>3.0857142857142859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216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216</v>
      </c>
      <c r="AZ76" s="15"/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3.0857142857142859</v>
      </c>
      <c r="BM76" s="84">
        <f t="shared" ref="BM76:BM85" si="215">IFERROR(AZ76/AN76,"-")</f>
        <v>0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229</v>
      </c>
      <c r="D77" s="81">
        <f t="shared" ref="D77:D83" si="221">INDEX(AG77:AR77,$B$2)</f>
        <v>246</v>
      </c>
      <c r="E77" s="81">
        <f t="shared" ref="E77:E83" si="222">INDEX(AS77:BD77,$B$2)</f>
        <v>338</v>
      </c>
      <c r="F77" s="65">
        <f t="shared" ref="F77:F83" si="223">IFERROR(E77/D77,"")</f>
        <v>1.3739837398373984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338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/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0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249</v>
      </c>
      <c r="D78" s="81">
        <f t="shared" si="221"/>
        <v>314</v>
      </c>
      <c r="E78" s="81">
        <f t="shared" si="222"/>
        <v>399</v>
      </c>
      <c r="F78" s="65">
        <f t="shared" si="223"/>
        <v>1.2707006369426752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399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399</v>
      </c>
      <c r="AZ78" s="15"/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1.2707006369426752</v>
      </c>
      <c r="BM78" s="84">
        <f t="shared" si="215"/>
        <v>0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400</v>
      </c>
      <c r="E79" s="81">
        <f t="shared" si="222"/>
        <v>565</v>
      </c>
      <c r="F79" s="65">
        <f t="shared" si="223"/>
        <v>1.4125000000000001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565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565</v>
      </c>
      <c r="AZ79" s="15"/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1.4125000000000001</v>
      </c>
      <c r="BM79" s="84">
        <f t="shared" si="215"/>
        <v>0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247</v>
      </c>
      <c r="D80" s="81">
        <f t="shared" si="221"/>
        <v>354</v>
      </c>
      <c r="E80" s="81">
        <f t="shared" si="222"/>
        <v>261</v>
      </c>
      <c r="F80" s="65">
        <f t="shared" si="223"/>
        <v>0.73728813559322037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261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261</v>
      </c>
      <c r="AZ80" s="15"/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0.73728813559322037</v>
      </c>
      <c r="BM80" s="84">
        <f t="shared" si="215"/>
        <v>0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306</v>
      </c>
      <c r="D81" s="81">
        <f t="shared" si="221"/>
        <v>512</v>
      </c>
      <c r="E81" s="81">
        <f t="shared" si="222"/>
        <v>308</v>
      </c>
      <c r="F81" s="65">
        <f t="shared" si="223"/>
        <v>0.6015625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308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308</v>
      </c>
      <c r="AZ81" s="15"/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0.6015625</v>
      </c>
      <c r="BM81" s="84">
        <f t="shared" si="215"/>
        <v>0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128</v>
      </c>
      <c r="D82" s="81">
        <f t="shared" si="221"/>
        <v>482</v>
      </c>
      <c r="E82" s="81">
        <f t="shared" si="222"/>
        <v>323</v>
      </c>
      <c r="F82" s="65">
        <f t="shared" si="223"/>
        <v>0.67012448132780078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323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323</v>
      </c>
      <c r="AZ82" s="15"/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0.67012448132780078</v>
      </c>
      <c r="BM82" s="84">
        <f t="shared" si="215"/>
        <v>0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1761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1761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1642</v>
      </c>
      <c r="D84" s="81">
        <f t="shared" ref="D84:E84" si="236">SUM(D76:D82)</f>
        <v>2378</v>
      </c>
      <c r="E84" s="81">
        <f t="shared" si="236"/>
        <v>2410</v>
      </c>
      <c r="F84" s="65">
        <f>IFERROR(E84/D84,"")</f>
        <v>1.0134566862910008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2410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0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1642</v>
      </c>
      <c r="D85" s="81">
        <f>SUM(D76:D83)</f>
        <v>2378</v>
      </c>
      <c r="E85" s="81">
        <f>SUM(E76:E83)</f>
        <v>4171</v>
      </c>
      <c r="F85" s="65">
        <f>IFERROR(E85/D85,"")</f>
        <v>1.7539949537426409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4171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/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0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: INDEX(U88:AF88,$B$2))</f>
        <v>246</v>
      </c>
      <c r="D88" s="71">
        <f>SUM(AG88                                 : INDEX(AG88:AR88,$B$2))</f>
        <v>268</v>
      </c>
      <c r="E88" s="71">
        <f>SUM(AS88                                  : INDEX(AS88:BD88,$B$2))</f>
        <v>745</v>
      </c>
      <c r="F88" s="65">
        <f t="shared" ref="F88:F95" si="238">IFERROR(E88/D88,"")</f>
        <v>2.7798507462686568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114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114</v>
      </c>
      <c r="AZ88" s="4"/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3.6774193548387095</v>
      </c>
      <c r="BM88" s="84">
        <f t="shared" ref="BM88:BM97" si="256">IFERROR(AZ88/AN88,"-")</f>
        <v>0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: INDEX(U89:AF89,$B$2))</f>
        <v>477</v>
      </c>
      <c r="D89" s="71">
        <f>SUM(AG89                                 : INDEX(AG89:AR89,$B$2))</f>
        <v>488</v>
      </c>
      <c r="E89" s="71">
        <f>SUM(AS89                                  : INDEX(AS89:BD89,$B$2))</f>
        <v>972</v>
      </c>
      <c r="F89" s="65">
        <f t="shared" si="238"/>
        <v>1.9918032786885247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155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/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0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: INDEX(U90:AF90,$B$2))</f>
        <v>425</v>
      </c>
      <c r="D90" s="71">
        <f>SUM(AG90                                 : INDEX(AG90:AR90,$B$2))</f>
        <v>374</v>
      </c>
      <c r="E90" s="71">
        <f>SUM(AS90                                  : INDEX(AS90:BD90,$B$2))</f>
        <v>497</v>
      </c>
      <c r="F90" s="65">
        <f t="shared" si="238"/>
        <v>1.3288770053475936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63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63</v>
      </c>
      <c r="AZ90" s="4"/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0.74117647058823533</v>
      </c>
      <c r="BM90" s="84">
        <f t="shared" si="256"/>
        <v>0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: INDEX(U91:AF91,$B$2))</f>
        <v>599</v>
      </c>
      <c r="D91" s="71">
        <f>SUM(AG91                                 : INDEX(AG91:AR91,$B$2))</f>
        <v>437</v>
      </c>
      <c r="E91" s="71">
        <f>SUM(AS91                                  : INDEX(AS91:BD91,$B$2))</f>
        <v>608</v>
      </c>
      <c r="F91" s="65">
        <f t="shared" si="238"/>
        <v>1.3913043478260869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79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79</v>
      </c>
      <c r="AZ91" s="4"/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1.0821917808219179</v>
      </c>
      <c r="BM91" s="84">
        <f t="shared" si="256"/>
        <v>0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: INDEX(U92:AF92,$B$2))</f>
        <v>462</v>
      </c>
      <c r="D92" s="71">
        <f>SUM(AG92                                 : INDEX(AG92:AR92,$B$2))</f>
        <v>391</v>
      </c>
      <c r="E92" s="71">
        <f>SUM(AS92                                  : INDEX(AS92:BD92,$B$2))</f>
        <v>447</v>
      </c>
      <c r="F92" s="65">
        <f t="shared" si="238"/>
        <v>1.1432225063938619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45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45</v>
      </c>
      <c r="AZ92" s="4"/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0.73770491803278693</v>
      </c>
      <c r="BM92" s="84">
        <f t="shared" si="256"/>
        <v>0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: INDEX(U93:AF93,$B$2))</f>
        <v>403</v>
      </c>
      <c r="D93" s="71">
        <f>SUM(AG93                                 : INDEX(AG93:AR93,$B$2))</f>
        <v>491</v>
      </c>
      <c r="E93" s="71">
        <f>SUM(AS93                                  : INDEX(AS93:BD93,$B$2))</f>
        <v>309</v>
      </c>
      <c r="F93" s="65">
        <f t="shared" si="238"/>
        <v>0.62932790224032586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39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39</v>
      </c>
      <c r="AZ93" s="4"/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0.48148148148148145</v>
      </c>
      <c r="BM93" s="84">
        <f t="shared" si="256"/>
        <v>0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: INDEX(U94:AF94,$B$2))</f>
        <v>143</v>
      </c>
      <c r="D94" s="71">
        <f>SUM(AG94                                 : INDEX(AG94:AR94,$B$2))</f>
        <v>398</v>
      </c>
      <c r="E94" s="71">
        <f>SUM(AS94                                  : INDEX(AS94:BD94,$B$2))</f>
        <v>363</v>
      </c>
      <c r="F94" s="65">
        <f t="shared" si="238"/>
        <v>0.9120603015075377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45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45</v>
      </c>
      <c r="AZ94" s="4"/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0.65217391304347827</v>
      </c>
      <c r="BM94" s="84">
        <f t="shared" si="256"/>
        <v>0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: INDEX(U95:AF95,$B$2))</f>
        <v>0</v>
      </c>
      <c r="D95" s="71">
        <f>SUM(AG95                                 : INDEX(AG95:AR95,$B$2))</f>
        <v>0</v>
      </c>
      <c r="E95" s="71">
        <f>SUM(AS95                                  : INDEX(AS95:BD95,$B$2))</f>
        <v>155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20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2755</v>
      </c>
      <c r="D96" s="72">
        <f t="shared" ref="D96" si="263">SUM(D88:D94)</f>
        <v>2847</v>
      </c>
      <c r="E96" s="72">
        <f>SUM(E88:E94)</f>
        <v>3941</v>
      </c>
      <c r="F96" s="65">
        <f>IFERROR(E96/D96,"")</f>
        <v>1.3842641376887952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540</v>
      </c>
      <c r="S96" s="4">
        <f t="shared" si="248"/>
        <v>0</v>
      </c>
      <c r="T96" s="7"/>
      <c r="U96" s="61">
        <f>SUM(U88:U94)</f>
        <v>295</v>
      </c>
      <c r="V96" s="61">
        <f t="shared" ref="V96:BD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0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2755</v>
      </c>
      <c r="D97" s="72">
        <f t="shared" ref="D97:E97" si="265">SUM(D88:D95)</f>
        <v>2847</v>
      </c>
      <c r="E97" s="72">
        <f t="shared" si="265"/>
        <v>4096</v>
      </c>
      <c r="F97" s="65">
        <f>IFERROR(E97/D97,"")</f>
        <v>1.438707411310151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560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/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0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0.78219395866454688</v>
      </c>
      <c r="D100" s="73">
        <f>2*SUM(AG88:INDEX(AG88:AR88,$B$2))/(SUM(AG76:INDEX(AG76:AR76,$B$2))*2+AF76-INDEX(AG76:AR76,$B$2))</f>
        <v>0.49675625579240035</v>
      </c>
      <c r="E100" s="73">
        <f>2*SUM(AS88:INDEX(AS88:BD88,$B$2))/(SUM(AS76:INDEX(AS76:BD76,$B$2))*2+AR76-INDEX(AS76:BD76,$B$2))</f>
        <v>0.64810787298825578</v>
      </c>
      <c r="F100" s="65">
        <f>IFERROR(E100/D100,"")</f>
        <v>1.3046798413327014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0.50666666666666671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0.86046509999999998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0.50666666666666671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1.8341492921052625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1.2012903225806457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0.31652289316522891</v>
      </c>
      <c r="D101" s="73">
        <f>2*SUM(AG89:INDEX(AG89:AR89,$B$2))/(SUM(AG77:INDEX(AG77:AR77,$B$2))*2+AF77-INDEX(AG77:AR77,$B$2))</f>
        <v>0.33748271092669435</v>
      </c>
      <c r="E101" s="73">
        <f>2*SUM(AS89:INDEX(AS89:BD89,$B$2))/(SUM(AS77:INDEX(AS77:BD77,$B$2))*2+AR77-INDEX(AS77:BD77,$B$2))</f>
        <v>0.4199611147116008</v>
      </c>
      <c r="F101" s="65">
        <f t="shared" ref="F101:F109" si="279">IFERROR(E101/D101,"")</f>
        <v>1.2443929751495384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0.41722745625841184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0.45039370000000001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0.41722749999999997</v>
      </c>
      <c r="AZ101" s="8"/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1.7167180159420303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1.4814216930379758</v>
      </c>
      <c r="BM101" s="84">
        <f t="shared" si="274"/>
        <v>0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0.28390113560454244</v>
      </c>
      <c r="D102" s="73">
        <f>2*SUM(AG90:INDEX(AG90:AR90,$B$2))/(SUM(AG78:INDEX(AG78:AR78,$B$2))*2+AF78-INDEX(AG78:AR78,$B$2))</f>
        <v>0.26035502958579881</v>
      </c>
      <c r="E102" s="73">
        <f>2*SUM(AS90:INDEX(AS90:BD90,$B$2))/(SUM(AS78:INDEX(AS78:BD78,$B$2))*2+AR78-INDEX(AS78:BD78,$B$2))</f>
        <v>0.21932921447484555</v>
      </c>
      <c r="F102" s="65">
        <f t="shared" si="279"/>
        <v>0.84242357377838406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0.17427385892116182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0.21142859999999999</v>
      </c>
      <c r="AW102" s="8">
        <f t="shared" si="290"/>
        <v>0.25041186161449752</v>
      </c>
      <c r="AX102" s="8">
        <f t="shared" si="290"/>
        <v>0.28852459016393445</v>
      </c>
      <c r="AY102" s="8">
        <v>0.17427390000000001</v>
      </c>
      <c r="AZ102" s="8"/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0.47510679655172433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0.54024909000000065</v>
      </c>
      <c r="BM102" s="84">
        <f t="shared" si="274"/>
        <v>0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0.24065889915628766</v>
      </c>
      <c r="D103" s="73">
        <f>2*SUM(AG91:INDEX(AG91:AR91,$B$2))/(SUM(AG79:INDEX(AG79:AR79,$B$2))*2+AF79-INDEX(AG79:AR79,$B$2))</f>
        <v>0.16324243556219648</v>
      </c>
      <c r="E103" s="73">
        <f>2*SUM(AS91:INDEX(AS91:BD91,$B$2))/(SUM(AS79:INDEX(AS79:BD79,$B$2))*2+AR79-INDEX(AS79:BD79,$B$2))</f>
        <v>0.14080592867068087</v>
      </c>
      <c r="F103" s="65">
        <f t="shared" si="279"/>
        <v>0.8625571419940794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0.1381118881118881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0.12441969999999999</v>
      </c>
      <c r="AW103" s="8">
        <f t="shared" si="290"/>
        <v>0.13659359190556492</v>
      </c>
      <c r="AX103" s="8">
        <f t="shared" si="290"/>
        <v>0.13771016813450759</v>
      </c>
      <c r="AY103" s="8">
        <v>0.13811190000000001</v>
      </c>
      <c r="AZ103" s="8"/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1.0749862079999974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0.84380695068493183</v>
      </c>
      <c r="BM103" s="84">
        <f t="shared" si="274"/>
        <v>0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0.21900924389665796</v>
      </c>
      <c r="D104" s="73">
        <f>2*SUM(AG92:INDEX(AG92:AR92,$B$2))/(SUM(AG80:INDEX(AG80:AR80,$B$2))*2+AF80-INDEX(AG80:AR80,$B$2))</f>
        <v>0.14367076979606835</v>
      </c>
      <c r="E104" s="73">
        <f>2*SUM(AS92:INDEX(AS92:BD92,$B$2))/(SUM(AS80:INDEX(AS80:BD80,$B$2))*2+AR80-INDEX(AS80:BD80,$B$2))</f>
        <v>0.15632103514600454</v>
      </c>
      <c r="F104" s="65">
        <f t="shared" si="279"/>
        <v>1.0880503763423308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0.16304347826086957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0.1152074</v>
      </c>
      <c r="AW104" s="8">
        <f t="shared" si="290"/>
        <v>0.11470588235294117</v>
      </c>
      <c r="AX104" s="8">
        <f t="shared" si="290"/>
        <v>0.12671232876712329</v>
      </c>
      <c r="AY104" s="8">
        <v>0.16304350000000001</v>
      </c>
      <c r="AZ104" s="8"/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0.73444717500000101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0.79116190163934463</v>
      </c>
      <c r="BM104" s="84">
        <f t="shared" si="274"/>
        <v>0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0.20582226762002043</v>
      </c>
      <c r="D105" s="73">
        <f>2*SUM(AG93:INDEX(AG93:AR93,$B$2))/(SUM(AG81:INDEX(AG81:AR81,$B$2))*2+AF81-INDEX(AG81:AR81,$B$2))</f>
        <v>0.14567571576917371</v>
      </c>
      <c r="E105" s="73">
        <f>2*SUM(AS93:INDEX(AS93:BD93,$B$2))/(SUM(AS81:INDEX(AS81:BD81,$B$2))*2+AR81-INDEX(AS81:BD81,$B$2))</f>
        <v>0.1221585293536272</v>
      </c>
      <c r="F105" s="65">
        <f t="shared" si="279"/>
        <v>0.83856481300692565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0.12055641421947449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0.16274859999999999</v>
      </c>
      <c r="AW105" s="8">
        <f t="shared" si="290"/>
        <v>0.20229007633587787</v>
      </c>
      <c r="AX105" s="8">
        <f t="shared" si="290"/>
        <v>0.17741935483870969</v>
      </c>
      <c r="AY105" s="8">
        <v>0.12055639999999999</v>
      </c>
      <c r="AZ105" s="8"/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1.0790020818181802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0.75980299012345665</v>
      </c>
      <c r="BM105" s="84">
        <f t="shared" si="274"/>
        <v>0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0.2143928035982009</v>
      </c>
      <c r="D106" s="73">
        <f>2*SUM(AG94:INDEX(AG94:AR94,$B$2))/(SUM(AG82:INDEX(AG82:AR82,$B$2))*2+AF82-INDEX(AG82:AR82,$B$2))</f>
        <v>0.15847103324706352</v>
      </c>
      <c r="E106" s="73">
        <f>2*SUM(AS94:INDEX(AS94:BD94,$B$2))/(SUM(AS82:INDEX(AS82:BD82,$B$2))*2+AR82-INDEX(AS82:BD82,$B$2))</f>
        <v>0.12465659340659341</v>
      </c>
      <c r="F106" s="65">
        <f t="shared" si="279"/>
        <v>0.786620689298139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0.14018691588785046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0.16959060000000001</v>
      </c>
      <c r="AW106" s="8">
        <f t="shared" si="290"/>
        <v>0.15937499999999999</v>
      </c>
      <c r="AX106" s="8">
        <f t="shared" si="290"/>
        <v>0.14756671899529042</v>
      </c>
      <c r="AY106" s="8">
        <v>0.1401869</v>
      </c>
      <c r="AZ106" s="8"/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1.0772143666666634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0.94575365144927259</v>
      </c>
      <c r="BM106" s="84">
        <f t="shared" si="274"/>
        <v>0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2.3619047619047619E-2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1.2080942313500454E-2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3.4448819999999998E-2</v>
      </c>
      <c r="AW107" s="8">
        <f t="shared" si="290"/>
        <v>1.8922254216371864E-2</v>
      </c>
      <c r="AX107" s="8">
        <f t="shared" si="290"/>
        <v>1.052262364082778E-2</v>
      </c>
      <c r="AY107" s="8">
        <v>1.208094E-2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>
        <f>2*SUM(U96:INDEX(U96:AF96,$B$2))/(SUM(U84:INDEX(U84:AF84,$B$2))*2+U84-INDEX(U84:AF84,$B$2))</f>
        <v>0.26133560994118765</v>
      </c>
      <c r="D108" s="73">
        <f>2*SUM(AG96:INDEX(AG96:AR96,$B$2))/(SUM(AG84:INDEX(AG84:AR84,$B$2))*2+AF84-INDEX(AG84:AR84,$B$2))</f>
        <v>0.19364053732358441</v>
      </c>
      <c r="E108" s="73">
        <f>2*SUM(AS96:INDEX(AS96:BD96,$B$2))/(SUM(AS84:INDEX(AS84:BD84,$B$2))*2+AR84-INDEX(AS84:BD84,$B$2))</f>
        <v>0.21478009700801134</v>
      </c>
      <c r="F108" s="65">
        <f t="shared" si="279"/>
        <v>1.1091690819319588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0.22036319118547235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0.26093957188861527</v>
      </c>
      <c r="D109" s="73">
        <f>2*SUM(AG97:INDEX(AG97:AR97,$B$2))/(SUM(AG85:INDEX(AG85:AR85,$B$2))*2+AF85-INDEX(AG85:AR85,$B$2))</f>
        <v>0.19352865202909386</v>
      </c>
      <c r="E109" s="73">
        <f>2*SUM(AS97:INDEX(AS97:BD97,$B$2))/(SUM(AS85:INDEX(AS85:BD85,$B$2))*2+AR85-INDEX(AS85:BD85,$B$2))</f>
        <v>0.1644220540714128</v>
      </c>
      <c r="F109" s="65">
        <f t="shared" si="279"/>
        <v>0.84960057514736698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0.13638577691183634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0.24069119999999999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0.22036320000000001</v>
      </c>
      <c r="AZ109" s="8"/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1.1828333971831007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1.0744431181628378</v>
      </c>
      <c r="BM109" s="84">
        <f t="shared" si="298"/>
        <v>0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: INDEX(U112:AF112,$B$2))</f>
        <v>730</v>
      </c>
      <c r="D112" s="71">
        <f>SUM(AG112                                  : INDEX(AG112:AR112,$B$2))</f>
        <v>638</v>
      </c>
      <c r="E112" s="71">
        <f>SUM(AS112                                  : INDEX(AS112:BD112,$B$2))</f>
        <v>2554</v>
      </c>
      <c r="F112" s="65">
        <f>IFERROR(E112/D112,"")</f>
        <v>4.0031347962382444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368.5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368.5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4.8486842105263159</v>
      </c>
      <c r="BM112" s="84">
        <f t="shared" ref="BM112:BM119" si="320">IFERROR(AZ112/AN112,"-")</f>
        <v>0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: INDEX(U113:AF113,$B$2))</f>
        <v>648</v>
      </c>
      <c r="D113" s="71">
        <f>SUM(AG113                                  : INDEX(AG113:AR113,$B$2))</f>
        <v>821</v>
      </c>
      <c r="E113" s="71">
        <f>SUM(AS113                                  : INDEX(AS113:BD113,$B$2))</f>
        <v>1540.5</v>
      </c>
      <c r="F113" s="65">
        <f t="shared" ref="F113:F120" si="325">IFERROR(E113/D113,"")</f>
        <v>1.8763702801461632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224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0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: INDEX(U114:AF114,$B$2))</f>
        <v>628</v>
      </c>
      <c r="D114" s="71">
        <f>SUM(AG114                                  : INDEX(AG114:AR114,$B$2))</f>
        <v>649.5</v>
      </c>
      <c r="E114" s="71">
        <f>SUM(AS114                                  : INDEX(AS114:BD114,$B$2))</f>
        <v>883</v>
      </c>
      <c r="F114" s="65">
        <f t="shared" si="325"/>
        <v>1.3595073133179369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121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121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0.90977443609022557</v>
      </c>
      <c r="BM114" s="84">
        <f t="shared" si="320"/>
        <v>0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: INDEX(U115:AF115,$B$2))</f>
        <v>818</v>
      </c>
      <c r="D115" s="71">
        <f>SUM(AG115                                  : INDEX(AG115:AR115,$B$2))</f>
        <v>784</v>
      </c>
      <c r="E115" s="71">
        <f>SUM(AS115                                  : INDEX(AS115:BD115,$B$2))</f>
        <v>1081.5</v>
      </c>
      <c r="F115" s="65">
        <f t="shared" si="325"/>
        <v>1.3794642857142858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149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149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1.0419580419580419</v>
      </c>
      <c r="BM115" s="84">
        <f t="shared" si="320"/>
        <v>0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: INDEX(U116:AF116,$B$2))</f>
        <v>579</v>
      </c>
      <c r="D116" s="71">
        <f>SUM(AG116                                  : INDEX(AG116:AR116,$B$2))</f>
        <v>662.5</v>
      </c>
      <c r="E116" s="71">
        <f>SUM(AS116                                  : INDEX(AS116:BD116,$B$2))</f>
        <v>745.5</v>
      </c>
      <c r="F116" s="65">
        <f t="shared" si="325"/>
        <v>1.1252830188679246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62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62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0.65263157894736845</v>
      </c>
      <c r="BM116" s="84">
        <f t="shared" si="320"/>
        <v>0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: INDEX(U117:AF117,$B$2))</f>
        <v>519.5</v>
      </c>
      <c r="D117" s="71">
        <f>SUM(AG117                                  : INDEX(AG117:AR117,$B$2))</f>
        <v>729</v>
      </c>
      <c r="E117" s="71">
        <f>SUM(AS117                                  : INDEX(AS117:BD117,$B$2))</f>
        <v>1293.5</v>
      </c>
      <c r="F117" s="65">
        <f t="shared" si="325"/>
        <v>1.7743484224965707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115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115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0.90551181102362199</v>
      </c>
      <c r="BM117" s="84">
        <f t="shared" si="320"/>
        <v>0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: INDEX(U118:AF118,$B$2))</f>
        <v>171.5</v>
      </c>
      <c r="D118" s="71">
        <f>SUM(AG118                                  : INDEX(AG118:AR118,$B$2))</f>
        <v>576</v>
      </c>
      <c r="E118" s="71">
        <f>SUM(AS118                                  : INDEX(AS118:BD118,$B$2))</f>
        <v>707.5</v>
      </c>
      <c r="F118" s="65">
        <f t="shared" si="325"/>
        <v>1.2282986111111112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106.5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106.5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1.0757575757575757</v>
      </c>
      <c r="BM118" s="84">
        <f t="shared" si="320"/>
        <v>0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: INDEX(U119:AF119,$B$2))</f>
        <v>0</v>
      </c>
      <c r="D119" s="71">
        <f>SUM(AG119                                  : INDEX(AG119:AR119,$B$2))</f>
        <v>0</v>
      </c>
      <c r="E119" s="71">
        <f>SUM(AS119                                  : INDEX(AS119:BD119,$B$2))</f>
        <v>201.5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25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4094</v>
      </c>
      <c r="D120" s="69">
        <f t="shared" ref="D120:E120" si="328">SUM(D112:D118)</f>
        <v>4860</v>
      </c>
      <c r="E120" s="69">
        <f t="shared" si="328"/>
        <v>8805.5</v>
      </c>
      <c r="F120" s="65">
        <f t="shared" si="325"/>
        <v>1.8118312757201647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1146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0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4094</v>
      </c>
      <c r="D121" s="69">
        <f t="shared" ref="D121:E121" si="342">SUM(D112:D119)</f>
        <v>4860</v>
      </c>
      <c r="E121" s="69">
        <f t="shared" si="342"/>
        <v>9007</v>
      </c>
      <c r="F121" s="65">
        <f>IFERROR(E121/D121,"")</f>
        <v>1.8532921810699587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1171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0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30.642645890410964</v>
      </c>
      <c r="D124" s="66">
        <f t="shared" si="343"/>
        <v>30.864963166144143</v>
      </c>
      <c r="E124" s="66">
        <f t="shared" si="343"/>
        <v>24.749843774471422</v>
      </c>
      <c r="F124" s="65">
        <f t="shared" ref="F124:F132" si="344">IFERROR(E124/D124,"")</f>
        <v>0.80187504651292085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22.267327001356854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22.267327000000002</v>
      </c>
      <c r="AZ124" s="48"/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0.7072398912258081</v>
      </c>
      <c r="BM124" s="84">
        <f t="shared" ref="BM124:BM131" si="353">IFERROR(AZ124/AN124,"-")</f>
        <v>0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16.439761574074076</v>
      </c>
      <c r="D125" s="66">
        <f t="shared" si="343"/>
        <v>17.225496954933007</v>
      </c>
      <c r="E125" s="66">
        <f t="shared" si="343"/>
        <v>15.15315481986368</v>
      </c>
      <c r="F125" s="65">
        <f t="shared" si="344"/>
        <v>0.8796933324773627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15.162678571428572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15.162679000000001</v>
      </c>
      <c r="AZ125" s="48"/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0.99930550871985835</v>
      </c>
      <c r="BM125" s="84">
        <f t="shared" si="353"/>
        <v>0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16.77561305732484</v>
      </c>
      <c r="D126" s="66">
        <f t="shared" si="343"/>
        <v>16.728343341031557</v>
      </c>
      <c r="E126" s="66">
        <f t="shared" si="343"/>
        <v>16.758916194790483</v>
      </c>
      <c r="F126" s="65">
        <f t="shared" si="344"/>
        <v>1.0018276079786057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17.991487603305785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17.991488</v>
      </c>
      <c r="AZ126" s="48"/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1.2534870414344121</v>
      </c>
      <c r="BM126" s="84">
        <f t="shared" si="353"/>
        <v>0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16.325156479217593</v>
      </c>
      <c r="D127" s="66">
        <f t="shared" si="343"/>
        <v>18.881251275510206</v>
      </c>
      <c r="E127" s="66">
        <f t="shared" si="343"/>
        <v>18.146291724456773</v>
      </c>
      <c r="F127" s="65">
        <f t="shared" si="344"/>
        <v>0.9610746374628939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19.804832214765103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19.804832000000001</v>
      </c>
      <c r="AZ127" s="48"/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1.0203299162506088</v>
      </c>
      <c r="BM127" s="84">
        <f t="shared" si="353"/>
        <v>0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17.191585492227979</v>
      </c>
      <c r="D128" s="66">
        <f t="shared" si="343"/>
        <v>18.91362113207547</v>
      </c>
      <c r="E128" s="66">
        <f t="shared" si="343"/>
        <v>19.798603621730379</v>
      </c>
      <c r="F128" s="65">
        <f t="shared" si="344"/>
        <v>1.046790748502098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16.506612903225808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16.506613000000002</v>
      </c>
      <c r="AZ128" s="48"/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1.0213749754935666</v>
      </c>
      <c r="BM128" s="84">
        <f t="shared" si="353"/>
        <v>0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22.172513955726657</v>
      </c>
      <c r="D129" s="66">
        <f t="shared" si="343"/>
        <v>16.553432098765434</v>
      </c>
      <c r="E129" s="66">
        <f t="shared" si="343"/>
        <v>13.623529184383456</v>
      </c>
      <c r="F129" s="65">
        <f t="shared" si="344"/>
        <v>0.82300329642210612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20.546434782608696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20.546434999999999</v>
      </c>
      <c r="AZ129" s="48"/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1.2130406634494264</v>
      </c>
      <c r="BM129" s="84">
        <f t="shared" si="353"/>
        <v>0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20.269918367346936</v>
      </c>
      <c r="D130" s="66">
        <f t="shared" si="343"/>
        <v>17.707445312499999</v>
      </c>
      <c r="E130" s="66">
        <f t="shared" si="343"/>
        <v>20.454848763250883</v>
      </c>
      <c r="F130" s="65">
        <f t="shared" si="344"/>
        <v>1.155155269564009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25.541596244131455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25.541595999999998</v>
      </c>
      <c r="AZ130" s="48"/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1.5942743751505282</v>
      </c>
      <c r="BM130" s="84">
        <f t="shared" si="353"/>
        <v>0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15.408347394540941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15.5076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>
        <f t="shared" ref="C132:E132" si="365">IFERROR(C58/C120,"-")</f>
        <v>19.995114802149484</v>
      </c>
      <c r="D132" s="66">
        <f t="shared" si="365"/>
        <v>19.40311810699588</v>
      </c>
      <c r="E132" s="66">
        <f t="shared" si="365"/>
        <v>19.059857248310717</v>
      </c>
      <c r="F132" s="65">
        <f t="shared" si="344"/>
        <v>0.98230898473161388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BD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19.926937172774871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1.1151175666122075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19.995114802149484</v>
      </c>
      <c r="D133" s="66">
        <f t="shared" ref="D133:E133" si="379">IFERROR(D59/D121,"-")</f>
        <v>19.40311810699588</v>
      </c>
      <c r="E133" s="66">
        <f t="shared" si="379"/>
        <v>18.978167536360608</v>
      </c>
      <c r="F133" s="65">
        <f>IFERROR(E133/D133,"")</f>
        <v>0.97809885152005271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19.832587532023911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19.832588000000001</v>
      </c>
      <c r="AZ133" s="48"/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1.109837757726158</v>
      </c>
      <c r="BM133" s="84">
        <f t="shared" si="374"/>
        <v>0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2.9674796747967478</v>
      </c>
      <c r="D136" s="66">
        <f t="shared" si="381"/>
        <v>2.3805970149253732</v>
      </c>
      <c r="E136" s="66">
        <f t="shared" si="381"/>
        <v>3.4281879194630873</v>
      </c>
      <c r="F136" s="65">
        <f t="shared" ref="F136:F144" si="382">IFERROR(E136/D136,"")</f>
        <v>1.4400538595863752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3.2324561403508771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3.232456</v>
      </c>
      <c r="AZ136" s="48"/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1.3185017894736824</v>
      </c>
      <c r="BM136" s="84">
        <f t="shared" ref="BM136:BM143" si="391">IFERROR(AZ136/AN136,"-")</f>
        <v>0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1.3584905660377358</v>
      </c>
      <c r="D137" s="66">
        <f t="shared" si="381"/>
        <v>1.6823770491803278</v>
      </c>
      <c r="E137" s="66">
        <f t="shared" si="381"/>
        <v>1.5848765432098766</v>
      </c>
      <c r="F137" s="65">
        <f>IFERROR(E137/D137,"")</f>
        <v>0.94204598427091324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1.4451612903225806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/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1.4776470588235293</v>
      </c>
      <c r="D138" s="66">
        <f t="shared" si="381"/>
        <v>1.7366310160427807</v>
      </c>
      <c r="E138" s="66">
        <f t="shared" si="381"/>
        <v>1.7766599597585513</v>
      </c>
      <c r="F138" s="65">
        <f t="shared" si="382"/>
        <v>1.0230497689756708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1.9206349206349207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1.9206350000000001</v>
      </c>
      <c r="AZ138" s="48"/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1.2274734962406024</v>
      </c>
      <c r="BM138" s="84">
        <f t="shared" si="391"/>
        <v>0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1.3656093489148582</v>
      </c>
      <c r="D139" s="66">
        <f t="shared" si="381"/>
        <v>1.7940503432494279</v>
      </c>
      <c r="E139" s="66">
        <f t="shared" si="381"/>
        <v>1.778782894736842</v>
      </c>
      <c r="F139" s="65">
        <f t="shared" si="382"/>
        <v>0.99148995535714279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1.8860759493670887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1.8860760000000001</v>
      </c>
      <c r="AZ139" s="48"/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0.96282201398601452</v>
      </c>
      <c r="BM139" s="84">
        <f t="shared" si="391"/>
        <v>0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1.2532467532467533</v>
      </c>
      <c r="D140" s="66">
        <f t="shared" si="381"/>
        <v>1.6943734015345269</v>
      </c>
      <c r="E140" s="66">
        <f t="shared" si="381"/>
        <v>1.6677852348993289</v>
      </c>
      <c r="F140" s="65">
        <f t="shared" si="382"/>
        <v>0.98430796505001905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1.3777777777777778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1.3777779999999999</v>
      </c>
      <c r="AZ140" s="48"/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0.88467850526315661</v>
      </c>
      <c r="BM140" s="84">
        <f t="shared" si="391"/>
        <v>0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1.2890818858560793</v>
      </c>
      <c r="D141" s="66">
        <f t="shared" si="381"/>
        <v>1.4847250509164969</v>
      </c>
      <c r="E141" s="66">
        <f t="shared" si="381"/>
        <v>4.1860841423948223</v>
      </c>
      <c r="F141" s="65">
        <f t="shared" si="382"/>
        <v>2.8194339011191465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2.9487179487179489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2.948718</v>
      </c>
      <c r="AZ141" s="48"/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1.8806784094488205</v>
      </c>
      <c r="BM141" s="84">
        <f t="shared" si="391"/>
        <v>0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1.1993006993006994</v>
      </c>
      <c r="D142" s="66">
        <f t="shared" si="381"/>
        <v>1.4472361809045227</v>
      </c>
      <c r="E142" s="66">
        <f t="shared" si="381"/>
        <v>1.9490358126721763</v>
      </c>
      <c r="F142" s="65">
        <f t="shared" si="382"/>
        <v>1.3467296066727885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2.3666666666666667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2.3666670000000001</v>
      </c>
      <c r="AZ142" s="48"/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1.6494951818181842</v>
      </c>
      <c r="BM142" s="84">
        <f t="shared" si="391"/>
        <v>0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1.3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1.25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>
        <f t="shared" si="381"/>
        <v>1.4860254083484574</v>
      </c>
      <c r="D144" s="66">
        <f t="shared" si="381"/>
        <v>1.7070600632244468</v>
      </c>
      <c r="E144" s="66">
        <f t="shared" si="381"/>
        <v>2.2343313879725959</v>
      </c>
      <c r="F144" s="65">
        <f t="shared" si="382"/>
        <v>1.3088768439419713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2.1222222222222222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BD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>
        <f t="shared" si="381"/>
        <v>1.4860254083484574</v>
      </c>
      <c r="D145" s="66">
        <f t="shared" si="381"/>
        <v>1.7070600632244468</v>
      </c>
      <c r="E145" s="66">
        <f t="shared" si="381"/>
        <v>2.198974609375</v>
      </c>
      <c r="F145" s="65">
        <f>IFERROR(E145/D145,"")</f>
        <v>1.2881647557388116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2.0910714285714285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1.7586206896551699</v>
      </c>
      <c r="AU145" s="48">
        <v>2.1345291479820601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/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1.2268222176336925</v>
      </c>
      <c r="BH145" s="84">
        <f t="shared" si="407"/>
        <v>1.1245919282511216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0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422.05908490566043</v>
      </c>
      <c r="D148" s="66">
        <f t="shared" si="417"/>
        <v>281.31209285714232</v>
      </c>
      <c r="E148" s="66">
        <f t="shared" si="417"/>
        <v>292.64398611111119</v>
      </c>
      <c r="F148" s="65">
        <f t="shared" ref="F148:F157" si="418">IFERROR(E148/D148,"")</f>
        <v>1.0402822827091316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37.988472222222221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37.988472222222221</v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1.111309271155053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46.519500000000001</v>
      </c>
      <c r="D149" s="66">
        <f t="shared" si="417"/>
        <v>57.488345528455284</v>
      </c>
      <c r="E149" s="66">
        <f t="shared" si="417"/>
        <v>69.063417159763304</v>
      </c>
      <c r="F149" s="65">
        <f t="shared" si="418"/>
        <v>1.2013464037781127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10.048639053254439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10.048639053254439</v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1.3576363214021812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42.309578313253006</v>
      </c>
      <c r="D150" s="66">
        <f t="shared" si="417"/>
        <v>34.60209872611464</v>
      </c>
      <c r="E150" s="66">
        <f t="shared" si="417"/>
        <v>37.0880275689223</v>
      </c>
      <c r="F150" s="65">
        <f t="shared" si="418"/>
        <v>1.0718432966301983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5.4560651629072678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5.4560651629072678</v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0.89745012158546422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31.055762790697653</v>
      </c>
      <c r="D151" s="66">
        <f t="shared" si="417"/>
        <v>37.007252500000007</v>
      </c>
      <c r="E151" s="66">
        <f t="shared" si="417"/>
        <v>34.734892920353985</v>
      </c>
      <c r="F151" s="65">
        <f t="shared" si="418"/>
        <v>0.93859691206079077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5.2228672566371683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5.2228672566371683</v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0.75266617572848116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40.299303643724699</v>
      </c>
      <c r="D152" s="66">
        <f t="shared" si="417"/>
        <v>35.396254237288133</v>
      </c>
      <c r="E152" s="66">
        <f t="shared" si="417"/>
        <v>56.551183908045971</v>
      </c>
      <c r="F152" s="65">
        <f t="shared" si="418"/>
        <v>1.5976601232701118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3.9211111111111108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3.9211111111111108</v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0.90409912606197274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37.642552287581694</v>
      </c>
      <c r="D153" s="66">
        <f t="shared" si="417"/>
        <v>23.569242187500002</v>
      </c>
      <c r="E153" s="66">
        <f t="shared" si="417"/>
        <v>57.214399350649352</v>
      </c>
      <c r="F153" s="65">
        <f t="shared" si="418"/>
        <v>2.4275027128786149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7.6715584415584424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7.6715584415584424</v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1.8259493176245885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27.158523437499998</v>
      </c>
      <c r="D154" s="66">
        <f t="shared" si="417"/>
        <v>21.160764522821577</v>
      </c>
      <c r="E154" s="66">
        <f t="shared" si="417"/>
        <v>44.804351393188853</v>
      </c>
      <c r="F154" s="65">
        <f t="shared" si="418"/>
        <v>2.1173314104444576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8.4216099071207431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8.4216099071207431</v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2.5593047278304368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1.7630789324247584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0.22015332197614992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0.22015332197614992</v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49.853836784409246</v>
      </c>
      <c r="D156" s="66">
        <f t="shared" si="447"/>
        <v>39.654816652649274</v>
      </c>
      <c r="E156" s="66">
        <f t="shared" si="447"/>
        <v>69.639656846473031</v>
      </c>
      <c r="F156" s="65">
        <f t="shared" si="418"/>
        <v>1.7561462320320806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9.4756307053941917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9.4756307053941917</v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1.5901089989277488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49.853836784409246</v>
      </c>
      <c r="D157" s="66">
        <f t="shared" si="447"/>
        <v>39.654816652649274</v>
      </c>
      <c r="E157" s="66">
        <f t="shared" si="447"/>
        <v>40.982103812035483</v>
      </c>
      <c r="F157" s="65">
        <f t="shared" si="418"/>
        <v>1.0334710199523147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5.5679597218892347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5.5679597218892347</v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0.93436132482486822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: INDEX(U160:AF160,$B$2))</f>
        <v>1514</v>
      </c>
      <c r="D160" s="71">
        <f>SUM(AG160                                 : INDEX(AG160:AR160,$B$2))</f>
        <v>1445</v>
      </c>
      <c r="E160" s="71">
        <f>SUM(AS160                                  : INDEX(AS160:BD160,$B$2))</f>
        <v>2293</v>
      </c>
      <c r="F160" s="67">
        <f>IFERROR(E160/D160,"-")</f>
        <v>1.5868512110726645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338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0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: INDEX(U161:AF161,$B$2))</f>
        <v>430</v>
      </c>
      <c r="D161" s="71">
        <f>SUM(AG161                                 : INDEX(AG161:AR161,$B$2))</f>
        <v>482</v>
      </c>
      <c r="E161" s="71">
        <f>SUM(AS161                                  : INDEX(AS161:BD161,$B$2))</f>
        <v>1008</v>
      </c>
      <c r="F161" s="67">
        <f t="shared" ref="F161:F168" si="476">IFERROR(E161/D161,"-")</f>
        <v>2.091286307053942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152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152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1.7272727272727273</v>
      </c>
      <c r="BM161" s="84">
        <f t="shared" si="471"/>
        <v>0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: INDEX(U162:AF162,$B$2))</f>
        <v>592</v>
      </c>
      <c r="D162" s="71">
        <f>SUM(AG162                                 : INDEX(AG162:AR162,$B$2))</f>
        <v>625</v>
      </c>
      <c r="E162" s="71">
        <f>SUM(AS162                                  : INDEX(AS162:BD162,$B$2))</f>
        <v>1124</v>
      </c>
      <c r="F162" s="67">
        <f t="shared" si="476"/>
        <v>1.7984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157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157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1.4952380952380953</v>
      </c>
      <c r="BM162" s="84">
        <f t="shared" si="471"/>
        <v>0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: INDEX(U163:AF163,$B$2))</f>
        <v>384</v>
      </c>
      <c r="D163" s="71">
        <f>SUM(AG163                                 : INDEX(AG163:AR163,$B$2))</f>
        <v>457</v>
      </c>
      <c r="E163" s="71">
        <f>SUM(AS163                                  : INDEX(AS163:BD163,$B$2))</f>
        <v>841</v>
      </c>
      <c r="F163" s="67">
        <f t="shared" si="476"/>
        <v>1.8402625820568927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450</v>
      </c>
      <c r="R163" s="4">
        <f t="shared" si="487"/>
        <v>120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187</v>
      </c>
      <c r="AY163">
        <v>120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1.9479166666666667</v>
      </c>
      <c r="BL163" s="84">
        <f t="shared" si="470"/>
        <v>1.4457831325301205</v>
      </c>
      <c r="BM163" s="84">
        <f t="shared" si="471"/>
        <v>0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: INDEX(U164:AF164,$B$2))</f>
        <v>297</v>
      </c>
      <c r="D164" s="71">
        <f>SUM(AG164                                 : INDEX(AG164:AR164,$B$2))</f>
        <v>354</v>
      </c>
      <c r="E164" s="71">
        <f>SUM(AS164                                  : INDEX(AS164:BD164,$B$2))</f>
        <v>520</v>
      </c>
      <c r="F164" s="67">
        <f t="shared" si="476"/>
        <v>1.4689265536723164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257</v>
      </c>
      <c r="R164" s="4">
        <f t="shared" si="487"/>
        <v>49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81</v>
      </c>
      <c r="AX164">
        <v>77</v>
      </c>
      <c r="AY164">
        <v>49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1.4464285714285714</v>
      </c>
      <c r="BK164" s="84">
        <f t="shared" si="469"/>
        <v>1.1000000000000001</v>
      </c>
      <c r="BL164" s="84">
        <f t="shared" si="470"/>
        <v>0.83050847457627119</v>
      </c>
      <c r="BM164" s="84">
        <f t="shared" si="471"/>
        <v>0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0.28401585204755614</v>
      </c>
      <c r="D165" s="84">
        <f t="shared" si="489"/>
        <v>0.33356401384083045</v>
      </c>
      <c r="E165" s="84">
        <f t="shared" si="489"/>
        <v>0.43959877889228083</v>
      </c>
      <c r="F165" s="67">
        <f t="shared" si="476"/>
        <v>1.3178843060152403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0.44970414201183434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0.44970414201183434</v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1.2571274878967187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0.39101717305151917</v>
      </c>
      <c r="D166" s="84">
        <f t="shared" si="489"/>
        <v>0.43252595155709345</v>
      </c>
      <c r="E166" s="84">
        <f t="shared" si="489"/>
        <v>0.4901875272568687</v>
      </c>
      <c r="F166" s="67">
        <f t="shared" si="476"/>
        <v>1.1333135630178803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0.46449704142011833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0.46449704142011833</v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1.0882502113271344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0.25363276089828268</v>
      </c>
      <c r="D167" s="84">
        <f t="shared" si="489"/>
        <v>0.31626297577854673</v>
      </c>
      <c r="E167" s="84">
        <f t="shared" si="489"/>
        <v>0.36676842564326212</v>
      </c>
      <c r="F167" s="67">
        <f t="shared" si="476"/>
        <v>1.1596944749551723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0.43227665706051871</v>
      </c>
      <c r="R167" s="84">
        <f t="shared" si="491"/>
        <v>0.35502958579881655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0.46172839506172841</v>
      </c>
      <c r="AY167" s="84">
        <f t="shared" si="495"/>
        <v>0.35502958579881655</v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1.5150462962962963</v>
      </c>
      <c r="BL167" s="84">
        <f t="shared" si="470"/>
        <v>1.0522563627290225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0.19616908850726553</v>
      </c>
      <c r="D168" s="84">
        <f t="shared" si="489"/>
        <v>0.24498269896193772</v>
      </c>
      <c r="E168" s="84">
        <f t="shared" si="489"/>
        <v>0.22677714784125599</v>
      </c>
      <c r="F168" s="67">
        <f t="shared" si="476"/>
        <v>0.92568638031247152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0.24687800192122958</v>
      </c>
      <c r="R168" s="84">
        <f t="shared" si="491"/>
        <v>0.14497041420118342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0.2334293948126801</v>
      </c>
      <c r="AX168" s="84">
        <f t="shared" si="497"/>
        <v>0.19012345679012346</v>
      </c>
      <c r="AY168" s="84">
        <f t="shared" si="495"/>
        <v>0.14497041420118342</v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0.88786537669822962</v>
      </c>
      <c r="BK168" s="84">
        <f t="shared" si="469"/>
        <v>0.85555555555555562</v>
      </c>
      <c r="BL168" s="84">
        <f t="shared" si="470"/>
        <v>0.60445291344900209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: INDEX(U171:AF171,$B$2))</f>
        <v>2570.8980000000001</v>
      </c>
      <c r="D171" s="82">
        <f>SUM(AG171                                   : INDEX(AG171:AR171,$B$2))</f>
        <v>19472.0327</v>
      </c>
      <c r="E171" s="82">
        <f>SUM(AS171                                  : INDEX(AS171:BD171,$B$2))</f>
        <v>33526.746499999994</v>
      </c>
      <c r="F171" s="65">
        <f>IFERROR(E171/D171,"")</f>
        <v>1.7217897595252083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4508.2299999999996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4508.2299999999996</v>
      </c>
      <c r="AZ171" s="4"/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1.24490211255296</v>
      </c>
      <c r="BM171" s="84">
        <f t="shared" ref="BM171:BM178" si="515">IFERROR(AZ171/AN171,"-")</f>
        <v>0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: INDEX(U172:AF172,$B$2))</f>
        <v>0</v>
      </c>
      <c r="D172" s="82">
        <f>SUM(AG172                                   : INDEX(AG172:AR172,$B$2))</f>
        <v>0</v>
      </c>
      <c r="E172" s="82">
        <f>SUM(AS172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: INDEX(U173:AF173,$B$2))</f>
        <v>0</v>
      </c>
      <c r="D173" s="82">
        <f>SUM(AG173                                   : INDEX(AG173:AR173,$B$2))</f>
        <v>74.311000000000007</v>
      </c>
      <c r="E173" s="82">
        <f>SUM(AS173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: INDEX(U174:AF174,$B$2))</f>
        <v>13.249000000000001</v>
      </c>
      <c r="D174" s="82">
        <f>SUM(AG174                                   : INDEX(AG174:AR174,$B$2))</f>
        <v>103.38300000000001</v>
      </c>
      <c r="E174" s="82">
        <f>SUM(AS174                                  : INDEX(AS174:BD174,$B$2))</f>
        <v>40.867999999999995</v>
      </c>
      <c r="F174" s="65">
        <f t="shared" si="520"/>
        <v>0.39530677190640617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0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: INDEX(U175:AF175,$B$2))</f>
        <v>16.175000000000001</v>
      </c>
      <c r="D175" s="82">
        <f>SUM(AG175                                   : INDEX(AG175:AR175,$B$2))</f>
        <v>480.78900000000004</v>
      </c>
      <c r="E175" s="82">
        <f>SUM(AS175                                  : INDEX(AS175:BD175,$B$2))</f>
        <v>429.80099999999999</v>
      </c>
      <c r="F175" s="65">
        <f t="shared" si="520"/>
        <v>0.89394932080392842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0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: INDEX(U176:AF176,$B$2))</f>
        <v>680.07999999999993</v>
      </c>
      <c r="D176" s="82">
        <f>SUM(AG176                                   : INDEX(AG176:AR176,$B$2))</f>
        <v>1793.79</v>
      </c>
      <c r="E176" s="82">
        <f>SUM(AS176                                  : INDEX(AS176:BD176,$B$2))</f>
        <v>1930.4909999999998</v>
      </c>
      <c r="F176" s="65">
        <f t="shared" si="520"/>
        <v>1.0762079173147356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504.53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504.53</v>
      </c>
      <c r="AZ176" s="4"/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2.9279177330153145</v>
      </c>
      <c r="BM176" s="84">
        <f t="shared" si="515"/>
        <v>0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: INDEX(U177:AF177,$B$2))</f>
        <v>7163.5532999999996</v>
      </c>
      <c r="D177" s="82">
        <f>SUM(AG177                                   : INDEX(AG177:AR177,$B$2))</f>
        <v>34756.073800000013</v>
      </c>
      <c r="E177" s="82">
        <f>SUM(AS177                                  : INDEX(AS177:BD177,$B$2))</f>
        <v>51825.000400000121</v>
      </c>
      <c r="F177" s="65">
        <f t="shared" si="520"/>
        <v>1.4911062940601796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6634.4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6634.4</v>
      </c>
      <c r="AZ177" s="4"/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1.0980631790173672</v>
      </c>
      <c r="BM177" s="84">
        <f t="shared" si="515"/>
        <v>0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: INDEX(U178:AF178,$B$2))</f>
        <v>0</v>
      </c>
      <c r="D178" s="82">
        <f>SUM(AG178                                   : INDEX(AG178:AR178,$B$2))</f>
        <v>0</v>
      </c>
      <c r="E178" s="82">
        <f>SUM(AS178                                  : INDEX(AS178:BD178,$B$2))</f>
        <v>30542.582399999999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7129.93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            : INDEX(U179:AF179,$B$2))</f>
        <v>10443.9553</v>
      </c>
      <c r="D179" s="82">
        <f>SUM(AG179                                   : INDEX(AG179:AR179,$B$2))</f>
        <v>56680.379500000025</v>
      </c>
      <c r="E179" s="82">
        <f>SUM(AS179                                   : INDEX(AS179:BD179,$B$2))</f>
        <v>87752.906900000118</v>
      </c>
      <c r="F179" s="65">
        <f t="shared" si="520"/>
        <v>1.5482060577946568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11647.16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BD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f t="shared" si="523"/>
        <v>11647.16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1.1671007369357809</v>
      </c>
      <c r="BM179" s="84">
        <f t="shared" ref="BM179:BM180" si="531">IFERROR(AZ179/AN179,"-")</f>
        <v>0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10443.9553</v>
      </c>
      <c r="D180" s="83">
        <f t="shared" ref="D180:E180" si="536">SUM(D171:D178)</f>
        <v>56680.379500000017</v>
      </c>
      <c r="E180" s="83">
        <f t="shared" si="536"/>
        <v>118295.48930000012</v>
      </c>
      <c r="F180" s="65">
        <f t="shared" si="520"/>
        <v>2.0870624075479256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18777.09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</v>
      </c>
      <c r="AZ180" s="4"/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1.8815535784267996</v>
      </c>
      <c r="BM180" s="84">
        <f t="shared" si="531"/>
        <v>0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</sheetData>
  <mergeCells count="1">
    <mergeCell ref="BF2:BK2"/>
  </mergeCells>
  <conditionalFormatting sqref="AG109:AR109">
    <cfRule type="expression" dxfId="23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tabSelected="1" zoomScale="90" zoomScaleNormal="90" workbookViewId="0">
      <pane xSplit="7" ySplit="3" topLeftCell="AE4" activePane="bottomRight" state="frozen"/>
      <selection pane="topRight" activeCell="G1" sqref="G1"/>
      <selection pane="bottomLeft" activeCell="A2" sqref="A2"/>
      <selection pane="bottomRight" activeCell="AH15" sqref="AH15"/>
    </sheetView>
  </sheetViews>
  <sheetFormatPr defaultRowHeight="12.75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125" style="60" bestFit="1" customWidth="1" collapsed="1"/>
    <col min="7" max="7" width="12.125" style="60" bestFit="1" customWidth="1" collapsed="1"/>
    <col min="8" max="43" width="12.5" style="60" customWidth="1" collapsed="1"/>
    <col min="44" max="44" width="9" style="60" collapsed="1"/>
    <col min="45" max="46" width="14" style="100" customWidth="1" collapsed="1"/>
    <col min="47" max="47" width="9" style="100" collapsed="1"/>
    <col min="48" max="49" width="9.25" style="100" customWidth="1" collapsed="1"/>
    <col min="50" max="16384" width="9" style="60" collapsed="1"/>
  </cols>
  <sheetData>
    <row r="1" spans="1:50" s="202" customFormat="1" x14ac:dyDescent="0.2">
      <c r="A1" s="202" t="s">
        <v>445</v>
      </c>
      <c r="B1" s="202" t="s">
        <v>449</v>
      </c>
      <c r="C1" s="202" t="s">
        <v>448</v>
      </c>
      <c r="D1" s="202" t="s">
        <v>447</v>
      </c>
      <c r="E1" s="292" t="s">
        <v>443</v>
      </c>
      <c r="F1" s="202" t="s">
        <v>446</v>
      </c>
      <c r="G1" s="292" t="s">
        <v>444</v>
      </c>
      <c r="H1" s="200">
        <v>201501</v>
      </c>
      <c r="I1" s="200">
        <v>201502</v>
      </c>
      <c r="J1" s="200">
        <v>201503</v>
      </c>
      <c r="K1" s="200">
        <v>201504</v>
      </c>
      <c r="L1" s="200">
        <v>201505</v>
      </c>
      <c r="M1" s="200">
        <v>201506</v>
      </c>
      <c r="N1" s="200">
        <v>201507</v>
      </c>
      <c r="O1" s="200">
        <v>201508</v>
      </c>
      <c r="P1" s="200">
        <v>201509</v>
      </c>
      <c r="Q1" s="200">
        <v>201510</v>
      </c>
      <c r="R1" s="200">
        <v>201511</v>
      </c>
      <c r="S1" s="200">
        <v>201512</v>
      </c>
      <c r="T1" s="200">
        <v>201601</v>
      </c>
      <c r="U1" s="200">
        <v>201602</v>
      </c>
      <c r="V1" s="200">
        <v>201603</v>
      </c>
      <c r="W1" s="200">
        <v>201604</v>
      </c>
      <c r="X1" s="200">
        <v>201605</v>
      </c>
      <c r="Y1" s="200">
        <v>201606</v>
      </c>
      <c r="Z1" s="200">
        <v>201607</v>
      </c>
      <c r="AA1" s="200">
        <v>201608</v>
      </c>
      <c r="AB1" s="200">
        <v>201609</v>
      </c>
      <c r="AC1" s="200">
        <v>201610</v>
      </c>
      <c r="AD1" s="200">
        <v>201611</v>
      </c>
      <c r="AE1" s="200">
        <v>201612</v>
      </c>
      <c r="AF1" s="200">
        <v>201701</v>
      </c>
      <c r="AG1" s="200">
        <v>201702</v>
      </c>
      <c r="AH1" s="200">
        <v>201703</v>
      </c>
      <c r="AI1" s="200">
        <v>201704</v>
      </c>
      <c r="AJ1" s="200">
        <v>201705</v>
      </c>
      <c r="AK1" s="200">
        <v>201706</v>
      </c>
      <c r="AL1" s="200">
        <v>201707</v>
      </c>
      <c r="AM1" s="200">
        <v>201708</v>
      </c>
      <c r="AN1" s="200">
        <v>201709</v>
      </c>
      <c r="AO1" s="200">
        <v>201710</v>
      </c>
      <c r="AP1" s="200">
        <v>201711</v>
      </c>
      <c r="AQ1" s="200">
        <v>201712</v>
      </c>
      <c r="AS1" s="301">
        <v>2016</v>
      </c>
      <c r="AT1" s="301">
        <v>2017</v>
      </c>
      <c r="AU1" s="302"/>
      <c r="AV1" s="302"/>
      <c r="AW1" s="302"/>
    </row>
    <row r="2" spans="1:50" x14ac:dyDescent="0.2">
      <c r="G2" s="178" t="s">
        <v>288</v>
      </c>
    </row>
    <row r="3" spans="1:50" s="90" customFormat="1" x14ac:dyDescent="0.2">
      <c r="A3" s="89" t="s">
        <v>234</v>
      </c>
      <c r="B3" s="89" t="s">
        <v>235</v>
      </c>
      <c r="C3" s="89" t="s">
        <v>236</v>
      </c>
      <c r="D3" s="89" t="s">
        <v>237</v>
      </c>
      <c r="E3" s="89" t="s">
        <v>238</v>
      </c>
      <c r="F3" s="89" t="s">
        <v>239</v>
      </c>
      <c r="G3" s="89" t="s">
        <v>240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241</v>
      </c>
      <c r="AT3" s="89" t="s">
        <v>242</v>
      </c>
      <c r="AU3" s="89"/>
      <c r="AV3" s="89" t="s">
        <v>203</v>
      </c>
      <c r="AW3" s="89" t="s">
        <v>0</v>
      </c>
      <c r="AX3" s="89"/>
    </row>
    <row r="4" spans="1:50" s="298" customFormat="1" ht="15" x14ac:dyDescent="0.25">
      <c r="A4" s="4487" t="s">
        <v>827</v>
      </c>
      <c r="B4" s="4503" t="s">
        <v>828</v>
      </c>
      <c r="C4" s="4519" t="s">
        <v>33</v>
      </c>
      <c r="D4" s="4535" t="s">
        <v>33</v>
      </c>
      <c r="E4" s="4551" t="s">
        <v>828</v>
      </c>
      <c r="F4" s="4567" t="s">
        <v>33</v>
      </c>
      <c r="G4" s="4583" t="s">
        <v>831</v>
      </c>
      <c r="H4" s="4599">
        <v>1142</v>
      </c>
      <c r="I4" s="4615">
        <v>1203</v>
      </c>
      <c r="J4" s="4631">
        <v>1331</v>
      </c>
      <c r="K4" s="4647">
        <v>1503</v>
      </c>
      <c r="L4" s="4663">
        <v>1459</v>
      </c>
      <c r="M4" s="4679">
        <v>1485</v>
      </c>
      <c r="N4" s="4695">
        <v>1485</v>
      </c>
      <c r="O4" s="4711">
        <v>1572</v>
      </c>
      <c r="P4" s="4727">
        <v>1732</v>
      </c>
      <c r="Q4" s="4743">
        <v>1852</v>
      </c>
      <c r="R4" s="4759">
        <v>2108</v>
      </c>
      <c r="S4" s="4775">
        <v>2192</v>
      </c>
      <c r="T4" s="4791">
        <v>2219</v>
      </c>
      <c r="U4" s="4807">
        <v>2130</v>
      </c>
      <c r="V4" s="4823">
        <v>2259</v>
      </c>
      <c r="W4" s="4839">
        <v>2385</v>
      </c>
      <c r="X4" s="4855">
        <v>2733</v>
      </c>
      <c r="Y4" s="4871">
        <v>3526</v>
      </c>
      <c r="Z4" s="4887">
        <v>3957</v>
      </c>
      <c r="AA4" s="4903">
        <v>4470</v>
      </c>
      <c r="AB4" s="4919">
        <v>5082</v>
      </c>
      <c r="AC4" s="4935">
        <v>5596</v>
      </c>
      <c r="AD4" s="4951">
        <v>6020</v>
      </c>
      <c r="AE4" s="4967">
        <v>6701</v>
      </c>
      <c r="AI4" s="5028">
        <v>7096</v>
      </c>
      <c r="AJ4" s="5044">
        <v>7684</v>
      </c>
      <c r="AK4" s="5060">
        <v>8823</v>
      </c>
      <c r="AL4" s="5076">
        <v>9546</v>
      </c>
      <c r="AS4" s="303"/>
      <c r="AT4" s="303"/>
      <c r="AU4" s="303"/>
      <c r="AV4" s="303"/>
      <c r="AW4" s="303"/>
    </row>
    <row r="5" spans="1:50" s="298" customFormat="1" ht="15" x14ac:dyDescent="0.25">
      <c r="A5" s="4488" t="s">
        <v>827</v>
      </c>
      <c r="B5" s="4504" t="s">
        <v>828</v>
      </c>
      <c r="C5" s="4520" t="s">
        <v>33</v>
      </c>
      <c r="D5" s="4536" t="s">
        <v>33</v>
      </c>
      <c r="E5" s="4552" t="s">
        <v>828</v>
      </c>
      <c r="F5" s="4568" t="s">
        <v>33</v>
      </c>
      <c r="G5" s="4584" t="s">
        <v>832</v>
      </c>
      <c r="H5" s="4600">
        <v>0.22942206654991201</v>
      </c>
      <c r="I5" s="4616">
        <v>0.19783873649210301</v>
      </c>
      <c r="J5" s="4632">
        <v>0.25244177310292998</v>
      </c>
      <c r="K5" s="4648">
        <v>0.22887558216899501</v>
      </c>
      <c r="L5" s="4664">
        <v>0.284441398217957</v>
      </c>
      <c r="M5" s="4680">
        <v>0.30505050505050502</v>
      </c>
      <c r="N5" s="4696">
        <v>0.33804713804713798</v>
      </c>
      <c r="O5" s="4712">
        <v>0.261450381679389</v>
      </c>
      <c r="P5" s="4728">
        <v>0.441685912240185</v>
      </c>
      <c r="Q5" s="4744">
        <v>0.34341252699783997</v>
      </c>
      <c r="R5" s="4760">
        <v>0.35815939278937398</v>
      </c>
      <c r="S5" s="4776">
        <v>0.36861313868613099</v>
      </c>
      <c r="T5" s="4792">
        <v>0.178644298345046</v>
      </c>
      <c r="U5" s="4808">
        <v>0.17797194757415499</v>
      </c>
      <c r="V5" s="4824">
        <v>0.298473456368193</v>
      </c>
      <c r="W5" s="4840">
        <v>0.238156761412575</v>
      </c>
      <c r="X5" s="4856">
        <v>0.25908558030480699</v>
      </c>
      <c r="Y5" s="4872">
        <v>0.34030995366672001</v>
      </c>
      <c r="Z5" s="4888">
        <v>0.222103434451423</v>
      </c>
      <c r="AA5" s="4904">
        <v>0.22688975910763001</v>
      </c>
      <c r="AB5" s="4920">
        <v>0.25188442211055301</v>
      </c>
      <c r="AC5" s="4936">
        <v>0.18542798276830899</v>
      </c>
      <c r="AD5" s="4952">
        <v>0.166150137741047</v>
      </c>
      <c r="AE5" s="4968">
        <v>0.266960144642717</v>
      </c>
      <c r="AF5" s="4983">
        <v>9.7846199393087113E-2</v>
      </c>
      <c r="AG5" s="4998">
        <v>0.136528901090747</v>
      </c>
      <c r="AH5" s="5013">
        <v>0.20923593618807701</v>
      </c>
      <c r="AI5" s="5029">
        <v>0.22019449999999999</v>
      </c>
      <c r="AJ5" s="5045">
        <v>0.17862310000000001</v>
      </c>
      <c r="AK5" s="5061">
        <v>0.23423769999999999</v>
      </c>
      <c r="AL5" s="5077">
        <v>0.16233939999999999</v>
      </c>
      <c r="AS5" s="303"/>
      <c r="AT5" s="303"/>
      <c r="AU5" s="303"/>
      <c r="AV5" s="303"/>
      <c r="AW5" s="303"/>
    </row>
    <row r="6" spans="1:50" s="298" customFormat="1" ht="15" x14ac:dyDescent="0.25">
      <c r="A6" s="4489" t="s">
        <v>827</v>
      </c>
      <c r="B6" s="4505" t="s">
        <v>828</v>
      </c>
      <c r="C6" s="4521" t="s">
        <v>33</v>
      </c>
      <c r="D6" s="4537" t="s">
        <v>33</v>
      </c>
      <c r="E6" s="4553" t="s">
        <v>828</v>
      </c>
      <c r="F6" s="4569" t="s">
        <v>33</v>
      </c>
      <c r="G6" s="4585" t="s">
        <v>833</v>
      </c>
      <c r="H6" s="4601">
        <v>262</v>
      </c>
      <c r="I6" s="4617">
        <v>238</v>
      </c>
      <c r="J6" s="4633">
        <v>336</v>
      </c>
      <c r="K6" s="4649">
        <v>344</v>
      </c>
      <c r="L6" s="4665">
        <v>415</v>
      </c>
      <c r="M6" s="4681">
        <v>453</v>
      </c>
      <c r="N6" s="4697">
        <v>502</v>
      </c>
      <c r="O6" s="4713">
        <v>411</v>
      </c>
      <c r="P6" s="4729">
        <v>765</v>
      </c>
      <c r="Q6" s="4745">
        <v>636</v>
      </c>
      <c r="R6" s="4761">
        <v>755</v>
      </c>
      <c r="S6" s="4777">
        <v>808</v>
      </c>
      <c r="T6" s="4793">
        <v>394</v>
      </c>
      <c r="U6" s="4809">
        <v>387</v>
      </c>
      <c r="V6" s="4825">
        <v>655</v>
      </c>
      <c r="W6" s="4841">
        <v>553</v>
      </c>
      <c r="X6" s="4857">
        <v>663</v>
      </c>
      <c r="Y6" s="4873">
        <v>1065</v>
      </c>
      <c r="Z6" s="4889">
        <v>831</v>
      </c>
      <c r="AA6" s="4905">
        <v>956</v>
      </c>
      <c r="AB6" s="4921">
        <v>1203</v>
      </c>
      <c r="AC6" s="4937">
        <v>990</v>
      </c>
      <c r="AD6" s="4953">
        <v>965</v>
      </c>
      <c r="AE6" s="4969">
        <v>1698</v>
      </c>
      <c r="AF6" s="4984">
        <v>661</v>
      </c>
      <c r="AG6" s="4999">
        <v>987</v>
      </c>
      <c r="AH6" s="5014">
        <v>1291</v>
      </c>
      <c r="AI6" s="5030">
        <v>1213</v>
      </c>
      <c r="AJ6" s="5046">
        <v>908</v>
      </c>
      <c r="AK6" s="5062">
        <v>1268</v>
      </c>
      <c r="AL6" s="5078">
        <v>923</v>
      </c>
      <c r="AS6" s="303"/>
      <c r="AT6" s="303"/>
      <c r="AU6" s="303"/>
      <c r="AV6" s="303"/>
      <c r="AW6" s="303"/>
    </row>
    <row r="7" spans="1:50" s="298" customFormat="1" ht="15" x14ac:dyDescent="0.25">
      <c r="A7" s="4490" t="s">
        <v>827</v>
      </c>
      <c r="B7" s="4506" t="s">
        <v>828</v>
      </c>
      <c r="C7" s="4522" t="s">
        <v>33</v>
      </c>
      <c r="D7" s="4538" t="s">
        <v>33</v>
      </c>
      <c r="E7" s="4554" t="s">
        <v>828</v>
      </c>
      <c r="F7" s="4570" t="s">
        <v>33</v>
      </c>
      <c r="G7" s="4586" t="s">
        <v>84</v>
      </c>
      <c r="H7" s="4602">
        <v>1.30534351145038</v>
      </c>
      <c r="I7" s="4618">
        <v>1.1848739495798299</v>
      </c>
      <c r="J7" s="4634">
        <v>1.4464285714285701</v>
      </c>
      <c r="K7" s="4650">
        <v>1.4302325581395301</v>
      </c>
      <c r="L7" s="4666">
        <v>1.25060240963855</v>
      </c>
      <c r="M7" s="4682">
        <v>1.27593818984547</v>
      </c>
      <c r="N7" s="4698">
        <v>1.4541832669322701</v>
      </c>
      <c r="O7" s="4714">
        <v>1.1751824817518199</v>
      </c>
      <c r="P7" s="4730">
        <v>1.4457516339869301</v>
      </c>
      <c r="Q7" s="4746">
        <v>1.28459119496855</v>
      </c>
      <c r="R7" s="4762">
        <v>1.90066225165563</v>
      </c>
      <c r="S7" s="4778">
        <v>1.7685643564356399</v>
      </c>
      <c r="T7" s="4794">
        <v>1.1878172588832501</v>
      </c>
      <c r="U7" s="4810">
        <v>1.24806201550388</v>
      </c>
      <c r="V7" s="4826">
        <v>1.6473282442748101</v>
      </c>
      <c r="W7" s="4842">
        <v>1.25858951175407</v>
      </c>
      <c r="X7" s="4858">
        <v>1.44343891402715</v>
      </c>
      <c r="Y7" s="4874">
        <v>1.6525821596244099</v>
      </c>
      <c r="Z7" s="4890">
        <v>1.3068592057761701</v>
      </c>
      <c r="AA7" s="4906">
        <v>1.38179916317992</v>
      </c>
      <c r="AB7" s="4922">
        <v>1.6891105569409799</v>
      </c>
      <c r="AC7" s="4938">
        <v>1.4686868686868699</v>
      </c>
      <c r="AD7" s="4954">
        <v>1.69533678756477</v>
      </c>
      <c r="AE7" s="4970">
        <v>1.8898704358068299</v>
      </c>
      <c r="AF7" s="4985">
        <v>1.3797276853252647</v>
      </c>
      <c r="AG7" s="5000">
        <v>1.52717391304348</v>
      </c>
      <c r="AH7" s="5015">
        <v>1.6813804173354701</v>
      </c>
      <c r="AI7" s="5031">
        <v>1.5457540000000001</v>
      </c>
      <c r="AJ7" s="5047">
        <v>1.6442730000000001</v>
      </c>
      <c r="AK7" s="5063">
        <v>1.4976339999999999</v>
      </c>
      <c r="AL7" s="5079">
        <v>1.621885</v>
      </c>
      <c r="AS7" s="303"/>
      <c r="AT7" s="303"/>
      <c r="AU7" s="303"/>
      <c r="AV7" s="303"/>
      <c r="AW7" s="303"/>
    </row>
    <row r="8" spans="1:50" s="298" customFormat="1" ht="15" x14ac:dyDescent="0.25">
      <c r="A8" s="4491" t="s">
        <v>827</v>
      </c>
      <c r="B8" s="4507" t="s">
        <v>828</v>
      </c>
      <c r="C8" s="4523" t="s">
        <v>33</v>
      </c>
      <c r="D8" s="4539" t="s">
        <v>33</v>
      </c>
      <c r="E8" s="4555" t="s">
        <v>828</v>
      </c>
      <c r="F8" s="4571" t="s">
        <v>33</v>
      </c>
      <c r="G8" s="4587" t="s">
        <v>70</v>
      </c>
      <c r="H8" s="4603">
        <v>15.1701140350877</v>
      </c>
      <c r="I8" s="4619">
        <v>14.523329787233999</v>
      </c>
      <c r="J8" s="4635">
        <v>16.740621399177002</v>
      </c>
      <c r="K8" s="4651">
        <v>19.961979674796702</v>
      </c>
      <c r="L8" s="4667">
        <v>13.9280905587669</v>
      </c>
      <c r="M8" s="4683">
        <v>14.625157439446401</v>
      </c>
      <c r="N8" s="4699">
        <v>17.284042465753402</v>
      </c>
      <c r="O8" s="4715">
        <v>13.970966873706001</v>
      </c>
      <c r="P8" s="4731">
        <v>15.2970587703436</v>
      </c>
      <c r="Q8" s="4747">
        <v>14.5946217870257</v>
      </c>
      <c r="R8" s="4763">
        <v>14.723215331010501</v>
      </c>
      <c r="S8" s="4779">
        <v>16.834790062981099</v>
      </c>
      <c r="T8" s="4795">
        <v>14.4781239316239</v>
      </c>
      <c r="U8" s="4811">
        <v>14.4386708074534</v>
      </c>
      <c r="V8" s="4827">
        <v>15.1595579240037</v>
      </c>
      <c r="W8" s="4843">
        <v>18.039591954022999</v>
      </c>
      <c r="X8" s="4859">
        <v>15.1304106583072</v>
      </c>
      <c r="Y8" s="4875">
        <v>14.0327045454546</v>
      </c>
      <c r="Z8" s="4891">
        <v>14.5879373848987</v>
      </c>
      <c r="AA8" s="4907">
        <v>13.4773171839516</v>
      </c>
      <c r="AB8" s="4923">
        <v>14.1894153543307</v>
      </c>
      <c r="AC8" s="4939">
        <v>14.9636843191197</v>
      </c>
      <c r="AD8" s="4955">
        <v>14.2990605134475</v>
      </c>
      <c r="AE8" s="4971">
        <v>15.985946400748</v>
      </c>
      <c r="AF8" s="4986">
        <v>14.10147587719298</v>
      </c>
      <c r="AG8" s="5001">
        <v>14.230455516014199</v>
      </c>
      <c r="AH8" s="5016">
        <v>14.2166205250597</v>
      </c>
      <c r="AI8" s="5032">
        <v>14.26272</v>
      </c>
      <c r="AJ8" s="5048">
        <v>14.70492</v>
      </c>
      <c r="AK8" s="5064">
        <v>14.40817</v>
      </c>
      <c r="AL8" s="5080">
        <v>14.863861</v>
      </c>
      <c r="AS8" s="303"/>
      <c r="AT8" s="303"/>
      <c r="AU8" s="303"/>
      <c r="AV8" s="303"/>
      <c r="AW8" s="303"/>
    </row>
    <row r="9" spans="1:50" s="298" customFormat="1" ht="15" x14ac:dyDescent="0.25">
      <c r="A9" s="4492" t="s">
        <v>827</v>
      </c>
      <c r="B9" s="4508" t="s">
        <v>828</v>
      </c>
      <c r="C9" s="4524" t="s">
        <v>33</v>
      </c>
      <c r="D9" s="4540" t="s">
        <v>33</v>
      </c>
      <c r="E9" s="4556" t="s">
        <v>828</v>
      </c>
      <c r="F9" s="4572" t="s">
        <v>33</v>
      </c>
      <c r="G9" s="4588" t="s">
        <v>211</v>
      </c>
      <c r="H9" s="4604">
        <v>5188.1790000000001</v>
      </c>
      <c r="I9" s="4620">
        <v>4095.5790000000002</v>
      </c>
      <c r="J9" s="4636">
        <v>8135.942</v>
      </c>
      <c r="K9" s="4652">
        <v>9821.2939999999999</v>
      </c>
      <c r="L9" s="4668">
        <v>7228.6790000000001</v>
      </c>
      <c r="M9" s="4684">
        <v>8453.3410000000003</v>
      </c>
      <c r="N9" s="4700">
        <v>12617.351000000001</v>
      </c>
      <c r="O9" s="4716">
        <v>6747.9769999999999</v>
      </c>
      <c r="P9" s="4732">
        <v>16918.546999999999</v>
      </c>
      <c r="Q9" s="4748">
        <v>11923.806</v>
      </c>
      <c r="R9" s="4764">
        <v>21127.813999999998</v>
      </c>
      <c r="S9" s="4780">
        <v>24056.915000000001</v>
      </c>
      <c r="T9" s="4796">
        <v>6775.7619999999997</v>
      </c>
      <c r="U9" s="4812">
        <v>6973.8779999999997</v>
      </c>
      <c r="V9" s="4828">
        <v>16357.163</v>
      </c>
      <c r="W9" s="4844">
        <v>12555.556</v>
      </c>
      <c r="X9" s="4860">
        <v>14479.803</v>
      </c>
      <c r="Y9" s="4876">
        <v>24697.5600000001</v>
      </c>
      <c r="Z9" s="4892">
        <v>15842.5</v>
      </c>
      <c r="AA9" s="4908">
        <v>17803.536</v>
      </c>
      <c r="AB9" s="4924">
        <v>28832.892000000102</v>
      </c>
      <c r="AC9" s="4940">
        <v>21757.197</v>
      </c>
      <c r="AD9" s="4956">
        <v>23393.263000000101</v>
      </c>
      <c r="AE9" s="4972">
        <v>51298.902000000198</v>
      </c>
      <c r="AF9" s="4987">
        <v>12860.545999999998</v>
      </c>
      <c r="AG9" s="5002">
        <v>19993.79</v>
      </c>
      <c r="AH9" s="5017">
        <v>29783.82</v>
      </c>
      <c r="AI9" s="5033">
        <v>26742.6</v>
      </c>
      <c r="AJ9" s="5049">
        <v>21954.45</v>
      </c>
      <c r="AK9" s="5065">
        <v>27361.119999999999</v>
      </c>
      <c r="AL9" s="5081">
        <v>22251.200000000001</v>
      </c>
      <c r="AS9" s="303"/>
      <c r="AT9" s="303"/>
      <c r="AU9" s="303"/>
      <c r="AV9" s="303"/>
      <c r="AW9" s="303"/>
    </row>
    <row r="10" spans="1:50" s="298" customFormat="1" ht="15" x14ac:dyDescent="0.25">
      <c r="A10" s="4493" t="s">
        <v>827</v>
      </c>
      <c r="B10" s="4509" t="s">
        <v>828</v>
      </c>
      <c r="C10" s="4525" t="s">
        <v>33</v>
      </c>
      <c r="D10" s="4541" t="s">
        <v>33</v>
      </c>
      <c r="E10" s="4557" t="s">
        <v>828</v>
      </c>
      <c r="F10" s="4573" t="s">
        <v>33</v>
      </c>
      <c r="G10" s="4589" t="s">
        <v>834</v>
      </c>
      <c r="H10" s="4605">
        <v>342</v>
      </c>
      <c r="I10" s="4621">
        <v>282</v>
      </c>
      <c r="J10" s="4637">
        <v>486</v>
      </c>
      <c r="K10" s="4653">
        <v>492</v>
      </c>
      <c r="L10" s="4669">
        <v>519</v>
      </c>
      <c r="M10" s="4685">
        <v>578</v>
      </c>
      <c r="N10" s="4701">
        <v>730</v>
      </c>
      <c r="O10" s="4717">
        <v>483</v>
      </c>
      <c r="P10" s="4733">
        <v>1106</v>
      </c>
      <c r="Q10" s="4749">
        <v>817</v>
      </c>
      <c r="R10" s="4765">
        <v>1435</v>
      </c>
      <c r="S10" s="4781">
        <v>1429</v>
      </c>
      <c r="T10" s="4797">
        <v>468</v>
      </c>
      <c r="U10" s="4813">
        <v>483</v>
      </c>
      <c r="V10" s="4829">
        <v>1079</v>
      </c>
      <c r="W10" s="4845">
        <v>696</v>
      </c>
      <c r="X10" s="4861">
        <v>957</v>
      </c>
      <c r="Y10" s="4877">
        <v>1760</v>
      </c>
      <c r="Z10" s="4893">
        <v>1086</v>
      </c>
      <c r="AA10" s="4909">
        <v>1321</v>
      </c>
      <c r="AB10" s="4925">
        <v>2032</v>
      </c>
      <c r="AC10" s="4941">
        <v>1454</v>
      </c>
      <c r="AD10" s="4957">
        <v>1636</v>
      </c>
      <c r="AE10" s="4973">
        <v>3209</v>
      </c>
      <c r="AF10" s="4988">
        <v>912</v>
      </c>
      <c r="AG10" s="5003">
        <v>1405</v>
      </c>
      <c r="AH10" s="5018">
        <v>2095</v>
      </c>
      <c r="AI10" s="5034">
        <v>1875</v>
      </c>
      <c r="AJ10" s="5050">
        <v>1493</v>
      </c>
      <c r="AK10" s="5066">
        <v>1899</v>
      </c>
      <c r="AL10" s="5082">
        <v>1497</v>
      </c>
      <c r="AS10" s="303"/>
      <c r="AT10" s="303"/>
      <c r="AU10" s="303"/>
      <c r="AV10" s="303"/>
      <c r="AW10" s="303"/>
    </row>
    <row r="11" spans="1:50" s="298" customFormat="1" ht="15" x14ac:dyDescent="0.25">
      <c r="A11" s="4494" t="s">
        <v>827</v>
      </c>
      <c r="B11" s="4510" t="s">
        <v>828</v>
      </c>
      <c r="C11" s="4526" t="s">
        <v>33</v>
      </c>
      <c r="D11" s="4542" t="s">
        <v>33</v>
      </c>
      <c r="E11" s="4558" t="s">
        <v>828</v>
      </c>
      <c r="F11" s="4574" t="s">
        <v>33</v>
      </c>
      <c r="G11" s="4590" t="s">
        <v>835</v>
      </c>
      <c r="H11" s="4606">
        <v>262</v>
      </c>
      <c r="I11" s="4622">
        <v>238</v>
      </c>
      <c r="J11" s="4638">
        <v>336</v>
      </c>
      <c r="K11" s="4654">
        <v>344</v>
      </c>
      <c r="L11" s="4670">
        <v>415</v>
      </c>
      <c r="M11" s="4686">
        <v>453</v>
      </c>
      <c r="N11" s="4702">
        <v>502</v>
      </c>
      <c r="O11" s="4718">
        <v>411</v>
      </c>
      <c r="P11" s="4734">
        <v>765</v>
      </c>
      <c r="Q11" s="4750">
        <v>636</v>
      </c>
      <c r="R11" s="4766">
        <v>755</v>
      </c>
      <c r="S11" s="4782">
        <v>808</v>
      </c>
      <c r="T11" s="4798">
        <v>394</v>
      </c>
      <c r="U11" s="4814">
        <v>387</v>
      </c>
      <c r="V11" s="4830">
        <v>655</v>
      </c>
      <c r="W11" s="4846">
        <v>553</v>
      </c>
      <c r="X11" s="4862">
        <v>663</v>
      </c>
      <c r="Y11" s="4878">
        <v>1065</v>
      </c>
      <c r="Z11" s="4894">
        <v>831</v>
      </c>
      <c r="AA11" s="4910">
        <v>956</v>
      </c>
      <c r="AB11" s="4926">
        <v>1203</v>
      </c>
      <c r="AC11" s="4942">
        <v>990</v>
      </c>
      <c r="AD11" s="4958">
        <v>965</v>
      </c>
      <c r="AE11" s="4974">
        <v>1698</v>
      </c>
      <c r="AF11" s="4989">
        <v>661</v>
      </c>
      <c r="AG11" s="5004">
        <v>920</v>
      </c>
      <c r="AH11" s="5019">
        <v>1246</v>
      </c>
      <c r="AI11" s="5035">
        <v>1098</v>
      </c>
      <c r="AJ11" s="5051">
        <v>864</v>
      </c>
      <c r="AK11" s="5067">
        <v>1226</v>
      </c>
      <c r="AL11" s="5083">
        <v>891</v>
      </c>
      <c r="AS11" s="303"/>
      <c r="AT11" s="303"/>
      <c r="AU11" s="303"/>
      <c r="AV11" s="303"/>
      <c r="AW11" s="303"/>
    </row>
    <row r="12" spans="1:50" s="298" customFormat="1" ht="15" x14ac:dyDescent="0.25">
      <c r="A12" s="4495" t="s">
        <v>827</v>
      </c>
      <c r="B12" s="4511" t="s">
        <v>829</v>
      </c>
      <c r="C12" s="4527" t="s">
        <v>33</v>
      </c>
      <c r="D12" s="4543" t="s">
        <v>33</v>
      </c>
      <c r="E12" s="4559" t="s">
        <v>829</v>
      </c>
      <c r="F12" s="4575" t="s">
        <v>33</v>
      </c>
      <c r="G12" s="4591" t="s">
        <v>831</v>
      </c>
      <c r="H12" s="4607">
        <v>1354</v>
      </c>
      <c r="I12" s="4623">
        <v>1383</v>
      </c>
      <c r="J12" s="4639">
        <v>1476</v>
      </c>
      <c r="K12" s="4655">
        <v>1632</v>
      </c>
      <c r="L12" s="4671">
        <v>1590</v>
      </c>
      <c r="M12" s="4687">
        <v>1621</v>
      </c>
      <c r="N12" s="4703">
        <v>1650</v>
      </c>
      <c r="O12" s="4719">
        <v>1751</v>
      </c>
      <c r="P12" s="4735">
        <v>1734</v>
      </c>
      <c r="Q12" s="4751">
        <v>1802</v>
      </c>
      <c r="R12" s="4767">
        <v>1897</v>
      </c>
      <c r="S12" s="4783">
        <v>1928</v>
      </c>
      <c r="T12" s="4799">
        <v>1939</v>
      </c>
      <c r="U12" s="4815">
        <v>1938</v>
      </c>
      <c r="V12" s="4831">
        <v>2068</v>
      </c>
      <c r="W12" s="4847">
        <v>2121</v>
      </c>
      <c r="X12" s="4863">
        <v>2197</v>
      </c>
      <c r="Y12" s="4879">
        <v>2295</v>
      </c>
      <c r="Z12" s="4895">
        <v>2378</v>
      </c>
      <c r="AA12" s="4911">
        <v>2500</v>
      </c>
      <c r="AB12" s="4927">
        <v>2624</v>
      </c>
      <c r="AC12" s="4943">
        <v>2812</v>
      </c>
      <c r="AD12" s="4959">
        <v>3031</v>
      </c>
      <c r="AE12" s="4975">
        <v>3144</v>
      </c>
      <c r="AF12" s="4990">
        <v>3220</v>
      </c>
      <c r="AG12" s="5005">
        <v>3363</v>
      </c>
      <c r="AH12" s="5020">
        <v>3436</v>
      </c>
      <c r="AI12" s="5036">
        <v>3457</v>
      </c>
      <c r="AJ12" s="5052">
        <v>3737</v>
      </c>
      <c r="AK12" s="5068">
        <v>4041</v>
      </c>
      <c r="AL12" s="5084">
        <v>4171</v>
      </c>
      <c r="AS12" s="303"/>
      <c r="AT12" s="303"/>
      <c r="AU12" s="303"/>
      <c r="AV12" s="303"/>
      <c r="AW12" s="303"/>
    </row>
    <row r="13" spans="1:50" s="298" customFormat="1" ht="15" x14ac:dyDescent="0.25">
      <c r="A13" s="4496" t="s">
        <v>827</v>
      </c>
      <c r="B13" s="4512" t="s">
        <v>829</v>
      </c>
      <c r="C13" s="4528" t="s">
        <v>33</v>
      </c>
      <c r="D13" s="4544" t="s">
        <v>33</v>
      </c>
      <c r="E13" s="4560" t="s">
        <v>829</v>
      </c>
      <c r="F13" s="4576" t="s">
        <v>33</v>
      </c>
      <c r="G13" s="4592" t="s">
        <v>832</v>
      </c>
      <c r="H13" s="4608">
        <v>0.217872968980798</v>
      </c>
      <c r="I13" s="4624">
        <v>0.16413593637021001</v>
      </c>
      <c r="J13" s="4640">
        <v>0.207598371777476</v>
      </c>
      <c r="K13" s="4656">
        <v>0.245398773006135</v>
      </c>
      <c r="L13" s="4672">
        <v>0.29363579080025198</v>
      </c>
      <c r="M13" s="4688">
        <v>0.337252475247525</v>
      </c>
      <c r="N13" s="4704">
        <v>0.31425091352009699</v>
      </c>
      <c r="O13" s="4720">
        <v>0.241537578886976</v>
      </c>
      <c r="P13" s="4736">
        <v>0.34644303065355703</v>
      </c>
      <c r="Q13" s="4752">
        <v>0.27474972191323699</v>
      </c>
      <c r="R13" s="4768">
        <v>0.32241014799154299</v>
      </c>
      <c r="S13" s="4784">
        <v>0.39480519480519499</v>
      </c>
      <c r="T13" s="4800">
        <v>0.12480580010357301</v>
      </c>
      <c r="U13" s="4816">
        <v>0.12028910686628801</v>
      </c>
      <c r="V13" s="4832">
        <v>0.23026973026972999</v>
      </c>
      <c r="W13" s="4848">
        <v>0.20348698352042</v>
      </c>
      <c r="X13" s="4864">
        <v>0.196895992587445</v>
      </c>
      <c r="Y13" s="4880">
        <v>0.25924276169264998</v>
      </c>
      <c r="Z13" s="4896">
        <v>0.20509526867908401</v>
      </c>
      <c r="AA13" s="4912">
        <v>0.190241902419024</v>
      </c>
      <c r="AB13" s="4928">
        <v>0.20725995316159301</v>
      </c>
      <c r="AC13" s="4944">
        <v>0.17512877115526099</v>
      </c>
      <c r="AD13" s="4960">
        <v>0.19647441382851299</v>
      </c>
      <c r="AE13" s="4976">
        <v>0.26623481781376501</v>
      </c>
      <c r="AF13" s="4991">
        <v>0.11313639220615965</v>
      </c>
      <c r="AG13" s="5006">
        <v>0.18049792531120301</v>
      </c>
      <c r="AH13" s="5021">
        <v>0.26245586504511598</v>
      </c>
      <c r="AI13" s="5037">
        <v>0.24069119999999999</v>
      </c>
      <c r="AJ13" s="5053">
        <v>0.25320179999999998</v>
      </c>
      <c r="AK13" s="5069">
        <v>0.2687234</v>
      </c>
      <c r="AL13" s="5085">
        <v>0.22036320000000001</v>
      </c>
      <c r="AS13" s="303"/>
      <c r="AT13" s="303"/>
      <c r="AU13" s="303"/>
      <c r="AV13" s="303"/>
      <c r="AW13" s="303"/>
    </row>
    <row r="14" spans="1:50" s="298" customFormat="1" ht="15" x14ac:dyDescent="0.25">
      <c r="A14" s="4497" t="s">
        <v>827</v>
      </c>
      <c r="B14" s="4513" t="s">
        <v>829</v>
      </c>
      <c r="C14" s="4529" t="s">
        <v>33</v>
      </c>
      <c r="D14" s="4545" t="s">
        <v>33</v>
      </c>
      <c r="E14" s="4561" t="s">
        <v>829</v>
      </c>
      <c r="F14" s="4577" t="s">
        <v>33</v>
      </c>
      <c r="G14" s="4593" t="s">
        <v>833</v>
      </c>
      <c r="H14" s="4609">
        <v>295</v>
      </c>
      <c r="I14" s="4625">
        <v>227</v>
      </c>
      <c r="J14" s="4641">
        <v>306</v>
      </c>
      <c r="K14" s="4657">
        <v>400</v>
      </c>
      <c r="L14" s="4673">
        <v>466</v>
      </c>
      <c r="M14" s="4689">
        <v>545</v>
      </c>
      <c r="N14" s="4705">
        <v>516</v>
      </c>
      <c r="O14" s="4721">
        <v>421</v>
      </c>
      <c r="P14" s="4737">
        <v>599</v>
      </c>
      <c r="Q14" s="4753">
        <v>494</v>
      </c>
      <c r="R14" s="4769">
        <v>610</v>
      </c>
      <c r="S14" s="4785">
        <v>760</v>
      </c>
      <c r="T14" s="4801">
        <v>241</v>
      </c>
      <c r="U14" s="4817">
        <v>233</v>
      </c>
      <c r="V14" s="4833">
        <v>461</v>
      </c>
      <c r="W14" s="4849">
        <v>426</v>
      </c>
      <c r="X14" s="4865">
        <v>425</v>
      </c>
      <c r="Y14" s="4881">
        <v>582</v>
      </c>
      <c r="Z14" s="4897">
        <v>479</v>
      </c>
      <c r="AA14" s="4913">
        <v>464</v>
      </c>
      <c r="AB14" s="4929">
        <v>531</v>
      </c>
      <c r="AC14" s="4945">
        <v>476</v>
      </c>
      <c r="AD14" s="4961">
        <v>574</v>
      </c>
      <c r="AE14" s="4977">
        <v>822</v>
      </c>
      <c r="AF14" s="4992">
        <v>360</v>
      </c>
      <c r="AG14" s="5007">
        <v>553</v>
      </c>
      <c r="AH14" s="5022">
        <v>700</v>
      </c>
      <c r="AI14" s="5038">
        <v>620</v>
      </c>
      <c r="AJ14" s="5054">
        <v>626</v>
      </c>
      <c r="AK14" s="5070">
        <v>677</v>
      </c>
      <c r="AL14" s="5086">
        <v>560</v>
      </c>
      <c r="AS14" s="303"/>
      <c r="AT14" s="303"/>
      <c r="AU14" s="303"/>
      <c r="AV14" s="303"/>
      <c r="AW14" s="303"/>
    </row>
    <row r="15" spans="1:50" s="298" customFormat="1" ht="15" x14ac:dyDescent="0.25">
      <c r="A15" s="4498" t="s">
        <v>827</v>
      </c>
      <c r="B15" s="4514" t="s">
        <v>829</v>
      </c>
      <c r="C15" s="4530" t="s">
        <v>33</v>
      </c>
      <c r="D15" s="4546" t="s">
        <v>33</v>
      </c>
      <c r="E15" s="4562" t="s">
        <v>829</v>
      </c>
      <c r="F15" s="4578" t="s">
        <v>33</v>
      </c>
      <c r="G15" s="4594" t="s">
        <v>84</v>
      </c>
      <c r="H15" s="4610">
        <v>1.2644067796610201</v>
      </c>
      <c r="I15" s="4626">
        <v>1.3964757709251101</v>
      </c>
      <c r="J15" s="4642">
        <v>1.68300653594771</v>
      </c>
      <c r="K15" s="4658">
        <v>1.645</v>
      </c>
      <c r="L15" s="4674">
        <v>1.3819742489270399</v>
      </c>
      <c r="M15" s="4690">
        <v>1.47889908256881</v>
      </c>
      <c r="N15" s="4706">
        <v>1.51356589147287</v>
      </c>
      <c r="O15" s="4722">
        <v>1.40855106888361</v>
      </c>
      <c r="P15" s="4738">
        <v>1.5843071786310501</v>
      </c>
      <c r="Q15" s="4754">
        <v>1.5344129554655901</v>
      </c>
      <c r="R15" s="4770">
        <v>1.97868852459016</v>
      </c>
      <c r="S15" s="4786">
        <v>2.11578947368421</v>
      </c>
      <c r="T15" s="4802">
        <v>1.44813278008299</v>
      </c>
      <c r="U15" s="4818">
        <v>1.4334763948497899</v>
      </c>
      <c r="V15" s="4834">
        <v>1.8980477223427299</v>
      </c>
      <c r="W15" s="4850">
        <v>1.89906103286385</v>
      </c>
      <c r="X15" s="4866">
        <v>1.5811764705882401</v>
      </c>
      <c r="Y15" s="4882">
        <v>1.7663230240549801</v>
      </c>
      <c r="Z15" s="4898">
        <v>1.6555323590814199</v>
      </c>
      <c r="AA15" s="4914">
        <v>1.66163793103448</v>
      </c>
      <c r="AB15" s="4930">
        <v>2.0998116760828598</v>
      </c>
      <c r="AC15" s="4946">
        <v>1.77310924369748</v>
      </c>
      <c r="AD15" s="4962">
        <v>2.23344947735192</v>
      </c>
      <c r="AE15" s="4978">
        <v>2.30413625304136</v>
      </c>
      <c r="AF15" s="4993">
        <v>1.9166666666666667</v>
      </c>
      <c r="AG15" s="5008">
        <v>1.7586206896551699</v>
      </c>
      <c r="AH15" s="5023">
        <v>2.1345291479820601</v>
      </c>
      <c r="AI15" s="5039">
        <v>2.0306449999999998</v>
      </c>
      <c r="AJ15" s="5055">
        <v>3.0591050000000002</v>
      </c>
      <c r="AK15" s="5071">
        <v>2.4017729999999999</v>
      </c>
      <c r="AL15" s="5087">
        <v>2.0910709999999999</v>
      </c>
      <c r="AS15" s="303"/>
      <c r="AT15" s="303"/>
      <c r="AU15" s="303"/>
      <c r="AV15" s="303"/>
      <c r="AW15" s="303"/>
    </row>
    <row r="16" spans="1:50" s="298" customFormat="1" ht="15" x14ac:dyDescent="0.25">
      <c r="A16" s="4499" t="s">
        <v>827</v>
      </c>
      <c r="B16" s="4515" t="s">
        <v>829</v>
      </c>
      <c r="C16" s="4531" t="s">
        <v>33</v>
      </c>
      <c r="D16" s="4547" t="s">
        <v>33</v>
      </c>
      <c r="E16" s="4563" t="s">
        <v>829</v>
      </c>
      <c r="F16" s="4579" t="s">
        <v>33</v>
      </c>
      <c r="G16" s="4595" t="s">
        <v>70</v>
      </c>
      <c r="H16" s="4611">
        <v>14.02</v>
      </c>
      <c r="I16" s="4627">
        <v>15.625955835962101</v>
      </c>
      <c r="J16" s="4643">
        <v>21.102669902912599</v>
      </c>
      <c r="K16" s="4659">
        <v>21.302693009118499</v>
      </c>
      <c r="L16" s="4675">
        <v>17.635987577639799</v>
      </c>
      <c r="M16" s="4691">
        <v>23.390156327543401</v>
      </c>
      <c r="N16" s="4707">
        <v>21.2317836107554</v>
      </c>
      <c r="O16" s="4723">
        <v>16.9602276559865</v>
      </c>
      <c r="P16" s="4739">
        <v>23.138451001053699</v>
      </c>
      <c r="Q16" s="4755">
        <v>18.239158311345602</v>
      </c>
      <c r="R16" s="4771">
        <v>17.9041168185584</v>
      </c>
      <c r="S16" s="4787">
        <v>21.332745024875599</v>
      </c>
      <c r="T16" s="4803">
        <v>17.371126074498601</v>
      </c>
      <c r="U16" s="4819">
        <v>20.357589820359198</v>
      </c>
      <c r="V16" s="4835">
        <v>20.3747234285714</v>
      </c>
      <c r="W16" s="4851">
        <v>22.610008652657601</v>
      </c>
      <c r="X16" s="4867">
        <v>20.347913690476201</v>
      </c>
      <c r="Y16" s="4883">
        <v>16.997334630350199</v>
      </c>
      <c r="Z16" s="4899">
        <v>17.869808322824699</v>
      </c>
      <c r="AA16" s="4915">
        <v>18.226050583657599</v>
      </c>
      <c r="AB16" s="4931">
        <v>18.1383757847534</v>
      </c>
      <c r="AC16" s="4947">
        <v>21.754643364928899</v>
      </c>
      <c r="AD16" s="4963">
        <v>21.555341653666201</v>
      </c>
      <c r="AE16" s="4979">
        <v>23.7581003167899</v>
      </c>
      <c r="AF16" s="4994">
        <v>18.506746376811595</v>
      </c>
      <c r="AG16" s="5009">
        <v>22.842821350762499</v>
      </c>
      <c r="AH16" s="5024">
        <v>19.299775910364101</v>
      </c>
      <c r="AI16" s="5040">
        <v>19.430209999999999</v>
      </c>
      <c r="AJ16" s="5056">
        <v>16.28614</v>
      </c>
      <c r="AK16" s="5072">
        <v>18.919029999999999</v>
      </c>
      <c r="AL16" s="5088">
        <v>19.832588000000001</v>
      </c>
      <c r="AS16" s="303"/>
      <c r="AT16" s="303"/>
      <c r="AU16" s="303"/>
      <c r="AV16" s="303"/>
      <c r="AW16" s="303"/>
    </row>
    <row r="17" spans="1:49" s="298" customFormat="1" ht="15" x14ac:dyDescent="0.25">
      <c r="A17" s="4500" t="s">
        <v>827</v>
      </c>
      <c r="B17" s="4516" t="s">
        <v>829</v>
      </c>
      <c r="C17" s="4532" t="s">
        <v>33</v>
      </c>
      <c r="D17" s="4548" t="s">
        <v>33</v>
      </c>
      <c r="E17" s="4564" t="s">
        <v>829</v>
      </c>
      <c r="F17" s="4580" t="s">
        <v>33</v>
      </c>
      <c r="G17" s="4596" t="s">
        <v>211</v>
      </c>
      <c r="H17" s="4612">
        <v>5229.46</v>
      </c>
      <c r="I17" s="4628">
        <v>4953.4279999999999</v>
      </c>
      <c r="J17" s="4644">
        <v>10867.875</v>
      </c>
      <c r="K17" s="4660">
        <v>14017.172</v>
      </c>
      <c r="L17" s="4676">
        <v>11357.575999999999</v>
      </c>
      <c r="M17" s="4692">
        <v>18852.466</v>
      </c>
      <c r="N17" s="4708">
        <v>16582.023000000001</v>
      </c>
      <c r="O17" s="4724">
        <v>10057.415000000001</v>
      </c>
      <c r="P17" s="4740">
        <v>21958.39</v>
      </c>
      <c r="Q17" s="4756">
        <v>13825.281999999999</v>
      </c>
      <c r="R17" s="4772">
        <v>21610.269</v>
      </c>
      <c r="S17" s="4788">
        <v>34303.053999999996</v>
      </c>
      <c r="T17" s="4804">
        <v>6062.5230000000001</v>
      </c>
      <c r="U17" s="4820">
        <v>6799.4349999999704</v>
      </c>
      <c r="V17" s="4836">
        <v>17827.883000000002</v>
      </c>
      <c r="W17" s="4852">
        <v>18291.496999999999</v>
      </c>
      <c r="X17" s="4868">
        <v>13673.798000000001</v>
      </c>
      <c r="Y17" s="4884">
        <v>17473.259999999998</v>
      </c>
      <c r="Z17" s="4900">
        <v>14170.758</v>
      </c>
      <c r="AA17" s="4916">
        <v>14052.285</v>
      </c>
      <c r="AB17" s="4932">
        <v>20224.289000000001</v>
      </c>
      <c r="AC17" s="4948">
        <v>18360.919000000002</v>
      </c>
      <c r="AD17" s="4964">
        <v>27633.948</v>
      </c>
      <c r="AE17" s="4980">
        <v>44997.842000000099</v>
      </c>
      <c r="AF17" s="4995">
        <v>12769.655000000001</v>
      </c>
      <c r="AG17" s="5010">
        <v>20969.71</v>
      </c>
      <c r="AH17" s="5025">
        <v>27560.080000000002</v>
      </c>
      <c r="AI17" s="5041">
        <v>24462.639999999999</v>
      </c>
      <c r="AJ17" s="5057">
        <v>31187.96</v>
      </c>
      <c r="AK17" s="5073">
        <v>30762.35</v>
      </c>
      <c r="AL17" s="5089">
        <v>23223.96</v>
      </c>
      <c r="AS17" s="303"/>
      <c r="AT17" s="303"/>
      <c r="AU17" s="303"/>
      <c r="AV17" s="303"/>
      <c r="AW17" s="303"/>
    </row>
    <row r="18" spans="1:49" s="298" customFormat="1" ht="15" x14ac:dyDescent="0.25">
      <c r="A18" s="4501" t="s">
        <v>827</v>
      </c>
      <c r="B18" s="4517" t="s">
        <v>829</v>
      </c>
      <c r="C18" s="4533" t="s">
        <v>33</v>
      </c>
      <c r="D18" s="4549" t="s">
        <v>33</v>
      </c>
      <c r="E18" s="4565" t="s">
        <v>829</v>
      </c>
      <c r="F18" s="4581" t="s">
        <v>33</v>
      </c>
      <c r="G18" s="4597" t="s">
        <v>834</v>
      </c>
      <c r="H18" s="4613">
        <v>373</v>
      </c>
      <c r="I18" s="4629">
        <v>317</v>
      </c>
      <c r="J18" s="4645">
        <v>515</v>
      </c>
      <c r="K18" s="4661">
        <v>658</v>
      </c>
      <c r="L18" s="4677">
        <v>644</v>
      </c>
      <c r="M18" s="4693">
        <v>806</v>
      </c>
      <c r="N18" s="4709">
        <v>781</v>
      </c>
      <c r="O18" s="4725">
        <v>593</v>
      </c>
      <c r="P18" s="4741">
        <v>949</v>
      </c>
      <c r="Q18" s="4757">
        <v>758</v>
      </c>
      <c r="R18" s="4773">
        <v>1207</v>
      </c>
      <c r="S18" s="4789">
        <v>1608</v>
      </c>
      <c r="T18" s="4805">
        <v>349</v>
      </c>
      <c r="U18" s="4821">
        <v>334</v>
      </c>
      <c r="V18" s="4837">
        <v>875</v>
      </c>
      <c r="W18" s="4853">
        <v>809</v>
      </c>
      <c r="X18" s="4869">
        <v>672</v>
      </c>
      <c r="Y18" s="4885">
        <v>1028</v>
      </c>
      <c r="Z18" s="4901">
        <v>793</v>
      </c>
      <c r="AA18" s="4917">
        <v>771</v>
      </c>
      <c r="AB18" s="4933">
        <v>1115</v>
      </c>
      <c r="AC18" s="4949">
        <v>844</v>
      </c>
      <c r="AD18" s="4965">
        <v>1282</v>
      </c>
      <c r="AE18" s="4981">
        <v>1894</v>
      </c>
      <c r="AF18" s="4996">
        <v>690</v>
      </c>
      <c r="AG18" s="5011">
        <v>918</v>
      </c>
      <c r="AH18" s="5026">
        <v>1428</v>
      </c>
      <c r="AI18" s="5042">
        <v>1259</v>
      </c>
      <c r="AJ18" s="5058">
        <v>1915</v>
      </c>
      <c r="AK18" s="5074">
        <v>1626</v>
      </c>
      <c r="AL18" s="5090">
        <v>1171</v>
      </c>
      <c r="AS18" s="303"/>
      <c r="AT18" s="303"/>
      <c r="AU18" s="303"/>
      <c r="AV18" s="303"/>
      <c r="AW18" s="303"/>
    </row>
    <row r="19" spans="1:49" s="298" customFormat="1" ht="15" x14ac:dyDescent="0.25">
      <c r="A19" s="4502" t="s">
        <v>827</v>
      </c>
      <c r="B19" s="4518" t="s">
        <v>829</v>
      </c>
      <c r="C19" s="4534" t="s">
        <v>33</v>
      </c>
      <c r="D19" s="4550" t="s">
        <v>33</v>
      </c>
      <c r="E19" s="4566" t="s">
        <v>829</v>
      </c>
      <c r="F19" s="4582" t="s">
        <v>33</v>
      </c>
      <c r="G19" s="4598" t="s">
        <v>835</v>
      </c>
      <c r="H19" s="4614">
        <v>295</v>
      </c>
      <c r="I19" s="4630">
        <v>227</v>
      </c>
      <c r="J19" s="4646">
        <v>306</v>
      </c>
      <c r="K19" s="4662">
        <v>400</v>
      </c>
      <c r="L19" s="4678">
        <v>466</v>
      </c>
      <c r="M19" s="4694">
        <v>545</v>
      </c>
      <c r="N19" s="4710">
        <v>516</v>
      </c>
      <c r="O19" s="4726">
        <v>421</v>
      </c>
      <c r="P19" s="4742">
        <v>599</v>
      </c>
      <c r="Q19" s="4758">
        <v>494</v>
      </c>
      <c r="R19" s="4774">
        <v>610</v>
      </c>
      <c r="S19" s="4790">
        <v>760</v>
      </c>
      <c r="T19" s="4806">
        <v>241</v>
      </c>
      <c r="U19" s="4822">
        <v>233</v>
      </c>
      <c r="V19" s="4838">
        <v>461</v>
      </c>
      <c r="W19" s="4854">
        <v>426</v>
      </c>
      <c r="X19" s="4870">
        <v>425</v>
      </c>
      <c r="Y19" s="4886">
        <v>582</v>
      </c>
      <c r="Z19" s="4902">
        <v>479</v>
      </c>
      <c r="AA19" s="4918">
        <v>464</v>
      </c>
      <c r="AB19" s="4934">
        <v>531</v>
      </c>
      <c r="AC19" s="4950">
        <v>476</v>
      </c>
      <c r="AD19" s="4966">
        <v>574</v>
      </c>
      <c r="AE19" s="4982">
        <v>822</v>
      </c>
      <c r="AF19" s="4997">
        <v>360</v>
      </c>
      <c r="AG19" s="5012">
        <v>522</v>
      </c>
      <c r="AH19" s="5027">
        <v>669</v>
      </c>
      <c r="AI19" s="5043">
        <v>585</v>
      </c>
      <c r="AJ19" s="5059">
        <v>603</v>
      </c>
      <c r="AK19" s="5075">
        <v>662</v>
      </c>
      <c r="AL19" s="5091">
        <v>540</v>
      </c>
      <c r="AS19" s="303"/>
      <c r="AT19" s="303"/>
      <c r="AU19" s="303"/>
      <c r="AV19" s="303"/>
      <c r="AW19" s="303"/>
    </row>
    <row r="20" spans="1:49" s="298" customFormat="1" ht="15" x14ac:dyDescent="0.25">
      <c r="AG20" s="5088">
        <f t="shared" ref="AG20:AK20" si="0">AG18/AG14</f>
        <v>1.6600361663652803</v>
      </c>
      <c r="AH20" s="5088">
        <f t="shared" si="0"/>
        <v>2.04</v>
      </c>
      <c r="AI20" s="5088">
        <f t="shared" si="0"/>
        <v>2.0306451612903227</v>
      </c>
      <c r="AJ20" s="5088">
        <f t="shared" si="0"/>
        <v>3.059105431309904</v>
      </c>
      <c r="AK20" s="5088">
        <f t="shared" si="0"/>
        <v>2.4017725258493354</v>
      </c>
      <c r="AL20" s="5088">
        <f>AL18/AL14</f>
        <v>2.0910714285714285</v>
      </c>
      <c r="AS20" s="303"/>
      <c r="AT20" s="303"/>
      <c r="AU20" s="303"/>
      <c r="AV20" s="303"/>
      <c r="AW20" s="303"/>
    </row>
    <row r="21" spans="1:49" s="298" customFormat="1" x14ac:dyDescent="0.2">
      <c r="AS21" s="303"/>
      <c r="AT21" s="303"/>
      <c r="AU21" s="303"/>
      <c r="AV21" s="303"/>
      <c r="AW21" s="303"/>
    </row>
    <row r="22" spans="1:49" s="298" customFormat="1" x14ac:dyDescent="0.2">
      <c r="AS22" s="303"/>
      <c r="AT22" s="303"/>
      <c r="AU22" s="303"/>
      <c r="AV22" s="303"/>
      <c r="AW22" s="303"/>
    </row>
    <row r="23" spans="1:49" s="298" customFormat="1" x14ac:dyDescent="0.2">
      <c r="AS23" s="303"/>
      <c r="AT23" s="303"/>
      <c r="AU23" s="303"/>
      <c r="AV23" s="303"/>
      <c r="AW23" s="303"/>
    </row>
    <row r="24" spans="1:49" s="298" customFormat="1" x14ac:dyDescent="0.2">
      <c r="AS24" s="303"/>
      <c r="AT24" s="303"/>
      <c r="AU24" s="303"/>
      <c r="AV24" s="303"/>
      <c r="AW24" s="303"/>
    </row>
    <row r="25" spans="1:49" s="298" customFormat="1" x14ac:dyDescent="0.2">
      <c r="AS25" s="303"/>
      <c r="AT25" s="303"/>
      <c r="AU25" s="303"/>
      <c r="AV25" s="303"/>
      <c r="AW25" s="303"/>
    </row>
    <row r="26" spans="1:49" s="298" customFormat="1" x14ac:dyDescent="0.2">
      <c r="AS26" s="303"/>
      <c r="AT26" s="303"/>
      <c r="AU26" s="303"/>
      <c r="AV26" s="303"/>
      <c r="AW26" s="303"/>
    </row>
    <row r="27" spans="1:49" s="298" customFormat="1" x14ac:dyDescent="0.2">
      <c r="AS27" s="303"/>
      <c r="AT27" s="303"/>
      <c r="AU27" s="303"/>
      <c r="AV27" s="303"/>
      <c r="AW27" s="303"/>
    </row>
    <row r="28" spans="1:49" s="298" customFormat="1" x14ac:dyDescent="0.2">
      <c r="AS28" s="303"/>
      <c r="AT28" s="303"/>
      <c r="AU28" s="303"/>
      <c r="AV28" s="303"/>
      <c r="AW28" s="303"/>
    </row>
    <row r="29" spans="1:49" s="298" customFormat="1" x14ac:dyDescent="0.2">
      <c r="AS29" s="303"/>
      <c r="AT29" s="303"/>
      <c r="AU29" s="303"/>
      <c r="AV29" s="303"/>
      <c r="AW29" s="303"/>
    </row>
    <row r="30" spans="1:49" s="298" customFormat="1" x14ac:dyDescent="0.2">
      <c r="AS30" s="303"/>
      <c r="AT30" s="303"/>
      <c r="AU30" s="303"/>
      <c r="AV30" s="303"/>
      <c r="AW30" s="303"/>
    </row>
    <row r="31" spans="1:49" s="298" customFormat="1" x14ac:dyDescent="0.2">
      <c r="AS31" s="303"/>
      <c r="AT31" s="303"/>
      <c r="AU31" s="303"/>
      <c r="AV31" s="303"/>
      <c r="AW31" s="303"/>
    </row>
    <row r="32" spans="1:49" s="298" customFormat="1" x14ac:dyDescent="0.2">
      <c r="AS32" s="303"/>
      <c r="AT32" s="303"/>
      <c r="AU32" s="303"/>
      <c r="AV32" s="303"/>
      <c r="AW32" s="303"/>
    </row>
    <row r="33" spans="45:49" s="298" customFormat="1" x14ac:dyDescent="0.2">
      <c r="AS33" s="303"/>
      <c r="AT33" s="303"/>
      <c r="AU33" s="303"/>
      <c r="AV33" s="303"/>
      <c r="AW33" s="303"/>
    </row>
    <row r="34" spans="45:49" s="298" customFormat="1" x14ac:dyDescent="0.2">
      <c r="AS34" s="303"/>
      <c r="AT34" s="303"/>
      <c r="AU34" s="303"/>
      <c r="AV34" s="303"/>
      <c r="AW34" s="303"/>
    </row>
    <row r="35" spans="45:49" s="298" customFormat="1" ht="14.25" customHeight="1" x14ac:dyDescent="0.2">
      <c r="AS35" s="303"/>
      <c r="AT35" s="303"/>
      <c r="AU35" s="303"/>
      <c r="AV35" s="303"/>
      <c r="AW35" s="303"/>
    </row>
    <row r="36" spans="45:49" s="298" customFormat="1" x14ac:dyDescent="0.2">
      <c r="AS36" s="303"/>
      <c r="AT36" s="303"/>
      <c r="AU36" s="303"/>
      <c r="AV36" s="303"/>
      <c r="AW36" s="303"/>
    </row>
    <row r="37" spans="45:49" s="298" customFormat="1" x14ac:dyDescent="0.2">
      <c r="AS37" s="303"/>
      <c r="AT37" s="303"/>
      <c r="AU37" s="303"/>
      <c r="AV37" s="303"/>
      <c r="AW37" s="303"/>
    </row>
    <row r="38" spans="45:49" s="298" customFormat="1" x14ac:dyDescent="0.2">
      <c r="AS38" s="303"/>
      <c r="AT38" s="303"/>
      <c r="AU38" s="303"/>
      <c r="AV38" s="303"/>
      <c r="AW38" s="303"/>
    </row>
    <row r="39" spans="45:49" s="298" customFormat="1" x14ac:dyDescent="0.2">
      <c r="AS39" s="303"/>
      <c r="AT39" s="303"/>
      <c r="AU39" s="303"/>
      <c r="AV39" s="303"/>
      <c r="AW39" s="303"/>
    </row>
    <row r="40" spans="45:49" s="298" customFormat="1" x14ac:dyDescent="0.2">
      <c r="AS40" s="303"/>
      <c r="AT40" s="303"/>
      <c r="AU40" s="303"/>
      <c r="AV40" s="303"/>
      <c r="AW40" s="303"/>
    </row>
    <row r="41" spans="45:49" s="298" customFormat="1" x14ac:dyDescent="0.2">
      <c r="AS41" s="303"/>
      <c r="AT41" s="303"/>
      <c r="AU41" s="303"/>
      <c r="AV41" s="303"/>
      <c r="AW41" s="303"/>
    </row>
    <row r="42" spans="45:49" s="298" customFormat="1" x14ac:dyDescent="0.2">
      <c r="AS42" s="303"/>
      <c r="AT42" s="303"/>
      <c r="AU42" s="303"/>
      <c r="AV42" s="303"/>
      <c r="AW42" s="303"/>
    </row>
    <row r="43" spans="45:49" s="298" customFormat="1" x14ac:dyDescent="0.2">
      <c r="AS43" s="303"/>
      <c r="AT43" s="303"/>
      <c r="AU43" s="303"/>
      <c r="AV43" s="303"/>
      <c r="AW43" s="303"/>
    </row>
    <row r="44" spans="45:49" s="298" customFormat="1" x14ac:dyDescent="0.2">
      <c r="AS44" s="303"/>
      <c r="AT44" s="303"/>
      <c r="AU44" s="303"/>
      <c r="AV44" s="303"/>
      <c r="AW44" s="303"/>
    </row>
    <row r="45" spans="45:49" s="298" customFormat="1" x14ac:dyDescent="0.2">
      <c r="AS45" s="303"/>
      <c r="AT45" s="303"/>
      <c r="AU45" s="303"/>
      <c r="AV45" s="303"/>
      <c r="AW45" s="303"/>
    </row>
    <row r="46" spans="45:49" s="298" customFormat="1" x14ac:dyDescent="0.2">
      <c r="AS46" s="303"/>
      <c r="AT46" s="303"/>
      <c r="AU46" s="303"/>
      <c r="AV46" s="303"/>
      <c r="AW46" s="303"/>
    </row>
    <row r="47" spans="45:49" s="298" customFormat="1" x14ac:dyDescent="0.2">
      <c r="AS47" s="303"/>
      <c r="AT47" s="303"/>
      <c r="AU47" s="303"/>
      <c r="AV47" s="303"/>
      <c r="AW47" s="303"/>
    </row>
    <row r="48" spans="45:49" s="298" customFormat="1" x14ac:dyDescent="0.2">
      <c r="AS48" s="303"/>
      <c r="AT48" s="303"/>
      <c r="AU48" s="303"/>
      <c r="AV48" s="303"/>
      <c r="AW48" s="303"/>
    </row>
    <row r="49" spans="45:49" s="298" customFormat="1" x14ac:dyDescent="0.2">
      <c r="AS49" s="303"/>
      <c r="AT49" s="303"/>
      <c r="AU49" s="303"/>
      <c r="AV49" s="303"/>
      <c r="AW49" s="303"/>
    </row>
    <row r="50" spans="45:49" s="298" customFormat="1" x14ac:dyDescent="0.2">
      <c r="AS50" s="303"/>
      <c r="AT50" s="303"/>
      <c r="AU50" s="303"/>
      <c r="AV50" s="303"/>
      <c r="AW50" s="303"/>
    </row>
    <row r="51" spans="45:49" s="298" customFormat="1" x14ac:dyDescent="0.2">
      <c r="AS51" s="303"/>
      <c r="AT51" s="303"/>
      <c r="AU51" s="303"/>
      <c r="AV51" s="303"/>
      <c r="AW51" s="303"/>
    </row>
    <row r="52" spans="45:49" s="298" customFormat="1" x14ac:dyDescent="0.2">
      <c r="AS52" s="303"/>
      <c r="AT52" s="303"/>
      <c r="AU52" s="303"/>
      <c r="AV52" s="303"/>
      <c r="AW52" s="303"/>
    </row>
    <row r="53" spans="45:49" s="298" customFormat="1" x14ac:dyDescent="0.2">
      <c r="AS53" s="303"/>
      <c r="AT53" s="303"/>
      <c r="AU53" s="303"/>
      <c r="AV53" s="303"/>
      <c r="AW53" s="303"/>
    </row>
    <row r="54" spans="45:49" s="298" customFormat="1" x14ac:dyDescent="0.2">
      <c r="AS54" s="303"/>
      <c r="AT54" s="303"/>
      <c r="AU54" s="303"/>
      <c r="AV54" s="303"/>
      <c r="AW54" s="303"/>
    </row>
    <row r="55" spans="45:49" s="298" customFormat="1" x14ac:dyDescent="0.2">
      <c r="AS55" s="303"/>
      <c r="AT55" s="303"/>
      <c r="AU55" s="303"/>
      <c r="AV55" s="303"/>
      <c r="AW55" s="303"/>
    </row>
    <row r="56" spans="45:49" s="298" customFormat="1" x14ac:dyDescent="0.2">
      <c r="AS56" s="303"/>
      <c r="AT56" s="303"/>
      <c r="AU56" s="303"/>
      <c r="AV56" s="303"/>
      <c r="AW56" s="303"/>
    </row>
    <row r="57" spans="45:49" s="298" customFormat="1" x14ac:dyDescent="0.2">
      <c r="AS57" s="303"/>
      <c r="AT57" s="303"/>
      <c r="AU57" s="303"/>
      <c r="AV57" s="303"/>
      <c r="AW57" s="303"/>
    </row>
    <row r="58" spans="45:49" s="298" customFormat="1" x14ac:dyDescent="0.2">
      <c r="AS58" s="303"/>
      <c r="AT58" s="303"/>
      <c r="AU58" s="303"/>
      <c r="AV58" s="303"/>
      <c r="AW58" s="303"/>
    </row>
    <row r="59" spans="45:49" s="298" customFormat="1" x14ac:dyDescent="0.2">
      <c r="AS59" s="303"/>
      <c r="AT59" s="303"/>
      <c r="AU59" s="303"/>
      <c r="AV59" s="303"/>
      <c r="AW59" s="303"/>
    </row>
    <row r="60" spans="45:49" s="298" customFormat="1" x14ac:dyDescent="0.2">
      <c r="AS60" s="303"/>
      <c r="AT60" s="303"/>
      <c r="AU60" s="303"/>
      <c r="AV60" s="303"/>
      <c r="AW60" s="303"/>
    </row>
    <row r="61" spans="45:49" s="298" customFormat="1" x14ac:dyDescent="0.2">
      <c r="AS61" s="303"/>
      <c r="AT61" s="303"/>
      <c r="AU61" s="303"/>
      <c r="AV61" s="303"/>
      <c r="AW61" s="303"/>
    </row>
    <row r="62" spans="45:49" s="298" customFormat="1" x14ac:dyDescent="0.2">
      <c r="AS62" s="303"/>
      <c r="AT62" s="303"/>
      <c r="AU62" s="303"/>
      <c r="AV62" s="303"/>
      <c r="AW62" s="303"/>
    </row>
    <row r="63" spans="45:49" s="298" customFormat="1" x14ac:dyDescent="0.2">
      <c r="AS63" s="303"/>
      <c r="AT63" s="303"/>
      <c r="AU63" s="303"/>
      <c r="AV63" s="303"/>
      <c r="AW63" s="303"/>
    </row>
    <row r="64" spans="45:49" s="298" customFormat="1" x14ac:dyDescent="0.2">
      <c r="AS64" s="303"/>
      <c r="AT64" s="303"/>
      <c r="AU64" s="303"/>
      <c r="AV64" s="303"/>
      <c r="AW64" s="303"/>
    </row>
    <row r="65" spans="45:49" s="298" customFormat="1" x14ac:dyDescent="0.2">
      <c r="AS65" s="303"/>
      <c r="AT65" s="303"/>
      <c r="AU65" s="303"/>
      <c r="AV65" s="303"/>
      <c r="AW65" s="303"/>
    </row>
    <row r="66" spans="45:49" s="298" customFormat="1" x14ac:dyDescent="0.2">
      <c r="AS66" s="303"/>
      <c r="AT66" s="303"/>
      <c r="AU66" s="303"/>
      <c r="AV66" s="303"/>
      <c r="AW66" s="303"/>
    </row>
    <row r="67" spans="45:49" s="298" customFormat="1" x14ac:dyDescent="0.2">
      <c r="AS67" s="303"/>
      <c r="AT67" s="303"/>
      <c r="AU67" s="303"/>
      <c r="AV67" s="303"/>
      <c r="AW67" s="303"/>
    </row>
    <row r="68" spans="45:49" s="298" customFormat="1" x14ac:dyDescent="0.2">
      <c r="AS68" s="303"/>
      <c r="AT68" s="303"/>
      <c r="AU68" s="303"/>
      <c r="AV68" s="303"/>
      <c r="AW68" s="303"/>
    </row>
    <row r="69" spans="45:49" s="298" customFormat="1" x14ac:dyDescent="0.2">
      <c r="AS69" s="303"/>
      <c r="AT69" s="303"/>
      <c r="AU69" s="303"/>
      <c r="AV69" s="303"/>
      <c r="AW69" s="303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3" sqref="A3"/>
    </sheetView>
  </sheetViews>
  <sheetFormatPr defaultRowHeight="12.75" outlineLevelCol="1" x14ac:dyDescent="0.2"/>
  <cols>
    <col min="1" max="1" width="15.5" style="60" bestFit="1" customWidth="1" collapsed="1"/>
    <col min="2" max="3" width="10.625" style="60" bestFit="1" customWidth="1" collapsed="1"/>
    <col min="4" max="4" width="11.75" style="60" bestFit="1" customWidth="1" collapsed="1"/>
    <col min="5" max="5" width="9" style="60" collapsed="1"/>
    <col min="6" max="6" width="9.875" style="60" hidden="1" customWidth="1" outlineLevel="1" collapsed="1"/>
    <col min="7" max="7" width="21.125" style="60" customWidth="1" collapsed="1"/>
    <col min="8" max="18" width="0" style="60" hidden="1" customWidth="1" outlineLevel="1" collapsed="1"/>
    <col min="19" max="44" width="9" style="60" collapsed="1"/>
    <col min="45" max="46" width="10.5" style="60" bestFit="1" customWidth="1" collapsed="1"/>
    <col min="47" max="16384" width="9" style="60" collapsed="1"/>
  </cols>
  <sheetData>
    <row r="1" spans="1:49" s="202" customFormat="1" x14ac:dyDescent="0.2">
      <c r="A1" s="202" t="s">
        <v>445</v>
      </c>
      <c r="B1" s="202" t="s">
        <v>449</v>
      </c>
      <c r="C1" s="202" t="s">
        <v>448</v>
      </c>
      <c r="D1" s="202" t="s">
        <v>447</v>
      </c>
      <c r="E1" s="292" t="s">
        <v>443</v>
      </c>
      <c r="F1" s="202" t="s">
        <v>446</v>
      </c>
      <c r="G1" s="292" t="s">
        <v>444</v>
      </c>
      <c r="H1" s="200">
        <v>201501</v>
      </c>
      <c r="I1" s="200">
        <v>201502</v>
      </c>
      <c r="J1" s="200">
        <v>201503</v>
      </c>
      <c r="K1" s="200">
        <v>201504</v>
      </c>
      <c r="L1" s="200">
        <v>201505</v>
      </c>
      <c r="M1" s="200">
        <v>201506</v>
      </c>
      <c r="N1" s="200">
        <v>201507</v>
      </c>
      <c r="O1" s="200">
        <v>201508</v>
      </c>
      <c r="P1" s="200">
        <v>201509</v>
      </c>
      <c r="Q1" s="200">
        <v>201510</v>
      </c>
      <c r="R1" s="200">
        <v>201511</v>
      </c>
      <c r="S1" s="200">
        <v>201512</v>
      </c>
      <c r="T1" s="200">
        <v>201601</v>
      </c>
      <c r="U1" s="200">
        <v>201602</v>
      </c>
      <c r="V1" s="200">
        <v>201603</v>
      </c>
      <c r="W1" s="200">
        <v>201604</v>
      </c>
      <c r="X1" s="200">
        <v>201605</v>
      </c>
      <c r="Y1" s="200">
        <v>201606</v>
      </c>
      <c r="Z1" s="200">
        <v>201607</v>
      </c>
      <c r="AA1" s="200">
        <v>201608</v>
      </c>
      <c r="AB1" s="200">
        <v>201609</v>
      </c>
      <c r="AC1" s="200">
        <v>201610</v>
      </c>
      <c r="AD1" s="200">
        <v>201611</v>
      </c>
      <c r="AE1" s="200">
        <v>201612</v>
      </c>
      <c r="AF1" s="200">
        <v>201701</v>
      </c>
      <c r="AG1" s="200">
        <v>201702</v>
      </c>
      <c r="AH1" s="200">
        <v>201703</v>
      </c>
      <c r="AI1" s="200">
        <v>201704</v>
      </c>
      <c r="AJ1" s="200">
        <v>201705</v>
      </c>
      <c r="AK1" s="200">
        <v>201706</v>
      </c>
      <c r="AL1" s="200">
        <v>201707</v>
      </c>
      <c r="AM1" s="200">
        <v>201708</v>
      </c>
      <c r="AN1" s="200">
        <v>201709</v>
      </c>
      <c r="AO1" s="200">
        <v>201710</v>
      </c>
      <c r="AP1" s="200">
        <v>201711</v>
      </c>
      <c r="AQ1" s="200">
        <v>201712</v>
      </c>
      <c r="AS1" s="301">
        <v>2016</v>
      </c>
      <c r="AT1" s="301">
        <v>2017</v>
      </c>
      <c r="AU1" s="302"/>
      <c r="AV1" s="302"/>
      <c r="AW1" s="302"/>
    </row>
    <row r="2" spans="1:49" x14ac:dyDescent="0.2">
      <c r="G2" s="178" t="s">
        <v>288</v>
      </c>
    </row>
    <row r="3" spans="1:49" s="90" customFormat="1" x14ac:dyDescent="0.2">
      <c r="A3" s="89" t="s">
        <v>234</v>
      </c>
      <c r="B3" s="89" t="s">
        <v>235</v>
      </c>
      <c r="C3" s="89" t="s">
        <v>236</v>
      </c>
      <c r="D3" s="89" t="s">
        <v>237</v>
      </c>
      <c r="E3" s="89" t="s">
        <v>238</v>
      </c>
      <c r="F3" s="89" t="s">
        <v>239</v>
      </c>
      <c r="G3" s="89" t="s">
        <v>240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241</v>
      </c>
      <c r="AT3" s="89" t="s">
        <v>242</v>
      </c>
      <c r="AU3" s="89"/>
      <c r="AV3" s="89" t="s">
        <v>203</v>
      </c>
      <c r="AW3" s="89" t="s">
        <v>0</v>
      </c>
    </row>
    <row r="4" spans="1:49" s="298" customFormat="1" ht="15" x14ac:dyDescent="0.25">
      <c r="A4" s="3488" t="s">
        <v>827</v>
      </c>
      <c r="B4" s="3506" t="s">
        <v>828</v>
      </c>
      <c r="C4" s="3524" t="s">
        <v>33</v>
      </c>
      <c r="D4" s="3542" t="s">
        <v>33</v>
      </c>
      <c r="E4" s="3560" t="s">
        <v>828</v>
      </c>
      <c r="F4" s="3578" t="s">
        <v>33</v>
      </c>
      <c r="G4" s="3596" t="s">
        <v>71</v>
      </c>
      <c r="H4" s="3614">
        <v>1142</v>
      </c>
      <c r="I4" s="3630">
        <v>1203</v>
      </c>
      <c r="J4" s="3646">
        <v>1331</v>
      </c>
      <c r="K4" s="3662">
        <v>1503</v>
      </c>
      <c r="L4" s="3678">
        <v>1459</v>
      </c>
      <c r="M4" s="3694">
        <v>1485</v>
      </c>
      <c r="N4" s="3710">
        <v>1485</v>
      </c>
      <c r="O4" s="3726">
        <v>1572</v>
      </c>
      <c r="P4" s="3742">
        <v>1732</v>
      </c>
      <c r="Q4" s="3758">
        <v>1852</v>
      </c>
      <c r="R4" s="3774">
        <v>2108</v>
      </c>
      <c r="S4" s="3790">
        <v>2192</v>
      </c>
      <c r="T4" s="3806">
        <v>2219</v>
      </c>
      <c r="U4" s="3822">
        <v>2130</v>
      </c>
      <c r="V4" s="3838">
        <v>2259</v>
      </c>
      <c r="W4" s="3854">
        <v>2385</v>
      </c>
      <c r="X4" s="3870">
        <v>2733</v>
      </c>
      <c r="Y4" s="3886">
        <v>3526</v>
      </c>
      <c r="Z4" s="3902">
        <v>3957</v>
      </c>
      <c r="AA4" s="3918">
        <v>4470</v>
      </c>
      <c r="AB4" s="3934">
        <v>5082</v>
      </c>
      <c r="AC4" s="3950">
        <v>5596</v>
      </c>
      <c r="AD4" s="3966">
        <v>6020</v>
      </c>
      <c r="AE4" s="3982">
        <v>6701</v>
      </c>
      <c r="AI4" s="4047">
        <v>7096</v>
      </c>
      <c r="AJ4" s="4065">
        <v>7684</v>
      </c>
      <c r="AK4" s="4083">
        <v>8823</v>
      </c>
      <c r="AL4" s="4101">
        <v>9546</v>
      </c>
      <c r="AS4" s="4119">
        <v>19209</v>
      </c>
      <c r="AT4" s="4135">
        <v>33149</v>
      </c>
      <c r="AU4" s="303"/>
      <c r="AV4" s="303"/>
      <c r="AW4" s="303"/>
    </row>
    <row r="5" spans="1:49" s="298" customFormat="1" ht="15" x14ac:dyDescent="0.25">
      <c r="A5" s="3489" t="s">
        <v>827</v>
      </c>
      <c r="B5" s="3507" t="s">
        <v>828</v>
      </c>
      <c r="C5" s="3525" t="s">
        <v>33</v>
      </c>
      <c r="D5" s="3543" t="s">
        <v>33</v>
      </c>
      <c r="E5" s="3561" t="s">
        <v>828</v>
      </c>
      <c r="F5" s="3579" t="s">
        <v>33</v>
      </c>
      <c r="G5" s="3597" t="s">
        <v>62</v>
      </c>
      <c r="H5" s="3615">
        <v>1142</v>
      </c>
      <c r="I5" s="3631">
        <v>1203</v>
      </c>
      <c r="J5" s="3647">
        <v>1332</v>
      </c>
      <c r="K5" s="3663">
        <v>1503</v>
      </c>
      <c r="L5" s="3679">
        <v>1459</v>
      </c>
      <c r="M5" s="3695">
        <v>1485</v>
      </c>
      <c r="N5" s="3711">
        <v>1485</v>
      </c>
      <c r="O5" s="3727">
        <v>1572</v>
      </c>
      <c r="P5" s="3743">
        <v>1732</v>
      </c>
      <c r="Q5" s="3759">
        <v>1852</v>
      </c>
      <c r="R5" s="3775">
        <v>2108</v>
      </c>
      <c r="S5" s="3791">
        <v>2192</v>
      </c>
      <c r="T5" s="3807">
        <v>2219</v>
      </c>
      <c r="U5" s="3823">
        <v>2130</v>
      </c>
      <c r="V5" s="3839">
        <v>2259</v>
      </c>
      <c r="W5" s="3855">
        <v>2385</v>
      </c>
      <c r="X5" s="3871">
        <v>2733</v>
      </c>
      <c r="Y5" s="3887">
        <v>3526</v>
      </c>
      <c r="Z5" s="3903">
        <v>3957</v>
      </c>
      <c r="AA5" s="3919">
        <v>4470</v>
      </c>
      <c r="AB5" s="3935">
        <v>5082</v>
      </c>
      <c r="AC5" s="3951">
        <v>5596</v>
      </c>
      <c r="AD5" s="3967">
        <v>6020</v>
      </c>
      <c r="AE5" s="3983">
        <v>6701</v>
      </c>
      <c r="AF5" s="3998">
        <v>6810</v>
      </c>
      <c r="AG5" s="4013">
        <v>5112</v>
      </c>
      <c r="AH5" s="4030">
        <v>5243</v>
      </c>
      <c r="AI5" s="4048">
        <v>4730</v>
      </c>
      <c r="AJ5" s="4066">
        <v>4944</v>
      </c>
      <c r="AK5" s="4084">
        <v>5524</v>
      </c>
      <c r="AL5" s="4102">
        <v>5453</v>
      </c>
      <c r="AS5" s="4120">
        <v>19209</v>
      </c>
      <c r="AT5" s="4136">
        <v>37816</v>
      </c>
      <c r="AU5" s="303"/>
      <c r="AV5" s="303"/>
      <c r="AW5" s="303"/>
    </row>
    <row r="6" spans="1:49" s="298" customFormat="1" ht="15" x14ac:dyDescent="0.25">
      <c r="A6" s="3490" t="s">
        <v>827</v>
      </c>
      <c r="B6" s="3508" t="s">
        <v>828</v>
      </c>
      <c r="C6" s="3526" t="s">
        <v>33</v>
      </c>
      <c r="D6" s="3544" t="s">
        <v>33</v>
      </c>
      <c r="E6" s="3562" t="s">
        <v>828</v>
      </c>
      <c r="F6" s="3580" t="s">
        <v>33</v>
      </c>
      <c r="G6" s="3598" t="s">
        <v>63</v>
      </c>
      <c r="AG6" s="4014">
        <v>1555</v>
      </c>
      <c r="AH6" s="4031">
        <v>1709</v>
      </c>
      <c r="AI6" s="4049">
        <v>2366</v>
      </c>
      <c r="AJ6" s="4067">
        <v>2740</v>
      </c>
      <c r="AK6" s="4085">
        <v>3299</v>
      </c>
      <c r="AL6" s="4103">
        <v>4093</v>
      </c>
      <c r="AS6" s="303"/>
      <c r="AT6" s="4137">
        <v>15762</v>
      </c>
      <c r="AU6" s="303"/>
      <c r="AV6" s="303"/>
      <c r="AW6" s="303"/>
    </row>
    <row r="7" spans="1:49" s="298" customFormat="1" ht="15" x14ac:dyDescent="0.25">
      <c r="A7" s="3491" t="s">
        <v>827</v>
      </c>
      <c r="B7" s="3509" t="s">
        <v>828</v>
      </c>
      <c r="C7" s="3527" t="s">
        <v>33</v>
      </c>
      <c r="D7" s="3545" t="s">
        <v>33</v>
      </c>
      <c r="E7" s="3563" t="s">
        <v>828</v>
      </c>
      <c r="F7" s="3581" t="s">
        <v>33</v>
      </c>
      <c r="G7" s="3599" t="s">
        <v>72</v>
      </c>
      <c r="H7" s="3616">
        <v>845</v>
      </c>
      <c r="I7" s="3632">
        <v>883</v>
      </c>
      <c r="J7" s="3648">
        <v>997</v>
      </c>
      <c r="K7" s="3664">
        <v>1127</v>
      </c>
      <c r="L7" s="3680">
        <v>1061</v>
      </c>
      <c r="M7" s="3696">
        <v>1105</v>
      </c>
      <c r="N7" s="3712">
        <v>1101</v>
      </c>
      <c r="O7" s="3728">
        <v>1199</v>
      </c>
      <c r="P7" s="3744">
        <v>1297</v>
      </c>
      <c r="Q7" s="3760">
        <v>1387</v>
      </c>
      <c r="R7" s="3776">
        <v>1621</v>
      </c>
      <c r="S7" s="3792">
        <v>1704</v>
      </c>
      <c r="T7" s="3808">
        <v>1716</v>
      </c>
      <c r="U7" s="3824">
        <v>1621</v>
      </c>
      <c r="V7" s="3840">
        <v>1726</v>
      </c>
      <c r="W7" s="3856">
        <v>1792</v>
      </c>
      <c r="X7" s="3872">
        <v>2080</v>
      </c>
      <c r="Y7" s="3888">
        <v>2766</v>
      </c>
      <c r="Z7" s="3904">
        <v>3156</v>
      </c>
      <c r="AA7" s="3920">
        <v>3577</v>
      </c>
      <c r="AB7" s="3936">
        <v>4038</v>
      </c>
      <c r="AC7" s="3952">
        <v>4438</v>
      </c>
      <c r="AD7" s="3968">
        <v>4775</v>
      </c>
      <c r="AE7" s="3984">
        <v>5348</v>
      </c>
      <c r="AF7" s="3999">
        <v>5455</v>
      </c>
      <c r="AG7" s="4015">
        <v>3696</v>
      </c>
      <c r="AH7" s="4032">
        <v>3844</v>
      </c>
      <c r="AI7" s="4050">
        <v>3460</v>
      </c>
      <c r="AJ7" s="4068">
        <v>3625</v>
      </c>
      <c r="AK7" s="4086">
        <v>4210</v>
      </c>
      <c r="AL7" s="4104">
        <v>4273</v>
      </c>
      <c r="AS7" s="4121">
        <v>14857</v>
      </c>
      <c r="AT7" s="4138">
        <v>28563</v>
      </c>
      <c r="AU7" s="303"/>
      <c r="AV7" s="303"/>
      <c r="AW7" s="303"/>
    </row>
    <row r="8" spans="1:49" s="298" customFormat="1" ht="15" x14ac:dyDescent="0.25">
      <c r="A8" s="3492" t="s">
        <v>827</v>
      </c>
      <c r="B8" s="3510" t="s">
        <v>828</v>
      </c>
      <c r="C8" s="3528" t="s">
        <v>33</v>
      </c>
      <c r="D8" s="3546" t="s">
        <v>33</v>
      </c>
      <c r="E8" s="3564" t="s">
        <v>828</v>
      </c>
      <c r="F8" s="3582" t="s">
        <v>33</v>
      </c>
      <c r="G8" s="3600" t="s">
        <v>73</v>
      </c>
      <c r="H8" s="3617">
        <v>57</v>
      </c>
      <c r="I8" s="3633">
        <v>65</v>
      </c>
      <c r="J8" s="3649">
        <v>65</v>
      </c>
      <c r="K8" s="3665">
        <v>63</v>
      </c>
      <c r="L8" s="3681">
        <v>62</v>
      </c>
      <c r="M8" s="3697">
        <v>49</v>
      </c>
      <c r="N8" s="3713">
        <v>43</v>
      </c>
      <c r="O8" s="3729">
        <v>37</v>
      </c>
      <c r="P8" s="3745">
        <v>39</v>
      </c>
      <c r="Q8" s="3761">
        <v>47</v>
      </c>
      <c r="R8" s="3777">
        <v>55</v>
      </c>
      <c r="S8" s="3793">
        <v>58</v>
      </c>
      <c r="T8" s="3809">
        <v>68</v>
      </c>
      <c r="U8" s="3825">
        <v>78</v>
      </c>
      <c r="V8" s="3841">
        <v>87</v>
      </c>
      <c r="W8" s="3857">
        <v>110</v>
      </c>
      <c r="X8" s="3873">
        <v>114</v>
      </c>
      <c r="Y8" s="3889">
        <v>115</v>
      </c>
      <c r="Z8" s="3905">
        <v>127</v>
      </c>
      <c r="AA8" s="3921">
        <v>147</v>
      </c>
      <c r="AB8" s="3937">
        <v>178</v>
      </c>
      <c r="AC8" s="3953">
        <v>194</v>
      </c>
      <c r="AD8" s="3969">
        <v>206</v>
      </c>
      <c r="AE8" s="3985">
        <v>237</v>
      </c>
      <c r="AF8" s="4000">
        <v>253</v>
      </c>
      <c r="AG8" s="4016">
        <v>272</v>
      </c>
      <c r="AH8" s="4033">
        <v>287</v>
      </c>
      <c r="AI8" s="4051">
        <v>295</v>
      </c>
      <c r="AJ8" s="4069">
        <v>313</v>
      </c>
      <c r="AK8" s="4087">
        <v>324</v>
      </c>
      <c r="AL8" s="4105">
        <v>308</v>
      </c>
      <c r="AS8" s="4122">
        <v>699</v>
      </c>
      <c r="AT8" s="4139">
        <v>2052</v>
      </c>
      <c r="AU8" s="303"/>
      <c r="AV8" s="303"/>
      <c r="AW8" s="303"/>
    </row>
    <row r="9" spans="1:49" s="298" customFormat="1" ht="15" x14ac:dyDescent="0.25">
      <c r="A9" s="3493" t="s">
        <v>827</v>
      </c>
      <c r="B9" s="3511" t="s">
        <v>828</v>
      </c>
      <c r="C9" s="3529" t="s">
        <v>33</v>
      </c>
      <c r="D9" s="3547" t="s">
        <v>33</v>
      </c>
      <c r="E9" s="3565" t="s">
        <v>828</v>
      </c>
      <c r="F9" s="3583" t="s">
        <v>33</v>
      </c>
      <c r="G9" s="3601" t="s">
        <v>73</v>
      </c>
      <c r="H9" s="3618">
        <v>157</v>
      </c>
      <c r="I9" s="3634">
        <v>169</v>
      </c>
      <c r="J9" s="3650">
        <v>175</v>
      </c>
      <c r="K9" s="3666">
        <v>202</v>
      </c>
      <c r="L9" s="3682">
        <v>214</v>
      </c>
      <c r="M9" s="3698">
        <v>208</v>
      </c>
      <c r="N9" s="3714">
        <v>213</v>
      </c>
      <c r="O9" s="3730">
        <v>211</v>
      </c>
      <c r="P9" s="3746">
        <v>253</v>
      </c>
      <c r="Q9" s="3762">
        <v>272</v>
      </c>
      <c r="R9" s="3778">
        <v>289</v>
      </c>
      <c r="S9" s="3794">
        <v>288</v>
      </c>
      <c r="T9" s="3810">
        <v>290</v>
      </c>
      <c r="U9" s="3826">
        <v>284</v>
      </c>
      <c r="V9" s="3842">
        <v>293</v>
      </c>
      <c r="W9" s="3858">
        <v>311</v>
      </c>
      <c r="X9" s="3874">
        <v>348</v>
      </c>
      <c r="Y9" s="3890">
        <v>428</v>
      </c>
      <c r="Z9" s="3906">
        <v>444</v>
      </c>
      <c r="AA9" s="3922">
        <v>494</v>
      </c>
      <c r="AB9" s="3938">
        <v>568</v>
      </c>
      <c r="AC9" s="3954">
        <v>640</v>
      </c>
      <c r="AD9" s="3970">
        <v>688</v>
      </c>
      <c r="AE9" s="3986">
        <v>738</v>
      </c>
      <c r="AF9" s="4001">
        <v>722</v>
      </c>
      <c r="AG9" s="4017">
        <v>749</v>
      </c>
      <c r="AH9" s="4034">
        <v>729</v>
      </c>
      <c r="AI9" s="4052">
        <v>602</v>
      </c>
      <c r="AJ9" s="4070">
        <v>630</v>
      </c>
      <c r="AK9" s="4088">
        <v>634</v>
      </c>
      <c r="AL9" s="4106">
        <v>541</v>
      </c>
      <c r="AS9" s="4123">
        <v>2398</v>
      </c>
      <c r="AT9" s="4140">
        <v>4607</v>
      </c>
      <c r="AU9" s="303"/>
      <c r="AV9" s="303"/>
      <c r="AW9" s="303"/>
    </row>
    <row r="10" spans="1:49" s="298" customFormat="1" ht="15" x14ac:dyDescent="0.25">
      <c r="A10" s="3494" t="s">
        <v>827</v>
      </c>
      <c r="B10" s="3512" t="s">
        <v>828</v>
      </c>
      <c r="C10" s="3530" t="s">
        <v>33</v>
      </c>
      <c r="D10" s="3548" t="s">
        <v>33</v>
      </c>
      <c r="E10" s="3566" t="s">
        <v>828</v>
      </c>
      <c r="F10" s="3584" t="s">
        <v>33</v>
      </c>
      <c r="G10" s="3602" t="s">
        <v>75</v>
      </c>
      <c r="H10" s="3619">
        <v>52</v>
      </c>
      <c r="I10" s="3635">
        <v>54</v>
      </c>
      <c r="J10" s="3651">
        <v>60</v>
      </c>
      <c r="K10" s="3667">
        <v>70</v>
      </c>
      <c r="L10" s="3683">
        <v>80</v>
      </c>
      <c r="M10" s="3699">
        <v>81</v>
      </c>
      <c r="N10" s="3715">
        <v>82</v>
      </c>
      <c r="O10" s="3731">
        <v>80</v>
      </c>
      <c r="P10" s="3747">
        <v>94</v>
      </c>
      <c r="Q10" s="3763">
        <v>97</v>
      </c>
      <c r="R10" s="3779">
        <v>95</v>
      </c>
      <c r="S10" s="3795">
        <v>93</v>
      </c>
      <c r="T10" s="3811">
        <v>94</v>
      </c>
      <c r="U10" s="3827">
        <v>96</v>
      </c>
      <c r="V10" s="3843">
        <v>99</v>
      </c>
      <c r="W10" s="3859">
        <v>114</v>
      </c>
      <c r="X10" s="3875">
        <v>131</v>
      </c>
      <c r="Y10" s="3891">
        <v>148</v>
      </c>
      <c r="Z10" s="3907">
        <v>156</v>
      </c>
      <c r="AA10" s="3923">
        <v>172</v>
      </c>
      <c r="AB10" s="3939">
        <v>197</v>
      </c>
      <c r="AC10" s="3955">
        <v>210</v>
      </c>
      <c r="AD10" s="3971">
        <v>231</v>
      </c>
      <c r="AE10" s="3987">
        <v>251</v>
      </c>
      <c r="AF10" s="4002">
        <v>255</v>
      </c>
      <c r="AG10" s="4018">
        <v>259</v>
      </c>
      <c r="AH10" s="4035">
        <v>249</v>
      </c>
      <c r="AI10" s="4053">
        <v>238</v>
      </c>
      <c r="AJ10" s="4071">
        <v>241</v>
      </c>
      <c r="AK10" s="4089">
        <v>225</v>
      </c>
      <c r="AL10" s="4107">
        <v>216</v>
      </c>
      <c r="AS10" s="4124">
        <v>838</v>
      </c>
      <c r="AT10" s="4141">
        <v>1683</v>
      </c>
      <c r="AU10" s="303"/>
      <c r="AV10" s="303"/>
      <c r="AW10" s="303"/>
    </row>
    <row r="11" spans="1:49" s="298" customFormat="1" ht="15" x14ac:dyDescent="0.25">
      <c r="A11" s="3495" t="s">
        <v>827</v>
      </c>
      <c r="B11" s="3513" t="s">
        <v>828</v>
      </c>
      <c r="C11" s="3531" t="s">
        <v>33</v>
      </c>
      <c r="D11" s="3549" t="s">
        <v>33</v>
      </c>
      <c r="E11" s="3567" t="s">
        <v>828</v>
      </c>
      <c r="F11" s="3585" t="s">
        <v>33</v>
      </c>
      <c r="G11" s="3603" t="s">
        <v>76</v>
      </c>
      <c r="H11" s="3620">
        <v>24</v>
      </c>
      <c r="I11" s="3636">
        <v>24</v>
      </c>
      <c r="J11" s="3652">
        <v>27</v>
      </c>
      <c r="K11" s="3668">
        <v>31</v>
      </c>
      <c r="L11" s="3684">
        <v>30</v>
      </c>
      <c r="M11" s="3700">
        <v>29</v>
      </c>
      <c r="N11" s="3716">
        <v>29</v>
      </c>
      <c r="O11" s="3732">
        <v>26</v>
      </c>
      <c r="P11" s="3748">
        <v>28</v>
      </c>
      <c r="Q11" s="3764">
        <v>29</v>
      </c>
      <c r="R11" s="3780">
        <v>28</v>
      </c>
      <c r="S11" s="3796">
        <v>28</v>
      </c>
      <c r="T11" s="3812">
        <v>30</v>
      </c>
      <c r="U11" s="3828">
        <v>29</v>
      </c>
      <c r="V11" s="3844">
        <v>29</v>
      </c>
      <c r="W11" s="3860">
        <v>31</v>
      </c>
      <c r="X11" s="3876">
        <v>33</v>
      </c>
      <c r="Y11" s="3892">
        <v>36</v>
      </c>
      <c r="Z11" s="3908">
        <v>39</v>
      </c>
      <c r="AA11" s="3924">
        <v>42</v>
      </c>
      <c r="AB11" s="3940">
        <v>57</v>
      </c>
      <c r="AC11" s="3956">
        <v>67</v>
      </c>
      <c r="AD11" s="3972">
        <v>70</v>
      </c>
      <c r="AE11" s="3988">
        <v>73</v>
      </c>
      <c r="AF11" s="4003">
        <v>74</v>
      </c>
      <c r="AG11" s="4019">
        <v>83</v>
      </c>
      <c r="AH11" s="4036">
        <v>82</v>
      </c>
      <c r="AI11" s="4054">
        <v>82</v>
      </c>
      <c r="AJ11" s="4072">
        <v>81</v>
      </c>
      <c r="AK11" s="4090">
        <v>80</v>
      </c>
      <c r="AL11" s="4108">
        <v>74</v>
      </c>
      <c r="AS11" s="4125">
        <v>227</v>
      </c>
      <c r="AT11" s="4142">
        <v>556</v>
      </c>
      <c r="AU11" s="303"/>
      <c r="AV11" s="303"/>
      <c r="AW11" s="303"/>
    </row>
    <row r="12" spans="1:49" s="298" customFormat="1" ht="15" x14ac:dyDescent="0.25">
      <c r="A12" s="3496" t="s">
        <v>827</v>
      </c>
      <c r="B12" s="3514" t="s">
        <v>828</v>
      </c>
      <c r="C12" s="3532" t="s">
        <v>33</v>
      </c>
      <c r="D12" s="3550" t="s">
        <v>33</v>
      </c>
      <c r="E12" s="3568" t="s">
        <v>828</v>
      </c>
      <c r="F12" s="3586" t="s">
        <v>33</v>
      </c>
      <c r="G12" s="3604" t="s">
        <v>77</v>
      </c>
      <c r="H12" s="3621">
        <v>7</v>
      </c>
      <c r="I12" s="3637">
        <v>8</v>
      </c>
      <c r="J12" s="3653">
        <v>8</v>
      </c>
      <c r="K12" s="3669">
        <v>10</v>
      </c>
      <c r="L12" s="3685">
        <v>12</v>
      </c>
      <c r="M12" s="3701">
        <v>13</v>
      </c>
      <c r="N12" s="3717">
        <v>17</v>
      </c>
      <c r="O12" s="3733">
        <v>19</v>
      </c>
      <c r="P12" s="3749">
        <v>21</v>
      </c>
      <c r="Q12" s="3765">
        <v>20</v>
      </c>
      <c r="R12" s="3781">
        <v>20</v>
      </c>
      <c r="S12" s="3797">
        <v>21</v>
      </c>
      <c r="T12" s="3813">
        <v>21</v>
      </c>
      <c r="U12" s="3829">
        <v>22</v>
      </c>
      <c r="V12" s="3845">
        <v>25</v>
      </c>
      <c r="W12" s="3861">
        <v>27</v>
      </c>
      <c r="X12" s="3877">
        <v>27</v>
      </c>
      <c r="Y12" s="3893">
        <v>33</v>
      </c>
      <c r="Z12" s="3909">
        <v>35</v>
      </c>
      <c r="AA12" s="3925">
        <v>38</v>
      </c>
      <c r="AB12" s="3941">
        <v>44</v>
      </c>
      <c r="AC12" s="3957">
        <v>47</v>
      </c>
      <c r="AD12" s="3973">
        <v>50</v>
      </c>
      <c r="AE12" s="3989">
        <v>54</v>
      </c>
      <c r="AF12" s="4004">
        <v>51</v>
      </c>
      <c r="AG12" s="4020">
        <v>53</v>
      </c>
      <c r="AH12" s="4037">
        <v>52</v>
      </c>
      <c r="AI12" s="4055">
        <v>53</v>
      </c>
      <c r="AJ12" s="4073">
        <v>54</v>
      </c>
      <c r="AK12" s="4091">
        <v>51</v>
      </c>
      <c r="AL12" s="4109">
        <v>41</v>
      </c>
      <c r="AS12" s="4126">
        <v>190</v>
      </c>
      <c r="AT12" s="4143">
        <v>355</v>
      </c>
      <c r="AU12" s="303"/>
      <c r="AV12" s="303"/>
      <c r="AW12" s="303"/>
    </row>
    <row r="13" spans="1:49" s="298" customFormat="1" ht="15" x14ac:dyDescent="0.25">
      <c r="A13" s="3497" t="s">
        <v>827</v>
      </c>
      <c r="B13" s="3515" t="s">
        <v>829</v>
      </c>
      <c r="C13" s="3533" t="s">
        <v>33</v>
      </c>
      <c r="D13" s="3551" t="s">
        <v>33</v>
      </c>
      <c r="E13" s="3569" t="s">
        <v>829</v>
      </c>
      <c r="F13" s="3587" t="s">
        <v>33</v>
      </c>
      <c r="G13" s="3605" t="s">
        <v>71</v>
      </c>
      <c r="H13" s="3622">
        <v>1354</v>
      </c>
      <c r="I13" s="3638">
        <v>1383</v>
      </c>
      <c r="J13" s="3654">
        <v>1476</v>
      </c>
      <c r="K13" s="3670">
        <v>1632</v>
      </c>
      <c r="L13" s="3686">
        <v>1590</v>
      </c>
      <c r="M13" s="3702">
        <v>1621</v>
      </c>
      <c r="N13" s="3718">
        <v>1650</v>
      </c>
      <c r="O13" s="3734">
        <v>1751</v>
      </c>
      <c r="P13" s="3750">
        <v>1734</v>
      </c>
      <c r="Q13" s="3766">
        <v>1802</v>
      </c>
      <c r="R13" s="3782">
        <v>1897</v>
      </c>
      <c r="S13" s="3798">
        <v>1928</v>
      </c>
      <c r="T13" s="3814">
        <v>1939</v>
      </c>
      <c r="U13" s="3830">
        <v>1938</v>
      </c>
      <c r="V13" s="3846">
        <v>2068</v>
      </c>
      <c r="W13" s="3862">
        <v>2121</v>
      </c>
      <c r="X13" s="3878">
        <v>2197</v>
      </c>
      <c r="Y13" s="3894">
        <v>2295</v>
      </c>
      <c r="Z13" s="3910">
        <v>2378</v>
      </c>
      <c r="AA13" s="3926">
        <v>2500</v>
      </c>
      <c r="AB13" s="3942">
        <v>2624</v>
      </c>
      <c r="AC13" s="3958">
        <v>2812</v>
      </c>
      <c r="AD13" s="3974">
        <v>3031</v>
      </c>
      <c r="AE13" s="3990">
        <v>3144</v>
      </c>
      <c r="AF13" s="4005">
        <v>3220</v>
      </c>
      <c r="AG13" s="4021">
        <v>3363</v>
      </c>
      <c r="AH13" s="4038">
        <v>3436</v>
      </c>
      <c r="AI13" s="4056">
        <v>3457</v>
      </c>
      <c r="AJ13" s="4074">
        <v>3737</v>
      </c>
      <c r="AK13" s="4092">
        <v>4041</v>
      </c>
      <c r="AL13" s="4110">
        <v>4171</v>
      </c>
      <c r="AS13" s="4127">
        <v>14936</v>
      </c>
      <c r="AT13" s="4144">
        <v>25425</v>
      </c>
      <c r="AU13" s="303"/>
      <c r="AV13" s="303"/>
      <c r="AW13" s="303"/>
    </row>
    <row r="14" spans="1:49" s="298" customFormat="1" ht="15" x14ac:dyDescent="0.25">
      <c r="A14" s="3498" t="s">
        <v>827</v>
      </c>
      <c r="B14" s="3516" t="s">
        <v>829</v>
      </c>
      <c r="C14" s="3534" t="s">
        <v>33</v>
      </c>
      <c r="D14" s="3552" t="s">
        <v>33</v>
      </c>
      <c r="E14" s="3570" t="s">
        <v>829</v>
      </c>
      <c r="F14" s="3588" t="s">
        <v>33</v>
      </c>
      <c r="G14" s="3606" t="s">
        <v>62</v>
      </c>
      <c r="H14" s="3623">
        <v>1354</v>
      </c>
      <c r="I14" s="3639">
        <v>1383</v>
      </c>
      <c r="J14" s="3655">
        <v>1476</v>
      </c>
      <c r="K14" s="3671">
        <v>1632</v>
      </c>
      <c r="L14" s="3687">
        <v>1590</v>
      </c>
      <c r="M14" s="3703">
        <v>1621</v>
      </c>
      <c r="N14" s="3719">
        <v>1650</v>
      </c>
      <c r="O14" s="3735">
        <v>1751</v>
      </c>
      <c r="P14" s="3751">
        <v>1734</v>
      </c>
      <c r="Q14" s="3767">
        <v>1802</v>
      </c>
      <c r="R14" s="3783">
        <v>1897</v>
      </c>
      <c r="S14" s="3799">
        <v>1928</v>
      </c>
      <c r="T14" s="3815">
        <v>1939</v>
      </c>
      <c r="U14" s="3831">
        <v>1938</v>
      </c>
      <c r="V14" s="3847">
        <v>2068</v>
      </c>
      <c r="W14" s="3863">
        <v>2121</v>
      </c>
      <c r="X14" s="3879">
        <v>2197</v>
      </c>
      <c r="Y14" s="3895">
        <v>2295</v>
      </c>
      <c r="Z14" s="3911">
        <v>2378</v>
      </c>
      <c r="AA14" s="3927">
        <v>2500</v>
      </c>
      <c r="AB14" s="3943">
        <v>2624</v>
      </c>
      <c r="AC14" s="3959">
        <v>2812</v>
      </c>
      <c r="AD14" s="3975">
        <v>3031</v>
      </c>
      <c r="AE14" s="3991">
        <v>3144</v>
      </c>
      <c r="AF14" s="4006">
        <v>3220</v>
      </c>
      <c r="AG14" s="4022">
        <v>2564</v>
      </c>
      <c r="AH14" s="4039">
        <v>2534</v>
      </c>
      <c r="AI14" s="4057">
        <v>2327</v>
      </c>
      <c r="AJ14" s="4075">
        <v>2436</v>
      </c>
      <c r="AK14" s="4093">
        <v>2491</v>
      </c>
      <c r="AL14" s="4111">
        <v>2410</v>
      </c>
      <c r="AS14" s="4128">
        <v>14936</v>
      </c>
      <c r="AT14" s="4145">
        <v>17982</v>
      </c>
      <c r="AU14" s="303"/>
      <c r="AV14" s="303"/>
      <c r="AW14" s="303"/>
    </row>
    <row r="15" spans="1:49" s="298" customFormat="1" ht="15" x14ac:dyDescent="0.25">
      <c r="A15" s="3499" t="s">
        <v>827</v>
      </c>
      <c r="B15" s="3517" t="s">
        <v>829</v>
      </c>
      <c r="C15" s="3535" t="s">
        <v>33</v>
      </c>
      <c r="D15" s="3553" t="s">
        <v>33</v>
      </c>
      <c r="E15" s="3571" t="s">
        <v>829</v>
      </c>
      <c r="F15" s="3589" t="s">
        <v>33</v>
      </c>
      <c r="G15" s="3607" t="s">
        <v>63</v>
      </c>
      <c r="AG15" s="4023">
        <v>799</v>
      </c>
      <c r="AH15" s="4040">
        <v>902</v>
      </c>
      <c r="AI15" s="4058">
        <v>1130</v>
      </c>
      <c r="AJ15" s="4076">
        <v>1301</v>
      </c>
      <c r="AK15" s="4094">
        <v>1550</v>
      </c>
      <c r="AL15" s="4112">
        <v>1761</v>
      </c>
      <c r="AS15" s="303"/>
      <c r="AT15" s="4146">
        <v>7443</v>
      </c>
      <c r="AU15" s="303"/>
      <c r="AV15" s="303"/>
      <c r="AW15" s="303"/>
    </row>
    <row r="16" spans="1:49" s="298" customFormat="1" ht="15" x14ac:dyDescent="0.25">
      <c r="A16" s="3500" t="s">
        <v>827</v>
      </c>
      <c r="B16" s="3518" t="s">
        <v>829</v>
      </c>
      <c r="C16" s="3536" t="s">
        <v>33</v>
      </c>
      <c r="D16" s="3554" t="s">
        <v>33</v>
      </c>
      <c r="E16" s="3572" t="s">
        <v>829</v>
      </c>
      <c r="F16" s="3590" t="s">
        <v>33</v>
      </c>
      <c r="G16" s="3608" t="s">
        <v>72</v>
      </c>
      <c r="H16" s="3624">
        <v>1025</v>
      </c>
      <c r="I16" s="3640">
        <v>1043</v>
      </c>
      <c r="J16" s="3656">
        <v>1088</v>
      </c>
      <c r="K16" s="3672">
        <v>1193</v>
      </c>
      <c r="L16" s="3688">
        <v>1125</v>
      </c>
      <c r="M16" s="3704">
        <v>1155</v>
      </c>
      <c r="N16" s="3720">
        <v>1179</v>
      </c>
      <c r="O16" s="3736">
        <v>1278</v>
      </c>
      <c r="P16" s="3752">
        <v>1248</v>
      </c>
      <c r="Q16" s="3768">
        <v>1295</v>
      </c>
      <c r="R16" s="3784">
        <v>1384</v>
      </c>
      <c r="S16" s="3800">
        <v>1422</v>
      </c>
      <c r="T16" s="3816">
        <v>1429</v>
      </c>
      <c r="U16" s="3832">
        <v>1443</v>
      </c>
      <c r="V16" s="3848">
        <v>1545</v>
      </c>
      <c r="W16" s="3864">
        <v>1574</v>
      </c>
      <c r="X16" s="3880">
        <v>1627</v>
      </c>
      <c r="Y16" s="3896">
        <v>1730</v>
      </c>
      <c r="Z16" s="3912">
        <v>1845</v>
      </c>
      <c r="AA16" s="3928">
        <v>1944</v>
      </c>
      <c r="AB16" s="3944">
        <v>2064</v>
      </c>
      <c r="AC16" s="3960">
        <v>2227</v>
      </c>
      <c r="AD16" s="3976">
        <v>2410</v>
      </c>
      <c r="AE16" s="3992">
        <v>2513</v>
      </c>
      <c r="AF16" s="4007">
        <v>2581</v>
      </c>
      <c r="AG16" s="4024">
        <v>1867</v>
      </c>
      <c r="AH16" s="4041">
        <v>1817</v>
      </c>
      <c r="AI16" s="4059">
        <v>1650</v>
      </c>
      <c r="AJ16" s="4077">
        <v>1756</v>
      </c>
      <c r="AK16" s="4095">
        <v>1833</v>
      </c>
      <c r="AL16" s="4113">
        <v>1789</v>
      </c>
      <c r="AS16" s="4129">
        <v>11193</v>
      </c>
      <c r="AT16" s="4147">
        <v>13293</v>
      </c>
      <c r="AU16" s="303"/>
      <c r="AV16" s="303"/>
      <c r="AW16" s="303"/>
    </row>
    <row r="17" spans="1:49" s="298" customFormat="1" ht="15" x14ac:dyDescent="0.25">
      <c r="A17" s="3501" t="s">
        <v>827</v>
      </c>
      <c r="B17" s="3519" t="s">
        <v>829</v>
      </c>
      <c r="C17" s="3537" t="s">
        <v>33</v>
      </c>
      <c r="D17" s="3555" t="s">
        <v>33</v>
      </c>
      <c r="E17" s="3573" t="s">
        <v>829</v>
      </c>
      <c r="F17" s="3591" t="s">
        <v>33</v>
      </c>
      <c r="G17" s="3609" t="s">
        <v>73</v>
      </c>
      <c r="H17" s="3625">
        <v>50</v>
      </c>
      <c r="I17" s="3641">
        <v>58</v>
      </c>
      <c r="J17" s="3657">
        <v>71</v>
      </c>
      <c r="K17" s="3673">
        <v>71</v>
      </c>
      <c r="L17" s="3689">
        <v>76</v>
      </c>
      <c r="M17" s="3705">
        <v>74</v>
      </c>
      <c r="N17" s="3721">
        <v>65</v>
      </c>
      <c r="O17" s="3737">
        <v>65</v>
      </c>
      <c r="P17" s="3753">
        <v>63</v>
      </c>
      <c r="Q17" s="3769">
        <v>71</v>
      </c>
      <c r="R17" s="3785">
        <v>78</v>
      </c>
      <c r="S17" s="3801">
        <v>79</v>
      </c>
      <c r="T17" s="3817">
        <v>77</v>
      </c>
      <c r="U17" s="3833">
        <v>79</v>
      </c>
      <c r="V17" s="3849">
        <v>84</v>
      </c>
      <c r="W17" s="3865">
        <v>94</v>
      </c>
      <c r="X17" s="3881">
        <v>95</v>
      </c>
      <c r="Y17" s="3897">
        <v>86</v>
      </c>
      <c r="Z17" s="3913">
        <v>81</v>
      </c>
      <c r="AA17" s="3929">
        <v>91</v>
      </c>
      <c r="AB17" s="3945">
        <v>83</v>
      </c>
      <c r="AC17" s="3961">
        <v>91</v>
      </c>
      <c r="AD17" s="3977">
        <v>85</v>
      </c>
      <c r="AE17" s="3993">
        <v>84</v>
      </c>
      <c r="AF17" s="4008">
        <v>85</v>
      </c>
      <c r="AG17" s="4025">
        <v>97</v>
      </c>
      <c r="AH17" s="4042">
        <v>125</v>
      </c>
      <c r="AI17" s="4060">
        <v>131</v>
      </c>
      <c r="AJ17" s="4078">
        <v>146</v>
      </c>
      <c r="AK17" s="4096">
        <v>143</v>
      </c>
      <c r="AL17" s="4114">
        <v>121</v>
      </c>
      <c r="AS17" s="4130">
        <v>596</v>
      </c>
      <c r="AT17" s="4148">
        <v>848</v>
      </c>
      <c r="AU17" s="303"/>
      <c r="AV17" s="303"/>
      <c r="AW17" s="303"/>
    </row>
    <row r="18" spans="1:49" s="298" customFormat="1" ht="15" x14ac:dyDescent="0.25">
      <c r="A18" s="3502" t="s">
        <v>827</v>
      </c>
      <c r="B18" s="3520" t="s">
        <v>829</v>
      </c>
      <c r="C18" s="3538" t="s">
        <v>33</v>
      </c>
      <c r="D18" s="3556" t="s">
        <v>33</v>
      </c>
      <c r="E18" s="3574" t="s">
        <v>829</v>
      </c>
      <c r="F18" s="3592" t="s">
        <v>33</v>
      </c>
      <c r="G18" s="3610" t="s">
        <v>73</v>
      </c>
      <c r="H18" s="3626">
        <v>177</v>
      </c>
      <c r="I18" s="3642">
        <v>179</v>
      </c>
      <c r="J18" s="3658">
        <v>204</v>
      </c>
      <c r="K18" s="3674">
        <v>233</v>
      </c>
      <c r="L18" s="3690">
        <v>251</v>
      </c>
      <c r="M18" s="3706">
        <v>247</v>
      </c>
      <c r="N18" s="3722">
        <v>256</v>
      </c>
      <c r="O18" s="3738">
        <v>260</v>
      </c>
      <c r="P18" s="3754">
        <v>273</v>
      </c>
      <c r="Q18" s="3770">
        <v>280</v>
      </c>
      <c r="R18" s="3786">
        <v>282</v>
      </c>
      <c r="S18" s="3802">
        <v>272</v>
      </c>
      <c r="T18" s="3818">
        <v>272</v>
      </c>
      <c r="U18" s="3834">
        <v>258</v>
      </c>
      <c r="V18" s="3850">
        <v>272</v>
      </c>
      <c r="W18" s="3866">
        <v>284</v>
      </c>
      <c r="X18" s="3882">
        <v>304</v>
      </c>
      <c r="Y18" s="3898">
        <v>299</v>
      </c>
      <c r="Z18" s="3914">
        <v>275</v>
      </c>
      <c r="AA18" s="3930">
        <v>290</v>
      </c>
      <c r="AB18" s="3946">
        <v>299</v>
      </c>
      <c r="AC18" s="3962">
        <v>313</v>
      </c>
      <c r="AD18" s="3978">
        <v>347</v>
      </c>
      <c r="AE18" s="3994">
        <v>355</v>
      </c>
      <c r="AF18" s="4009">
        <v>356</v>
      </c>
      <c r="AG18" s="4026">
        <v>388</v>
      </c>
      <c r="AH18" s="4043">
        <v>387</v>
      </c>
      <c r="AI18" s="4061">
        <v>336</v>
      </c>
      <c r="AJ18" s="4079">
        <v>325</v>
      </c>
      <c r="AK18" s="4097">
        <v>316</v>
      </c>
      <c r="AL18" s="4115">
        <v>320</v>
      </c>
      <c r="AS18" s="4131">
        <v>1964</v>
      </c>
      <c r="AT18" s="4149">
        <v>2428</v>
      </c>
      <c r="AU18" s="303"/>
      <c r="AV18" s="303"/>
      <c r="AW18" s="303"/>
    </row>
    <row r="19" spans="1:49" s="298" customFormat="1" ht="15" x14ac:dyDescent="0.25">
      <c r="A19" s="3503" t="s">
        <v>827</v>
      </c>
      <c r="B19" s="3521" t="s">
        <v>829</v>
      </c>
      <c r="C19" s="3539" t="s">
        <v>33</v>
      </c>
      <c r="D19" s="3557" t="s">
        <v>33</v>
      </c>
      <c r="E19" s="3575" t="s">
        <v>829</v>
      </c>
      <c r="F19" s="3593" t="s">
        <v>33</v>
      </c>
      <c r="G19" s="3611" t="s">
        <v>75</v>
      </c>
      <c r="H19" s="3627">
        <v>59</v>
      </c>
      <c r="I19" s="3643">
        <v>59</v>
      </c>
      <c r="J19" s="3659">
        <v>65</v>
      </c>
      <c r="K19" s="3675">
        <v>82</v>
      </c>
      <c r="L19" s="3691">
        <v>82</v>
      </c>
      <c r="M19" s="3707">
        <v>89</v>
      </c>
      <c r="N19" s="3723">
        <v>96</v>
      </c>
      <c r="O19" s="3739">
        <v>95</v>
      </c>
      <c r="P19" s="3755">
        <v>97</v>
      </c>
      <c r="Q19" s="3771">
        <v>103</v>
      </c>
      <c r="R19" s="3787">
        <v>103</v>
      </c>
      <c r="S19" s="3803">
        <v>105</v>
      </c>
      <c r="T19" s="3819">
        <v>110</v>
      </c>
      <c r="U19" s="3835">
        <v>109</v>
      </c>
      <c r="V19" s="3851">
        <v>117</v>
      </c>
      <c r="W19" s="3867">
        <v>121</v>
      </c>
      <c r="X19" s="3883">
        <v>124</v>
      </c>
      <c r="Y19" s="3899">
        <v>129</v>
      </c>
      <c r="Z19" s="3915">
        <v>126</v>
      </c>
      <c r="AA19" s="3931">
        <v>125</v>
      </c>
      <c r="AB19" s="3947">
        <v>129</v>
      </c>
      <c r="AC19" s="3963">
        <v>130</v>
      </c>
      <c r="AD19" s="3979">
        <v>136</v>
      </c>
      <c r="AE19" s="3995">
        <v>142</v>
      </c>
      <c r="AF19" s="4010">
        <v>143</v>
      </c>
      <c r="AG19" s="4027">
        <v>151</v>
      </c>
      <c r="AH19" s="4044">
        <v>144</v>
      </c>
      <c r="AI19" s="4062">
        <v>147</v>
      </c>
      <c r="AJ19" s="4080">
        <v>144</v>
      </c>
      <c r="AK19" s="4098">
        <v>134</v>
      </c>
      <c r="AL19" s="4116">
        <v>117</v>
      </c>
      <c r="AS19" s="4132">
        <v>836</v>
      </c>
      <c r="AT19" s="4150">
        <v>980</v>
      </c>
      <c r="AU19" s="303"/>
      <c r="AV19" s="303"/>
      <c r="AW19" s="303"/>
    </row>
    <row r="20" spans="1:49" s="298" customFormat="1" ht="15" x14ac:dyDescent="0.25">
      <c r="A20" s="3504" t="s">
        <v>827</v>
      </c>
      <c r="B20" s="3522" t="s">
        <v>829</v>
      </c>
      <c r="C20" s="3540" t="s">
        <v>33</v>
      </c>
      <c r="D20" s="3558" t="s">
        <v>33</v>
      </c>
      <c r="E20" s="3576" t="s">
        <v>829</v>
      </c>
      <c r="F20" s="3594" t="s">
        <v>33</v>
      </c>
      <c r="G20" s="3612" t="s">
        <v>76</v>
      </c>
      <c r="H20" s="3628">
        <v>39</v>
      </c>
      <c r="I20" s="3644">
        <v>40</v>
      </c>
      <c r="J20" s="3660">
        <v>43</v>
      </c>
      <c r="K20" s="3676">
        <v>45</v>
      </c>
      <c r="L20" s="3692">
        <v>47</v>
      </c>
      <c r="M20" s="3708">
        <v>47</v>
      </c>
      <c r="N20" s="3724">
        <v>46</v>
      </c>
      <c r="O20" s="3740">
        <v>45</v>
      </c>
      <c r="P20" s="3756">
        <v>44</v>
      </c>
      <c r="Q20" s="3772">
        <v>43</v>
      </c>
      <c r="R20" s="3788">
        <v>40</v>
      </c>
      <c r="S20" s="3804">
        <v>40</v>
      </c>
      <c r="T20" s="3820">
        <v>40</v>
      </c>
      <c r="U20" s="3836">
        <v>38</v>
      </c>
      <c r="V20" s="3852">
        <v>39</v>
      </c>
      <c r="W20" s="3868">
        <v>37</v>
      </c>
      <c r="X20" s="3884">
        <v>36</v>
      </c>
      <c r="Y20" s="3900">
        <v>39</v>
      </c>
      <c r="Z20" s="3916">
        <v>39</v>
      </c>
      <c r="AA20" s="3932">
        <v>38</v>
      </c>
      <c r="AB20" s="3948">
        <v>37</v>
      </c>
      <c r="AC20" s="3964">
        <v>38</v>
      </c>
      <c r="AD20" s="3980">
        <v>39</v>
      </c>
      <c r="AE20" s="3996">
        <v>36</v>
      </c>
      <c r="AF20" s="4011">
        <v>37</v>
      </c>
      <c r="AG20" s="4028">
        <v>40</v>
      </c>
      <c r="AH20" s="4045">
        <v>40</v>
      </c>
      <c r="AI20" s="4063">
        <v>42</v>
      </c>
      <c r="AJ20" s="4081">
        <v>43</v>
      </c>
      <c r="AK20" s="4099">
        <v>42</v>
      </c>
      <c r="AL20" s="4117">
        <v>40</v>
      </c>
      <c r="AS20" s="4133">
        <v>268</v>
      </c>
      <c r="AT20" s="4151">
        <v>284</v>
      </c>
      <c r="AU20" s="303"/>
      <c r="AV20" s="303"/>
      <c r="AW20" s="303"/>
    </row>
    <row r="21" spans="1:49" s="298" customFormat="1" ht="15" x14ac:dyDescent="0.25">
      <c r="A21" s="3505" t="s">
        <v>827</v>
      </c>
      <c r="B21" s="3523" t="s">
        <v>829</v>
      </c>
      <c r="C21" s="3541" t="s">
        <v>33</v>
      </c>
      <c r="D21" s="3559" t="s">
        <v>33</v>
      </c>
      <c r="E21" s="3577" t="s">
        <v>829</v>
      </c>
      <c r="F21" s="3595" t="s">
        <v>33</v>
      </c>
      <c r="G21" s="3613" t="s">
        <v>77</v>
      </c>
      <c r="H21" s="3629">
        <v>4</v>
      </c>
      <c r="I21" s="3645">
        <v>4</v>
      </c>
      <c r="J21" s="3661">
        <v>5</v>
      </c>
      <c r="K21" s="3677">
        <v>8</v>
      </c>
      <c r="L21" s="3693">
        <v>9</v>
      </c>
      <c r="M21" s="3709">
        <v>9</v>
      </c>
      <c r="N21" s="3725">
        <v>8</v>
      </c>
      <c r="O21" s="3741">
        <v>8</v>
      </c>
      <c r="P21" s="3757">
        <v>9</v>
      </c>
      <c r="Q21" s="3773">
        <v>10</v>
      </c>
      <c r="R21" s="3789">
        <v>10</v>
      </c>
      <c r="S21" s="3805">
        <v>10</v>
      </c>
      <c r="T21" s="3821">
        <v>11</v>
      </c>
      <c r="U21" s="3837">
        <v>11</v>
      </c>
      <c r="V21" s="3853">
        <v>11</v>
      </c>
      <c r="W21" s="3869">
        <v>11</v>
      </c>
      <c r="X21" s="3885">
        <v>11</v>
      </c>
      <c r="Y21" s="3901">
        <v>12</v>
      </c>
      <c r="Z21" s="3917">
        <v>12</v>
      </c>
      <c r="AA21" s="3933">
        <v>12</v>
      </c>
      <c r="AB21" s="3949">
        <v>12</v>
      </c>
      <c r="AC21" s="3965">
        <v>13</v>
      </c>
      <c r="AD21" s="3981">
        <v>14</v>
      </c>
      <c r="AE21" s="3997">
        <v>14</v>
      </c>
      <c r="AF21" s="4012">
        <v>18</v>
      </c>
      <c r="AG21" s="4029">
        <v>21</v>
      </c>
      <c r="AH21" s="4046">
        <v>21</v>
      </c>
      <c r="AI21" s="4064">
        <v>21</v>
      </c>
      <c r="AJ21" s="4082">
        <v>22</v>
      </c>
      <c r="AK21" s="4100">
        <v>23</v>
      </c>
      <c r="AL21" s="4118">
        <v>23</v>
      </c>
      <c r="AS21" s="4134">
        <v>79</v>
      </c>
      <c r="AT21" s="4152">
        <v>149</v>
      </c>
      <c r="AU21" s="303"/>
      <c r="AV21" s="303"/>
      <c r="AW21" s="303"/>
    </row>
    <row r="22" spans="1:49" s="298" customFormat="1" ht="15" x14ac:dyDescent="0.25">
      <c r="A22" s="4153" t="s">
        <v>830</v>
      </c>
      <c r="B22" s="4162" t="s">
        <v>33</v>
      </c>
      <c r="C22" s="4171" t="s">
        <v>33</v>
      </c>
      <c r="D22" s="4180" t="s">
        <v>33</v>
      </c>
      <c r="E22" s="4189" t="s">
        <v>33</v>
      </c>
      <c r="F22" s="4198" t="s">
        <v>33</v>
      </c>
      <c r="G22" s="4207" t="s">
        <v>71</v>
      </c>
      <c r="H22" s="4216">
        <v>2496</v>
      </c>
      <c r="I22" s="4224">
        <v>2586</v>
      </c>
      <c r="J22" s="4232">
        <v>2807</v>
      </c>
      <c r="K22" s="4240">
        <v>3135</v>
      </c>
      <c r="L22" s="4248">
        <v>3049</v>
      </c>
      <c r="M22" s="4256">
        <v>3106</v>
      </c>
      <c r="N22" s="4264">
        <v>3135</v>
      </c>
      <c r="O22" s="4272">
        <v>3323</v>
      </c>
      <c r="P22" s="4280">
        <v>3466</v>
      </c>
      <c r="Q22" s="4288">
        <v>3654</v>
      </c>
      <c r="R22" s="4296">
        <v>4005</v>
      </c>
      <c r="S22" s="4304">
        <v>4120</v>
      </c>
      <c r="T22" s="4312">
        <v>4158</v>
      </c>
      <c r="U22" s="4320">
        <v>4068</v>
      </c>
      <c r="V22" s="4328">
        <v>4327</v>
      </c>
      <c r="W22" s="4336">
        <v>4506</v>
      </c>
      <c r="X22" s="4344">
        <v>4930</v>
      </c>
      <c r="Y22" s="4352">
        <v>5821</v>
      </c>
      <c r="Z22" s="4360">
        <v>6335</v>
      </c>
      <c r="AA22" s="4368">
        <v>6970</v>
      </c>
      <c r="AB22" s="4376">
        <v>7706</v>
      </c>
      <c r="AC22" s="4384">
        <v>8408</v>
      </c>
      <c r="AD22" s="4392">
        <v>9051</v>
      </c>
      <c r="AE22" s="4400">
        <v>9845</v>
      </c>
      <c r="AF22" s="4408">
        <v>3220</v>
      </c>
      <c r="AG22" s="4416">
        <v>3363</v>
      </c>
      <c r="AH22" s="4425">
        <v>3436</v>
      </c>
      <c r="AI22" s="4434">
        <v>10553</v>
      </c>
      <c r="AJ22" s="4443">
        <v>11421</v>
      </c>
      <c r="AK22" s="4452">
        <v>12864</v>
      </c>
      <c r="AL22" s="4461">
        <v>13717</v>
      </c>
      <c r="AS22" s="4470">
        <v>34145</v>
      </c>
      <c r="AT22" s="4478">
        <v>58574</v>
      </c>
      <c r="AU22" s="303"/>
      <c r="AV22" s="303"/>
      <c r="AW22" s="303"/>
    </row>
    <row r="23" spans="1:49" s="298" customFormat="1" ht="15" x14ac:dyDescent="0.25">
      <c r="A23" s="4154" t="s">
        <v>830</v>
      </c>
      <c r="B23" s="4163" t="s">
        <v>33</v>
      </c>
      <c r="C23" s="4172" t="s">
        <v>33</v>
      </c>
      <c r="D23" s="4181" t="s">
        <v>33</v>
      </c>
      <c r="E23" s="4190" t="s">
        <v>33</v>
      </c>
      <c r="F23" s="4199" t="s">
        <v>33</v>
      </c>
      <c r="G23" s="4208" t="s">
        <v>62</v>
      </c>
      <c r="H23" s="4217">
        <v>2496</v>
      </c>
      <c r="I23" s="4225">
        <v>2586</v>
      </c>
      <c r="J23" s="4233">
        <v>2808</v>
      </c>
      <c r="K23" s="4241">
        <v>3135</v>
      </c>
      <c r="L23" s="4249">
        <v>3049</v>
      </c>
      <c r="M23" s="4257">
        <v>3106</v>
      </c>
      <c r="N23" s="4265">
        <v>3135</v>
      </c>
      <c r="O23" s="4273">
        <v>3323</v>
      </c>
      <c r="P23" s="4281">
        <v>3466</v>
      </c>
      <c r="Q23" s="4289">
        <v>3654</v>
      </c>
      <c r="R23" s="4297">
        <v>4005</v>
      </c>
      <c r="S23" s="4305">
        <v>4120</v>
      </c>
      <c r="T23" s="4313">
        <v>4158</v>
      </c>
      <c r="U23" s="4321">
        <v>4068</v>
      </c>
      <c r="V23" s="4329">
        <v>4327</v>
      </c>
      <c r="W23" s="4337">
        <v>4506</v>
      </c>
      <c r="X23" s="4345">
        <v>4930</v>
      </c>
      <c r="Y23" s="4353">
        <v>5821</v>
      </c>
      <c r="Z23" s="4361">
        <v>6335</v>
      </c>
      <c r="AA23" s="4369">
        <v>6970</v>
      </c>
      <c r="AB23" s="4377">
        <v>7706</v>
      </c>
      <c r="AC23" s="4385">
        <v>8408</v>
      </c>
      <c r="AD23" s="4393">
        <v>9051</v>
      </c>
      <c r="AE23" s="4401">
        <v>9845</v>
      </c>
      <c r="AF23" s="4409">
        <v>10030</v>
      </c>
      <c r="AG23" s="4417">
        <v>7676</v>
      </c>
      <c r="AH23" s="4426">
        <v>7777</v>
      </c>
      <c r="AI23" s="4435">
        <v>7057</v>
      </c>
      <c r="AJ23" s="4444">
        <v>7380</v>
      </c>
      <c r="AK23" s="4453">
        <v>8015</v>
      </c>
      <c r="AL23" s="4462">
        <v>7863</v>
      </c>
      <c r="AS23" s="4471">
        <v>34145</v>
      </c>
      <c r="AT23" s="4479">
        <v>55798</v>
      </c>
      <c r="AU23" s="303"/>
      <c r="AV23" s="303"/>
      <c r="AW23" s="303"/>
    </row>
    <row r="24" spans="1:49" s="298" customFormat="1" ht="15" x14ac:dyDescent="0.25">
      <c r="A24" s="4155" t="s">
        <v>830</v>
      </c>
      <c r="B24" s="4164" t="s">
        <v>33</v>
      </c>
      <c r="C24" s="4173" t="s">
        <v>33</v>
      </c>
      <c r="D24" s="4182" t="s">
        <v>33</v>
      </c>
      <c r="E24" s="4191" t="s">
        <v>33</v>
      </c>
      <c r="F24" s="4200" t="s">
        <v>33</v>
      </c>
      <c r="G24" s="4209" t="s">
        <v>63</v>
      </c>
      <c r="AG24" s="4418">
        <v>2354</v>
      </c>
      <c r="AH24" s="4427">
        <v>2611</v>
      </c>
      <c r="AI24" s="4436">
        <v>3496</v>
      </c>
      <c r="AJ24" s="4445">
        <v>4041</v>
      </c>
      <c r="AK24" s="4454">
        <v>4849</v>
      </c>
      <c r="AL24" s="4463">
        <v>5854</v>
      </c>
      <c r="AS24" s="303"/>
      <c r="AT24" s="4480">
        <v>23205</v>
      </c>
      <c r="AU24" s="303"/>
      <c r="AV24" s="303"/>
      <c r="AW24" s="303"/>
    </row>
    <row r="25" spans="1:49" s="298" customFormat="1" ht="15" x14ac:dyDescent="0.25">
      <c r="A25" s="4156" t="s">
        <v>830</v>
      </c>
      <c r="B25" s="4165" t="s">
        <v>33</v>
      </c>
      <c r="C25" s="4174" t="s">
        <v>33</v>
      </c>
      <c r="D25" s="4183" t="s">
        <v>33</v>
      </c>
      <c r="E25" s="4192" t="s">
        <v>33</v>
      </c>
      <c r="F25" s="4201" t="s">
        <v>33</v>
      </c>
      <c r="G25" s="4210" t="s">
        <v>72</v>
      </c>
      <c r="H25" s="4218">
        <v>1870</v>
      </c>
      <c r="I25" s="4226">
        <v>1926</v>
      </c>
      <c r="J25" s="4234">
        <v>2085</v>
      </c>
      <c r="K25" s="4242">
        <v>2320</v>
      </c>
      <c r="L25" s="4250">
        <v>2186</v>
      </c>
      <c r="M25" s="4258">
        <v>2260</v>
      </c>
      <c r="N25" s="4266">
        <v>2280</v>
      </c>
      <c r="O25" s="4274">
        <v>2477</v>
      </c>
      <c r="P25" s="4282">
        <v>2545</v>
      </c>
      <c r="Q25" s="4290">
        <v>2682</v>
      </c>
      <c r="R25" s="4298">
        <v>3005</v>
      </c>
      <c r="S25" s="4306">
        <v>3126</v>
      </c>
      <c r="T25" s="4314">
        <v>3145</v>
      </c>
      <c r="U25" s="4322">
        <v>3064</v>
      </c>
      <c r="V25" s="4330">
        <v>3271</v>
      </c>
      <c r="W25" s="4338">
        <v>3366</v>
      </c>
      <c r="X25" s="4346">
        <v>3707</v>
      </c>
      <c r="Y25" s="4354">
        <v>4496</v>
      </c>
      <c r="Z25" s="4362">
        <v>5001</v>
      </c>
      <c r="AA25" s="4370">
        <v>5521</v>
      </c>
      <c r="AB25" s="4378">
        <v>6102</v>
      </c>
      <c r="AC25" s="4386">
        <v>6665</v>
      </c>
      <c r="AD25" s="4394">
        <v>7185</v>
      </c>
      <c r="AE25" s="4402">
        <v>7861</v>
      </c>
      <c r="AF25" s="4410">
        <v>8036</v>
      </c>
      <c r="AG25" s="4419">
        <v>5563</v>
      </c>
      <c r="AH25" s="4428">
        <v>5661</v>
      </c>
      <c r="AI25" s="4437">
        <v>5110</v>
      </c>
      <c r="AJ25" s="4446">
        <v>5381</v>
      </c>
      <c r="AK25" s="4455">
        <v>6043</v>
      </c>
      <c r="AL25" s="4464">
        <v>6062</v>
      </c>
      <c r="AS25" s="4472">
        <v>26050</v>
      </c>
      <c r="AT25" s="4481">
        <v>41856</v>
      </c>
      <c r="AU25" s="303"/>
      <c r="AV25" s="303"/>
      <c r="AW25" s="303"/>
    </row>
    <row r="26" spans="1:49" s="298" customFormat="1" ht="15" x14ac:dyDescent="0.25">
      <c r="A26" s="4157" t="s">
        <v>830</v>
      </c>
      <c r="B26" s="4166" t="s">
        <v>33</v>
      </c>
      <c r="C26" s="4175" t="s">
        <v>33</v>
      </c>
      <c r="D26" s="4184" t="s">
        <v>33</v>
      </c>
      <c r="E26" s="4193" t="s">
        <v>33</v>
      </c>
      <c r="F26" s="4202" t="s">
        <v>33</v>
      </c>
      <c r="G26" s="4211" t="s">
        <v>73</v>
      </c>
      <c r="H26" s="4219">
        <v>107</v>
      </c>
      <c r="I26" s="4227">
        <v>123</v>
      </c>
      <c r="J26" s="4235">
        <v>136</v>
      </c>
      <c r="K26" s="4243">
        <v>134</v>
      </c>
      <c r="L26" s="4251">
        <v>138</v>
      </c>
      <c r="M26" s="4259">
        <v>123</v>
      </c>
      <c r="N26" s="4267">
        <v>108</v>
      </c>
      <c r="O26" s="4275">
        <v>102</v>
      </c>
      <c r="P26" s="4283">
        <v>102</v>
      </c>
      <c r="Q26" s="4291">
        <v>118</v>
      </c>
      <c r="R26" s="4299">
        <v>133</v>
      </c>
      <c r="S26" s="4307">
        <v>137</v>
      </c>
      <c r="T26" s="4315">
        <v>145</v>
      </c>
      <c r="U26" s="4323">
        <v>157</v>
      </c>
      <c r="V26" s="4331">
        <v>171</v>
      </c>
      <c r="W26" s="4339">
        <v>204</v>
      </c>
      <c r="X26" s="4347">
        <v>209</v>
      </c>
      <c r="Y26" s="4355">
        <v>201</v>
      </c>
      <c r="Z26" s="4363">
        <v>208</v>
      </c>
      <c r="AA26" s="4371">
        <v>238</v>
      </c>
      <c r="AB26" s="4379">
        <v>261</v>
      </c>
      <c r="AC26" s="4387">
        <v>285</v>
      </c>
      <c r="AD26" s="4395">
        <v>291</v>
      </c>
      <c r="AE26" s="4403">
        <v>321</v>
      </c>
      <c r="AF26" s="4411">
        <v>338</v>
      </c>
      <c r="AG26" s="4420">
        <v>369</v>
      </c>
      <c r="AH26" s="4429">
        <v>412</v>
      </c>
      <c r="AI26" s="4438">
        <v>426</v>
      </c>
      <c r="AJ26" s="4447">
        <v>459</v>
      </c>
      <c r="AK26" s="4456">
        <v>467</v>
      </c>
      <c r="AL26" s="4465">
        <v>429</v>
      </c>
      <c r="AS26" s="4473">
        <v>1295</v>
      </c>
      <c r="AT26" s="4482">
        <v>2900</v>
      </c>
      <c r="AU26" s="303"/>
      <c r="AV26" s="303"/>
      <c r="AW26" s="303"/>
    </row>
    <row r="27" spans="1:49" s="298" customFormat="1" ht="15" x14ac:dyDescent="0.25">
      <c r="A27" s="4158" t="s">
        <v>830</v>
      </c>
      <c r="B27" s="4167" t="s">
        <v>33</v>
      </c>
      <c r="C27" s="4176" t="s">
        <v>33</v>
      </c>
      <c r="D27" s="4185" t="s">
        <v>33</v>
      </c>
      <c r="E27" s="4194" t="s">
        <v>33</v>
      </c>
      <c r="F27" s="4203" t="s">
        <v>33</v>
      </c>
      <c r="G27" s="4212" t="s">
        <v>73</v>
      </c>
      <c r="H27" s="4220">
        <v>334</v>
      </c>
      <c r="I27" s="4228">
        <v>348</v>
      </c>
      <c r="J27" s="4236">
        <v>379</v>
      </c>
      <c r="K27" s="4244">
        <v>435</v>
      </c>
      <c r="L27" s="4252">
        <v>465</v>
      </c>
      <c r="M27" s="4260">
        <v>455</v>
      </c>
      <c r="N27" s="4268">
        <v>469</v>
      </c>
      <c r="O27" s="4276">
        <v>471</v>
      </c>
      <c r="P27" s="4284">
        <v>526</v>
      </c>
      <c r="Q27" s="4292">
        <v>552</v>
      </c>
      <c r="R27" s="4300">
        <v>571</v>
      </c>
      <c r="S27" s="4308">
        <v>560</v>
      </c>
      <c r="T27" s="4316">
        <v>562</v>
      </c>
      <c r="U27" s="4324">
        <v>542</v>
      </c>
      <c r="V27" s="4332">
        <v>565</v>
      </c>
      <c r="W27" s="4340">
        <v>595</v>
      </c>
      <c r="X27" s="4348">
        <v>652</v>
      </c>
      <c r="Y27" s="4356">
        <v>727</v>
      </c>
      <c r="Z27" s="4364">
        <v>719</v>
      </c>
      <c r="AA27" s="4372">
        <v>784</v>
      </c>
      <c r="AB27" s="4380">
        <v>867</v>
      </c>
      <c r="AC27" s="4388">
        <v>953</v>
      </c>
      <c r="AD27" s="4396">
        <v>1035</v>
      </c>
      <c r="AE27" s="4404">
        <v>1093</v>
      </c>
      <c r="AF27" s="4412">
        <v>1078</v>
      </c>
      <c r="AG27" s="4421">
        <v>1137</v>
      </c>
      <c r="AH27" s="4430">
        <v>1116</v>
      </c>
      <c r="AI27" s="4439">
        <v>938</v>
      </c>
      <c r="AJ27" s="4448">
        <v>955</v>
      </c>
      <c r="AK27" s="4457">
        <v>950</v>
      </c>
      <c r="AL27" s="4466">
        <v>861</v>
      </c>
      <c r="AS27" s="4474">
        <v>4362</v>
      </c>
      <c r="AT27" s="4483">
        <v>7035</v>
      </c>
      <c r="AU27" s="303"/>
      <c r="AV27" s="303"/>
      <c r="AW27" s="303"/>
    </row>
    <row r="28" spans="1:49" s="298" customFormat="1" ht="15" x14ac:dyDescent="0.25">
      <c r="A28" s="4159" t="s">
        <v>830</v>
      </c>
      <c r="B28" s="4168" t="s">
        <v>33</v>
      </c>
      <c r="C28" s="4177" t="s">
        <v>33</v>
      </c>
      <c r="D28" s="4186" t="s">
        <v>33</v>
      </c>
      <c r="E28" s="4195" t="s">
        <v>33</v>
      </c>
      <c r="F28" s="4204" t="s">
        <v>33</v>
      </c>
      <c r="G28" s="4213" t="s">
        <v>75</v>
      </c>
      <c r="H28" s="4221">
        <v>111</v>
      </c>
      <c r="I28" s="4229">
        <v>113</v>
      </c>
      <c r="J28" s="4237">
        <v>125</v>
      </c>
      <c r="K28" s="4245">
        <v>152</v>
      </c>
      <c r="L28" s="4253">
        <v>162</v>
      </c>
      <c r="M28" s="4261">
        <v>170</v>
      </c>
      <c r="N28" s="4269">
        <v>178</v>
      </c>
      <c r="O28" s="4277">
        <v>175</v>
      </c>
      <c r="P28" s="4285">
        <v>191</v>
      </c>
      <c r="Q28" s="4293">
        <v>200</v>
      </c>
      <c r="R28" s="4301">
        <v>198</v>
      </c>
      <c r="S28" s="4309">
        <v>198</v>
      </c>
      <c r="T28" s="4317">
        <v>204</v>
      </c>
      <c r="U28" s="4325">
        <v>205</v>
      </c>
      <c r="V28" s="4333">
        <v>216</v>
      </c>
      <c r="W28" s="4341">
        <v>235</v>
      </c>
      <c r="X28" s="4349">
        <v>255</v>
      </c>
      <c r="Y28" s="4357">
        <v>277</v>
      </c>
      <c r="Z28" s="4365">
        <v>282</v>
      </c>
      <c r="AA28" s="4373">
        <v>297</v>
      </c>
      <c r="AB28" s="4381">
        <v>326</v>
      </c>
      <c r="AC28" s="4389">
        <v>340</v>
      </c>
      <c r="AD28" s="4397">
        <v>367</v>
      </c>
      <c r="AE28" s="4405">
        <v>393</v>
      </c>
      <c r="AF28" s="4413">
        <v>398</v>
      </c>
      <c r="AG28" s="4422">
        <v>410</v>
      </c>
      <c r="AH28" s="4431">
        <v>393</v>
      </c>
      <c r="AI28" s="4440">
        <v>385</v>
      </c>
      <c r="AJ28" s="4449">
        <v>385</v>
      </c>
      <c r="AK28" s="4458">
        <v>359</v>
      </c>
      <c r="AL28" s="4467">
        <v>333</v>
      </c>
      <c r="AS28" s="4475">
        <v>1674</v>
      </c>
      <c r="AT28" s="4484">
        <v>2663</v>
      </c>
      <c r="AU28" s="303"/>
      <c r="AV28" s="303"/>
      <c r="AW28" s="303"/>
    </row>
    <row r="29" spans="1:49" s="298" customFormat="1" ht="15" x14ac:dyDescent="0.25">
      <c r="A29" s="4160" t="s">
        <v>830</v>
      </c>
      <c r="B29" s="4169" t="s">
        <v>33</v>
      </c>
      <c r="C29" s="4178" t="s">
        <v>33</v>
      </c>
      <c r="D29" s="4187" t="s">
        <v>33</v>
      </c>
      <c r="E29" s="4196" t="s">
        <v>33</v>
      </c>
      <c r="F29" s="4205" t="s">
        <v>33</v>
      </c>
      <c r="G29" s="4214" t="s">
        <v>76</v>
      </c>
      <c r="H29" s="4222">
        <v>63</v>
      </c>
      <c r="I29" s="4230">
        <v>64</v>
      </c>
      <c r="J29" s="4238">
        <v>70</v>
      </c>
      <c r="K29" s="4246">
        <v>76</v>
      </c>
      <c r="L29" s="4254">
        <v>77</v>
      </c>
      <c r="M29" s="4262">
        <v>76</v>
      </c>
      <c r="N29" s="4270">
        <v>75</v>
      </c>
      <c r="O29" s="4278">
        <v>71</v>
      </c>
      <c r="P29" s="4286">
        <v>72</v>
      </c>
      <c r="Q29" s="4294">
        <v>72</v>
      </c>
      <c r="R29" s="4302">
        <v>68</v>
      </c>
      <c r="S29" s="4310">
        <v>68</v>
      </c>
      <c r="T29" s="4318">
        <v>70</v>
      </c>
      <c r="U29" s="4326">
        <v>67</v>
      </c>
      <c r="V29" s="4334">
        <v>68</v>
      </c>
      <c r="W29" s="4342">
        <v>68</v>
      </c>
      <c r="X29" s="4350">
        <v>69</v>
      </c>
      <c r="Y29" s="4358">
        <v>75</v>
      </c>
      <c r="Z29" s="4366">
        <v>78</v>
      </c>
      <c r="AA29" s="4374">
        <v>80</v>
      </c>
      <c r="AB29" s="4382">
        <v>94</v>
      </c>
      <c r="AC29" s="4390">
        <v>105</v>
      </c>
      <c r="AD29" s="4398">
        <v>109</v>
      </c>
      <c r="AE29" s="4406">
        <v>109</v>
      </c>
      <c r="AF29" s="4414">
        <v>111</v>
      </c>
      <c r="AG29" s="4423">
        <v>123</v>
      </c>
      <c r="AH29" s="4432">
        <v>122</v>
      </c>
      <c r="AI29" s="4441">
        <v>124</v>
      </c>
      <c r="AJ29" s="4450">
        <v>124</v>
      </c>
      <c r="AK29" s="4459">
        <v>122</v>
      </c>
      <c r="AL29" s="4468">
        <v>114</v>
      </c>
      <c r="AS29" s="4476">
        <v>495</v>
      </c>
      <c r="AT29" s="4485">
        <v>840</v>
      </c>
      <c r="AU29" s="303"/>
      <c r="AV29" s="303"/>
      <c r="AW29" s="303"/>
    </row>
    <row r="30" spans="1:49" s="298" customFormat="1" ht="15" x14ac:dyDescent="0.25">
      <c r="A30" s="4161" t="s">
        <v>830</v>
      </c>
      <c r="B30" s="4170" t="s">
        <v>33</v>
      </c>
      <c r="C30" s="4179" t="s">
        <v>33</v>
      </c>
      <c r="D30" s="4188" t="s">
        <v>33</v>
      </c>
      <c r="E30" s="4197" t="s">
        <v>33</v>
      </c>
      <c r="F30" s="4206" t="s">
        <v>33</v>
      </c>
      <c r="G30" s="4215" t="s">
        <v>77</v>
      </c>
      <c r="H30" s="4223">
        <v>11</v>
      </c>
      <c r="I30" s="4231">
        <v>12</v>
      </c>
      <c r="J30" s="4239">
        <v>13</v>
      </c>
      <c r="K30" s="4247">
        <v>18</v>
      </c>
      <c r="L30" s="4255">
        <v>21</v>
      </c>
      <c r="M30" s="4263">
        <v>22</v>
      </c>
      <c r="N30" s="4271">
        <v>25</v>
      </c>
      <c r="O30" s="4279">
        <v>27</v>
      </c>
      <c r="P30" s="4287">
        <v>30</v>
      </c>
      <c r="Q30" s="4295">
        <v>30</v>
      </c>
      <c r="R30" s="4303">
        <v>30</v>
      </c>
      <c r="S30" s="4311">
        <v>31</v>
      </c>
      <c r="T30" s="4319">
        <v>32</v>
      </c>
      <c r="U30" s="4327">
        <v>33</v>
      </c>
      <c r="V30" s="4335">
        <v>36</v>
      </c>
      <c r="W30" s="4343">
        <v>38</v>
      </c>
      <c r="X30" s="4351">
        <v>38</v>
      </c>
      <c r="Y30" s="4359">
        <v>45</v>
      </c>
      <c r="Z30" s="4367">
        <v>47</v>
      </c>
      <c r="AA30" s="4375">
        <v>50</v>
      </c>
      <c r="AB30" s="4383">
        <v>56</v>
      </c>
      <c r="AC30" s="4391">
        <v>60</v>
      </c>
      <c r="AD30" s="4399">
        <v>64</v>
      </c>
      <c r="AE30" s="4407">
        <v>68</v>
      </c>
      <c r="AF30" s="4415">
        <v>69</v>
      </c>
      <c r="AG30" s="4424">
        <v>74</v>
      </c>
      <c r="AH30" s="4433">
        <v>73</v>
      </c>
      <c r="AI30" s="4442">
        <v>74</v>
      </c>
      <c r="AJ30" s="4451">
        <v>76</v>
      </c>
      <c r="AK30" s="4460">
        <v>74</v>
      </c>
      <c r="AL30" s="4469">
        <v>64</v>
      </c>
      <c r="AS30" s="4477">
        <v>269</v>
      </c>
      <c r="AT30" s="4486">
        <v>504</v>
      </c>
      <c r="AU30" s="303"/>
      <c r="AV30" s="303"/>
      <c r="AW30" s="303"/>
    </row>
    <row r="31" spans="1:49" s="298" customFormat="1" x14ac:dyDescent="0.2">
      <c r="AS31" s="303"/>
      <c r="AT31" s="303"/>
      <c r="AU31" s="303"/>
      <c r="AV31" s="303"/>
      <c r="AW31" s="303"/>
    </row>
    <row r="32" spans="1:49" s="298" customFormat="1" x14ac:dyDescent="0.2">
      <c r="AS32" s="303"/>
      <c r="AT32" s="303"/>
      <c r="AU32" s="303"/>
      <c r="AV32" s="303"/>
      <c r="AW32" s="303"/>
    </row>
    <row r="33" spans="45:49" s="298" customFormat="1" x14ac:dyDescent="0.2">
      <c r="AS33" s="303"/>
      <c r="AT33" s="303"/>
      <c r="AU33" s="303"/>
      <c r="AV33" s="303"/>
      <c r="AW33" s="303"/>
    </row>
    <row r="34" spans="45:49" s="298" customFormat="1" x14ac:dyDescent="0.2">
      <c r="AS34" s="303"/>
      <c r="AT34" s="303"/>
      <c r="AU34" s="303"/>
      <c r="AV34" s="303"/>
      <c r="AW34" s="303"/>
    </row>
    <row r="35" spans="45:49" s="298" customFormat="1" x14ac:dyDescent="0.2">
      <c r="AS35" s="303"/>
      <c r="AT35" s="303"/>
      <c r="AU35" s="303"/>
      <c r="AV35" s="303"/>
      <c r="AW35" s="303"/>
    </row>
    <row r="36" spans="45:49" s="298" customFormat="1" x14ac:dyDescent="0.2">
      <c r="AS36" s="303"/>
      <c r="AT36" s="303"/>
      <c r="AU36" s="303"/>
      <c r="AV36" s="303"/>
      <c r="AW36" s="303"/>
    </row>
    <row r="37" spans="45:49" s="298" customFormat="1" x14ac:dyDescent="0.2">
      <c r="AS37" s="303"/>
      <c r="AT37" s="303"/>
      <c r="AU37" s="303"/>
      <c r="AV37" s="303"/>
      <c r="AW37" s="303"/>
    </row>
    <row r="38" spans="45:49" s="298" customFormat="1" x14ac:dyDescent="0.2">
      <c r="AS38" s="303"/>
      <c r="AT38" s="303"/>
      <c r="AU38" s="303"/>
      <c r="AV38" s="303"/>
      <c r="AW38" s="303"/>
    </row>
    <row r="39" spans="45:49" s="298" customFormat="1" x14ac:dyDescent="0.2">
      <c r="AS39" s="303"/>
      <c r="AT39" s="303"/>
      <c r="AU39" s="303"/>
      <c r="AV39" s="303"/>
      <c r="AW39" s="303"/>
    </row>
    <row r="40" spans="45:49" s="298" customFormat="1" x14ac:dyDescent="0.2">
      <c r="AS40" s="303"/>
      <c r="AT40" s="303"/>
      <c r="AU40" s="303"/>
      <c r="AV40" s="303"/>
      <c r="AW40" s="303"/>
    </row>
    <row r="41" spans="45:49" s="298" customFormat="1" x14ac:dyDescent="0.2">
      <c r="AS41" s="303"/>
      <c r="AT41" s="303"/>
      <c r="AU41" s="303"/>
      <c r="AV41" s="303"/>
      <c r="AW41" s="303"/>
    </row>
    <row r="42" spans="45:49" s="298" customFormat="1" x14ac:dyDescent="0.2">
      <c r="AS42" s="303"/>
      <c r="AT42" s="303"/>
      <c r="AU42" s="303"/>
      <c r="AV42" s="303"/>
      <c r="AW42" s="303"/>
    </row>
    <row r="43" spans="45:49" s="298" customFormat="1" x14ac:dyDescent="0.2">
      <c r="AS43" s="303"/>
      <c r="AT43" s="303"/>
      <c r="AU43" s="303"/>
      <c r="AV43" s="303"/>
      <c r="AW43" s="303"/>
    </row>
    <row r="44" spans="45:49" s="298" customFormat="1" x14ac:dyDescent="0.2">
      <c r="AS44" s="303"/>
      <c r="AT44" s="303"/>
      <c r="AU44" s="303"/>
      <c r="AV44" s="303"/>
      <c r="AW44" s="303"/>
    </row>
    <row r="45" spans="45:49" s="298" customFormat="1" x14ac:dyDescent="0.2"/>
    <row r="46" spans="45:49" s="298" customFormat="1" x14ac:dyDescent="0.2"/>
    <row r="47" spans="45:49" s="298" customFormat="1" x14ac:dyDescent="0.2"/>
    <row r="48" spans="45:49" s="298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selection activeCell="H10" sqref="H10"/>
    </sheetView>
  </sheetViews>
  <sheetFormatPr defaultRowHeight="12.75" x14ac:dyDescent="0.2"/>
  <cols>
    <col min="1" max="1" width="10.875" style="60" bestFit="1" customWidth="1" collapsed="1"/>
    <col min="2" max="2" width="10.625" style="60" bestFit="1" customWidth="1" collapsed="1"/>
    <col min="3" max="3" width="9" style="60" collapsed="1"/>
    <col min="4" max="4" width="11.75" style="60" bestFit="1" customWidth="1" collapsed="1"/>
    <col min="5" max="6" width="9" style="60" collapsed="1"/>
    <col min="7" max="7" width="20.25" style="60" bestFit="1" customWidth="1" collapsed="1"/>
    <col min="8" max="16384" width="9" style="60" collapsed="1"/>
  </cols>
  <sheetData>
    <row r="1" spans="1:49" x14ac:dyDescent="0.2">
      <c r="G1" s="178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customWidth="1" collapsed="1"/>
    <col min="7" max="7" width="13.5" style="60" customWidth="1" collapsed="1"/>
    <col min="8" max="8" width="7.75" style="60" customWidth="1" collapsed="1"/>
    <col min="9" max="44" width="9" style="60" collapsed="1"/>
    <col min="45" max="49" width="9" style="100" collapsed="1"/>
    <col min="50" max="16384" width="9" style="60" collapsed="1"/>
  </cols>
  <sheetData>
    <row r="1" spans="1:49" x14ac:dyDescent="0.2">
      <c r="G1" s="178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sqref="A1:XFD1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18" width="9.75" style="60" hidden="1" customWidth="1" outlineLevel="1" collapsed="1"/>
    <col min="19" max="19" width="9.75" style="60" customWidth="1" collapsed="1"/>
    <col min="20" max="30" width="9.625" style="60" hidden="1" customWidth="1" outlineLevel="1" collapsed="1"/>
    <col min="31" max="31" width="9.625" style="60" customWidth="1" collapsed="1"/>
    <col min="32" max="38" width="10" style="60" customWidth="1" collapsed="1"/>
    <col min="39" max="43" width="10" style="60" hidden="1" customWidth="1" outlineLevel="1" collapsed="1"/>
    <col min="44" max="44" width="9" style="60" collapsed="1"/>
    <col min="45" max="46" width="11.125" style="100" bestFit="1" customWidth="1" collapsed="1"/>
    <col min="47" max="47" width="9" style="100" collapsed="1"/>
    <col min="48" max="48" width="7.75" style="100" bestFit="1" customWidth="1" collapsed="1"/>
    <col min="49" max="49" width="6.875" style="100" bestFit="1" customWidth="1" collapsed="1"/>
    <col min="50" max="16384" width="9" style="60" collapsed="1"/>
  </cols>
  <sheetData>
    <row r="1" spans="1:50" s="202" customFormat="1" x14ac:dyDescent="0.2">
      <c r="A1" s="202" t="s">
        <v>445</v>
      </c>
      <c r="B1" s="202" t="s">
        <v>449</v>
      </c>
      <c r="C1" s="202" t="s">
        <v>448</v>
      </c>
      <c r="D1" s="202" t="s">
        <v>447</v>
      </c>
      <c r="E1" s="292" t="s">
        <v>443</v>
      </c>
      <c r="F1" s="202" t="s">
        <v>446</v>
      </c>
      <c r="G1" s="292" t="s">
        <v>444</v>
      </c>
      <c r="H1" s="200">
        <v>201501</v>
      </c>
      <c r="I1" s="200">
        <v>201502</v>
      </c>
      <c r="J1" s="200">
        <v>201503</v>
      </c>
      <c r="K1" s="200">
        <v>201504</v>
      </c>
      <c r="L1" s="200">
        <v>201505</v>
      </c>
      <c r="M1" s="200">
        <v>201506</v>
      </c>
      <c r="N1" s="200">
        <v>201507</v>
      </c>
      <c r="O1" s="200">
        <v>201508</v>
      </c>
      <c r="P1" s="200">
        <v>201509</v>
      </c>
      <c r="Q1" s="200">
        <v>201510</v>
      </c>
      <c r="R1" s="200">
        <v>201511</v>
      </c>
      <c r="S1" s="200">
        <v>201512</v>
      </c>
      <c r="T1" s="200">
        <v>201601</v>
      </c>
      <c r="U1" s="200">
        <v>201602</v>
      </c>
      <c r="V1" s="200">
        <v>201603</v>
      </c>
      <c r="W1" s="200">
        <v>201604</v>
      </c>
      <c r="X1" s="200">
        <v>201605</v>
      </c>
      <c r="Y1" s="200">
        <v>201606</v>
      </c>
      <c r="Z1" s="200">
        <v>201607</v>
      </c>
      <c r="AA1" s="200">
        <v>201608</v>
      </c>
      <c r="AB1" s="200">
        <v>201609</v>
      </c>
      <c r="AC1" s="200">
        <v>201610</v>
      </c>
      <c r="AD1" s="200">
        <v>201611</v>
      </c>
      <c r="AE1" s="200">
        <v>201612</v>
      </c>
      <c r="AF1" s="200">
        <v>201701</v>
      </c>
      <c r="AG1" s="200">
        <v>201702</v>
      </c>
      <c r="AH1" s="200">
        <v>201703</v>
      </c>
      <c r="AI1" s="200">
        <v>201704</v>
      </c>
      <c r="AJ1" s="200">
        <v>201705</v>
      </c>
      <c r="AK1" s="200">
        <v>201706</v>
      </c>
      <c r="AL1" s="200">
        <v>201707</v>
      </c>
      <c r="AM1" s="200">
        <v>201708</v>
      </c>
      <c r="AN1" s="200">
        <v>201709</v>
      </c>
      <c r="AO1" s="200">
        <v>201710</v>
      </c>
      <c r="AP1" s="200">
        <v>201711</v>
      </c>
      <c r="AQ1" s="200">
        <v>201712</v>
      </c>
      <c r="AS1" s="301">
        <v>2016</v>
      </c>
      <c r="AT1" s="301">
        <v>2017</v>
      </c>
      <c r="AU1" s="302"/>
      <c r="AV1" s="302"/>
      <c r="AW1" s="302"/>
    </row>
    <row r="2" spans="1:50" x14ac:dyDescent="0.2">
      <c r="G2" s="178" t="s">
        <v>288</v>
      </c>
    </row>
    <row r="3" spans="1:50" s="90" customFormat="1" x14ac:dyDescent="0.2">
      <c r="A3" s="89" t="s">
        <v>234</v>
      </c>
      <c r="B3" s="89" t="s">
        <v>235</v>
      </c>
      <c r="C3" s="89" t="s">
        <v>236</v>
      </c>
      <c r="D3" s="89" t="s">
        <v>237</v>
      </c>
      <c r="E3" s="89" t="s">
        <v>238</v>
      </c>
      <c r="F3" s="89" t="s">
        <v>239</v>
      </c>
      <c r="G3" s="89" t="s">
        <v>240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241</v>
      </c>
      <c r="AT3" s="89" t="s">
        <v>242</v>
      </c>
      <c r="AU3" s="89"/>
      <c r="AV3" s="89" t="s">
        <v>203</v>
      </c>
      <c r="AW3" s="89" t="s">
        <v>0</v>
      </c>
      <c r="AX3" s="89"/>
    </row>
    <row r="4" spans="1:50" s="298" customFormat="1" ht="15" x14ac:dyDescent="0.25">
      <c r="A4" s="2408" t="s">
        <v>827</v>
      </c>
      <c r="B4" s="2426" t="s">
        <v>828</v>
      </c>
      <c r="C4" s="2444" t="s">
        <v>33</v>
      </c>
      <c r="D4" s="2462" t="s">
        <v>33</v>
      </c>
      <c r="E4" s="2480" t="s">
        <v>828</v>
      </c>
      <c r="F4" s="2498" t="s">
        <v>33</v>
      </c>
      <c r="G4" s="2516" t="s">
        <v>90</v>
      </c>
      <c r="H4" s="2534">
        <v>219</v>
      </c>
      <c r="I4" s="2552">
        <v>143</v>
      </c>
      <c r="J4" s="2570">
        <v>228</v>
      </c>
      <c r="K4" s="2588">
        <v>279</v>
      </c>
      <c r="L4" s="2606">
        <v>249</v>
      </c>
      <c r="M4" s="2624">
        <v>246</v>
      </c>
      <c r="N4" s="2642">
        <v>269</v>
      </c>
      <c r="O4" s="2660">
        <v>261</v>
      </c>
      <c r="P4" s="2678">
        <v>350</v>
      </c>
      <c r="Q4" s="2696">
        <v>279</v>
      </c>
      <c r="R4" s="2714">
        <v>494</v>
      </c>
      <c r="S4" s="2732">
        <v>344</v>
      </c>
      <c r="T4" s="2750">
        <v>134</v>
      </c>
      <c r="U4" s="2768">
        <v>122</v>
      </c>
      <c r="V4" s="2786">
        <v>363</v>
      </c>
      <c r="W4" s="2804">
        <v>339</v>
      </c>
      <c r="X4" s="2822">
        <v>535</v>
      </c>
      <c r="Y4" s="2840">
        <v>985</v>
      </c>
      <c r="Z4" s="2858">
        <v>680</v>
      </c>
      <c r="AA4" s="2876">
        <v>814</v>
      </c>
      <c r="AB4" s="2894">
        <v>937</v>
      </c>
      <c r="AC4" s="2912">
        <v>881</v>
      </c>
      <c r="AD4" s="2930">
        <v>935</v>
      </c>
      <c r="AE4" s="2948">
        <v>1116</v>
      </c>
      <c r="AF4" s="2966">
        <v>320</v>
      </c>
      <c r="AG4" s="2984">
        <v>666</v>
      </c>
      <c r="AH4" s="3002">
        <v>855</v>
      </c>
      <c r="AI4" s="3020">
        <v>650</v>
      </c>
      <c r="AJ4" s="3038">
        <v>587</v>
      </c>
      <c r="AK4" s="3056">
        <v>1312</v>
      </c>
      <c r="AL4" s="3074">
        <v>825</v>
      </c>
      <c r="AM4" s="299"/>
      <c r="AN4" s="299"/>
      <c r="AO4" s="299"/>
      <c r="AP4" s="299"/>
      <c r="AQ4" s="299"/>
      <c r="AR4" s="299"/>
      <c r="AS4" s="3092">
        <v>3158</v>
      </c>
      <c r="AT4" s="3110">
        <v>5215</v>
      </c>
      <c r="AU4" s="300"/>
      <c r="AV4" s="300"/>
      <c r="AW4" s="300"/>
    </row>
    <row r="5" spans="1:50" s="298" customFormat="1" ht="15" x14ac:dyDescent="0.25">
      <c r="A5" s="2409" t="s">
        <v>827</v>
      </c>
      <c r="B5" s="2427" t="s">
        <v>828</v>
      </c>
      <c r="C5" s="2445" t="s">
        <v>33</v>
      </c>
      <c r="D5" s="2463" t="s">
        <v>33</v>
      </c>
      <c r="E5" s="2481" t="s">
        <v>828</v>
      </c>
      <c r="F5" s="2499" t="s">
        <v>33</v>
      </c>
      <c r="G5" s="2517" t="s">
        <v>91</v>
      </c>
      <c r="H5" s="2535">
        <v>89</v>
      </c>
      <c r="I5" s="2553">
        <v>42</v>
      </c>
      <c r="J5" s="2571">
        <v>71</v>
      </c>
      <c r="K5" s="2589">
        <v>83</v>
      </c>
      <c r="L5" s="2607">
        <v>84</v>
      </c>
      <c r="M5" s="2625">
        <v>91</v>
      </c>
      <c r="N5" s="2643">
        <v>142</v>
      </c>
      <c r="O5" s="2661">
        <v>84</v>
      </c>
      <c r="P5" s="2679">
        <v>189</v>
      </c>
      <c r="Q5" s="2697">
        <v>124</v>
      </c>
      <c r="R5" s="2715">
        <v>244</v>
      </c>
      <c r="S5" s="2733">
        <v>141</v>
      </c>
      <c r="T5" s="2751">
        <v>49</v>
      </c>
      <c r="U5" s="2769">
        <v>32</v>
      </c>
      <c r="V5" s="2787">
        <v>161</v>
      </c>
      <c r="W5" s="2805">
        <v>179</v>
      </c>
      <c r="X5" s="2823">
        <v>228</v>
      </c>
      <c r="Y5" s="2841">
        <v>435</v>
      </c>
      <c r="Z5" s="2859">
        <v>288</v>
      </c>
      <c r="AA5" s="2877">
        <v>322</v>
      </c>
      <c r="AB5" s="2895">
        <v>414</v>
      </c>
      <c r="AC5" s="2913">
        <v>359</v>
      </c>
      <c r="AD5" s="2931">
        <v>293</v>
      </c>
      <c r="AE5" s="2949">
        <v>584</v>
      </c>
      <c r="AF5" s="2967">
        <v>117</v>
      </c>
      <c r="AG5" s="2985">
        <v>235</v>
      </c>
      <c r="AH5" s="3003">
        <v>457</v>
      </c>
      <c r="AI5" s="3021">
        <v>327</v>
      </c>
      <c r="AJ5" s="3039">
        <v>285</v>
      </c>
      <c r="AK5" s="3057">
        <v>713</v>
      </c>
      <c r="AL5" s="3075">
        <v>355</v>
      </c>
      <c r="AM5" s="299"/>
      <c r="AN5" s="299"/>
      <c r="AO5" s="299"/>
      <c r="AP5" s="299"/>
      <c r="AQ5" s="299"/>
      <c r="AR5" s="299"/>
      <c r="AS5" s="3093">
        <v>1372</v>
      </c>
      <c r="AT5" s="3111">
        <v>2489</v>
      </c>
      <c r="AU5" s="300"/>
      <c r="AV5" s="300"/>
      <c r="AW5" s="300"/>
    </row>
    <row r="6" spans="1:50" s="298" customFormat="1" ht="15" x14ac:dyDescent="0.25">
      <c r="A6" s="2410" t="s">
        <v>827</v>
      </c>
      <c r="B6" s="2428" t="s">
        <v>828</v>
      </c>
      <c r="C6" s="2446" t="s">
        <v>33</v>
      </c>
      <c r="D6" s="2464" t="s">
        <v>33</v>
      </c>
      <c r="E6" s="2482" t="s">
        <v>828</v>
      </c>
      <c r="F6" s="2500" t="s">
        <v>33</v>
      </c>
      <c r="G6" s="2518" t="s">
        <v>92</v>
      </c>
      <c r="H6" s="2536">
        <v>111</v>
      </c>
      <c r="I6" s="2554">
        <v>54</v>
      </c>
      <c r="J6" s="2572">
        <v>96</v>
      </c>
      <c r="K6" s="2590">
        <v>100</v>
      </c>
      <c r="L6" s="2608">
        <v>103</v>
      </c>
      <c r="M6" s="2626">
        <v>120</v>
      </c>
      <c r="N6" s="2644">
        <v>163</v>
      </c>
      <c r="O6" s="2662">
        <v>120</v>
      </c>
      <c r="P6" s="2680">
        <v>211</v>
      </c>
      <c r="Q6" s="2698">
        <v>137</v>
      </c>
      <c r="R6" s="2716">
        <v>293</v>
      </c>
      <c r="S6" s="2734">
        <v>170</v>
      </c>
      <c r="T6" s="2752">
        <v>60</v>
      </c>
      <c r="U6" s="2770">
        <v>45</v>
      </c>
      <c r="V6" s="2788">
        <v>205</v>
      </c>
      <c r="W6" s="2806">
        <v>207</v>
      </c>
      <c r="X6" s="2824">
        <v>270</v>
      </c>
      <c r="Y6" s="2842">
        <v>529</v>
      </c>
      <c r="Z6" s="2860">
        <v>326</v>
      </c>
      <c r="AA6" s="2878">
        <v>396</v>
      </c>
      <c r="AB6" s="2896">
        <v>491</v>
      </c>
      <c r="AC6" s="2914">
        <v>415</v>
      </c>
      <c r="AD6" s="2932">
        <v>381</v>
      </c>
      <c r="AE6" s="2950">
        <v>636</v>
      </c>
      <c r="AF6" s="2968">
        <v>137</v>
      </c>
      <c r="AG6" s="2986">
        <v>286</v>
      </c>
      <c r="AH6" s="3004">
        <v>483</v>
      </c>
      <c r="AI6" s="3022">
        <v>356</v>
      </c>
      <c r="AJ6" s="3040">
        <v>298</v>
      </c>
      <c r="AK6" s="3058">
        <v>750</v>
      </c>
      <c r="AL6" s="3076">
        <v>365</v>
      </c>
      <c r="AM6" s="299"/>
      <c r="AN6" s="299"/>
      <c r="AO6" s="299"/>
      <c r="AP6" s="299"/>
      <c r="AQ6" s="299"/>
      <c r="AR6" s="299"/>
      <c r="AS6" s="3094">
        <v>1642</v>
      </c>
      <c r="AT6" s="3112">
        <v>2675</v>
      </c>
      <c r="AU6" s="300"/>
      <c r="AV6" s="300"/>
      <c r="AW6" s="300"/>
    </row>
    <row r="7" spans="1:50" s="298" customFormat="1" ht="15" x14ac:dyDescent="0.25">
      <c r="A7" s="2411" t="s">
        <v>827</v>
      </c>
      <c r="B7" s="2429" t="s">
        <v>828</v>
      </c>
      <c r="C7" s="2447" t="s">
        <v>33</v>
      </c>
      <c r="D7" s="2465" t="s">
        <v>33</v>
      </c>
      <c r="E7" s="2483" t="s">
        <v>828</v>
      </c>
      <c r="F7" s="2501" t="s">
        <v>33</v>
      </c>
      <c r="G7" s="2519" t="s">
        <v>93</v>
      </c>
      <c r="H7" s="2537">
        <v>75</v>
      </c>
      <c r="I7" s="2555">
        <v>42</v>
      </c>
      <c r="J7" s="2573">
        <v>60</v>
      </c>
      <c r="K7" s="2591">
        <v>68</v>
      </c>
      <c r="L7" s="2609">
        <v>61</v>
      </c>
      <c r="M7" s="2627">
        <v>82</v>
      </c>
      <c r="N7" s="2645">
        <v>113</v>
      </c>
      <c r="O7" s="2663">
        <v>88</v>
      </c>
      <c r="P7" s="2681">
        <v>143</v>
      </c>
      <c r="Q7" s="2699">
        <v>87</v>
      </c>
      <c r="R7" s="2717">
        <v>211</v>
      </c>
      <c r="S7" s="2735">
        <v>101</v>
      </c>
      <c r="T7" s="2753">
        <v>40</v>
      </c>
      <c r="U7" s="2771">
        <v>23</v>
      </c>
      <c r="V7" s="2789">
        <v>120</v>
      </c>
      <c r="W7" s="2807">
        <v>125</v>
      </c>
      <c r="X7" s="2825">
        <v>186</v>
      </c>
      <c r="Y7" s="2843">
        <v>320</v>
      </c>
      <c r="Z7" s="2861">
        <v>218</v>
      </c>
      <c r="AA7" s="2879">
        <v>272</v>
      </c>
      <c r="AB7" s="2897">
        <v>322</v>
      </c>
      <c r="AC7" s="2915">
        <v>285</v>
      </c>
      <c r="AD7" s="2933">
        <v>298</v>
      </c>
      <c r="AE7" s="2951">
        <v>444</v>
      </c>
      <c r="AF7" s="2969">
        <v>111</v>
      </c>
      <c r="AG7" s="2987">
        <v>218</v>
      </c>
      <c r="AH7" s="3005">
        <v>335</v>
      </c>
      <c r="AI7" s="3023">
        <v>310</v>
      </c>
      <c r="AJ7" s="3041">
        <v>275</v>
      </c>
      <c r="AK7" s="3059">
        <v>702</v>
      </c>
      <c r="AL7" s="3077">
        <v>325</v>
      </c>
      <c r="AM7" s="299"/>
      <c r="AN7" s="299"/>
      <c r="AO7" s="299"/>
      <c r="AP7" s="299"/>
      <c r="AQ7" s="299"/>
      <c r="AR7" s="299"/>
      <c r="AS7" s="3095">
        <v>1032</v>
      </c>
      <c r="AT7" s="3113">
        <v>2276</v>
      </c>
      <c r="AU7" s="300"/>
      <c r="AV7" s="300"/>
      <c r="AW7" s="300"/>
    </row>
    <row r="8" spans="1:50" s="298" customFormat="1" ht="15" x14ac:dyDescent="0.25">
      <c r="A8" s="2412" t="s">
        <v>827</v>
      </c>
      <c r="B8" s="2430" t="s">
        <v>828</v>
      </c>
      <c r="C8" s="2448" t="s">
        <v>33</v>
      </c>
      <c r="D8" s="2466" t="s">
        <v>33</v>
      </c>
      <c r="E8" s="2484" t="s">
        <v>828</v>
      </c>
      <c r="F8" s="2502" t="s">
        <v>33</v>
      </c>
      <c r="G8" s="2520" t="s">
        <v>94</v>
      </c>
      <c r="H8" s="2538">
        <v>52</v>
      </c>
      <c r="I8" s="2556">
        <v>35</v>
      </c>
      <c r="J8" s="2574">
        <v>45</v>
      </c>
      <c r="K8" s="2592">
        <v>53</v>
      </c>
      <c r="L8" s="2610">
        <v>50</v>
      </c>
      <c r="M8" s="2628">
        <v>62</v>
      </c>
      <c r="N8" s="2646">
        <v>92</v>
      </c>
      <c r="O8" s="2664">
        <v>69</v>
      </c>
      <c r="P8" s="2682">
        <v>120</v>
      </c>
      <c r="Q8" s="2700">
        <v>67</v>
      </c>
      <c r="R8" s="2718">
        <v>155</v>
      </c>
      <c r="S8" s="2736">
        <v>72</v>
      </c>
      <c r="T8" s="2754">
        <v>31</v>
      </c>
      <c r="U8" s="2772">
        <v>17</v>
      </c>
      <c r="V8" s="2790">
        <v>89</v>
      </c>
      <c r="W8" s="2808">
        <v>88</v>
      </c>
      <c r="X8" s="2826">
        <v>140</v>
      </c>
      <c r="Y8" s="2844">
        <v>233</v>
      </c>
      <c r="Z8" s="2862">
        <v>162</v>
      </c>
      <c r="AA8" s="2880">
        <v>209</v>
      </c>
      <c r="AB8" s="2898">
        <v>257</v>
      </c>
      <c r="AC8" s="2916">
        <v>213</v>
      </c>
      <c r="AD8" s="2934">
        <v>215</v>
      </c>
      <c r="AE8" s="2952">
        <v>325</v>
      </c>
      <c r="AF8" s="2970">
        <v>87</v>
      </c>
      <c r="AG8" s="2988">
        <v>158</v>
      </c>
      <c r="AH8" s="3006">
        <v>255</v>
      </c>
      <c r="AI8" s="3024">
        <v>228</v>
      </c>
      <c r="AJ8" s="3042">
        <v>195</v>
      </c>
      <c r="AK8" s="3060">
        <v>424</v>
      </c>
      <c r="AL8" s="3078">
        <v>202</v>
      </c>
      <c r="AM8" s="299"/>
      <c r="AN8" s="299"/>
      <c r="AO8" s="299"/>
      <c r="AP8" s="299"/>
      <c r="AQ8" s="299"/>
      <c r="AR8" s="299"/>
      <c r="AS8" s="3096">
        <v>760</v>
      </c>
      <c r="AT8" s="3114">
        <v>1549</v>
      </c>
      <c r="AU8" s="300"/>
      <c r="AV8" s="300"/>
      <c r="AW8" s="300"/>
    </row>
    <row r="9" spans="1:50" s="298" customFormat="1" ht="15" x14ac:dyDescent="0.25">
      <c r="A9" s="2413" t="s">
        <v>827</v>
      </c>
      <c r="B9" s="2431" t="s">
        <v>828</v>
      </c>
      <c r="C9" s="2449" t="s">
        <v>33</v>
      </c>
      <c r="D9" s="2467" t="s">
        <v>33</v>
      </c>
      <c r="E9" s="2485" t="s">
        <v>828</v>
      </c>
      <c r="F9" s="2503" t="s">
        <v>33</v>
      </c>
      <c r="G9" s="2521" t="s">
        <v>95</v>
      </c>
      <c r="H9" s="2539">
        <v>0.40600000000000003</v>
      </c>
      <c r="I9" s="2557">
        <v>0.29399999999999998</v>
      </c>
      <c r="J9" s="2575">
        <v>0.311</v>
      </c>
      <c r="K9" s="2593">
        <v>0.29699999999999999</v>
      </c>
      <c r="L9" s="2611">
        <v>0.33700000000000002</v>
      </c>
      <c r="M9" s="2629">
        <v>0.37</v>
      </c>
      <c r="N9" s="2647">
        <v>0.52800000000000002</v>
      </c>
      <c r="O9" s="2665">
        <v>0.32200000000000001</v>
      </c>
      <c r="P9" s="2683">
        <v>0.54</v>
      </c>
      <c r="Q9" s="2701">
        <v>0.44400000000000001</v>
      </c>
      <c r="R9" s="2719">
        <v>0.49399999999999999</v>
      </c>
      <c r="S9" s="2737">
        <v>0.41</v>
      </c>
      <c r="T9" s="2755">
        <v>0.36599999999999999</v>
      </c>
      <c r="U9" s="2773">
        <v>0.26200000000000001</v>
      </c>
      <c r="V9" s="2791">
        <v>0.44400000000000001</v>
      </c>
      <c r="W9" s="2809">
        <v>0.52800000000000002</v>
      </c>
      <c r="X9" s="2827">
        <v>0.42599999999999999</v>
      </c>
      <c r="Y9" s="2845">
        <v>0.442</v>
      </c>
      <c r="Z9" s="2863">
        <v>0.42399999999999999</v>
      </c>
      <c r="AA9" s="2881">
        <v>0.39600000000000002</v>
      </c>
      <c r="AB9" s="2899">
        <v>0.442</v>
      </c>
      <c r="AC9" s="2917">
        <v>0.40700000000000003</v>
      </c>
      <c r="AD9" s="2935">
        <v>0.313</v>
      </c>
      <c r="AE9" s="2953">
        <v>0.52300000000000002</v>
      </c>
      <c r="AF9" s="2971">
        <v>0.36599999999999999</v>
      </c>
      <c r="AG9" s="2989">
        <v>0.35299999999999998</v>
      </c>
      <c r="AH9" s="3007">
        <v>0.53500000000000003</v>
      </c>
      <c r="AI9" s="3025">
        <v>0.503</v>
      </c>
      <c r="AJ9" s="3043">
        <v>0.48599999999999999</v>
      </c>
      <c r="AK9" s="3061">
        <v>0.54299999999999993</v>
      </c>
      <c r="AL9" s="3079">
        <v>0.43</v>
      </c>
      <c r="AM9" s="299"/>
      <c r="AN9" s="299"/>
      <c r="AO9" s="299"/>
      <c r="AP9" s="299"/>
      <c r="AQ9" s="299"/>
      <c r="AR9" s="299"/>
      <c r="AS9" s="3097">
        <v>0.434</v>
      </c>
      <c r="AT9" s="3115">
        <v>0.47700000000000004</v>
      </c>
      <c r="AU9" s="300"/>
      <c r="AV9" s="300"/>
      <c r="AW9" s="300"/>
    </row>
    <row r="10" spans="1:50" s="298" customFormat="1" ht="15" x14ac:dyDescent="0.25">
      <c r="A10" s="2414" t="s">
        <v>827</v>
      </c>
      <c r="B10" s="2432" t="s">
        <v>828</v>
      </c>
      <c r="C10" s="2450" t="s">
        <v>33</v>
      </c>
      <c r="D10" s="2468" t="s">
        <v>33</v>
      </c>
      <c r="E10" s="2486" t="s">
        <v>828</v>
      </c>
      <c r="F10" s="2504" t="s">
        <v>33</v>
      </c>
      <c r="G10" s="2522" t="s">
        <v>96</v>
      </c>
      <c r="H10" s="2540">
        <v>0.50700000000000001</v>
      </c>
      <c r="I10" s="2558">
        <v>0.37799999999999995</v>
      </c>
      <c r="J10" s="2576">
        <v>0.42100000000000004</v>
      </c>
      <c r="K10" s="2594">
        <v>0.35799999999999998</v>
      </c>
      <c r="L10" s="2612">
        <v>0.41399999999999998</v>
      </c>
      <c r="M10" s="2630">
        <v>0.48799999999999999</v>
      </c>
      <c r="N10" s="2648">
        <v>0.60599999999999998</v>
      </c>
      <c r="O10" s="2666">
        <v>0.46</v>
      </c>
      <c r="P10" s="2684">
        <v>0.60299999999999998</v>
      </c>
      <c r="Q10" s="2702">
        <v>0.49099999999999999</v>
      </c>
      <c r="R10" s="2720">
        <v>0.59299999999999997</v>
      </c>
      <c r="S10" s="2738">
        <v>0.49399999999999999</v>
      </c>
      <c r="T10" s="2756">
        <v>0.44799999999999995</v>
      </c>
      <c r="U10" s="2774">
        <v>0.36899999999999999</v>
      </c>
      <c r="V10" s="2792">
        <v>0.56499999999999995</v>
      </c>
      <c r="W10" s="2810">
        <v>0.61099999999999999</v>
      </c>
      <c r="X10" s="2828">
        <v>0.505</v>
      </c>
      <c r="Y10" s="2846">
        <v>0.53700000000000003</v>
      </c>
      <c r="Z10" s="2864">
        <v>0.47899999999999998</v>
      </c>
      <c r="AA10" s="2882">
        <v>0.48599999999999999</v>
      </c>
      <c r="AB10" s="2900">
        <v>0.52400000000000002</v>
      </c>
      <c r="AC10" s="2918">
        <v>0.47100000000000003</v>
      </c>
      <c r="AD10" s="2936">
        <v>0.40700000000000003</v>
      </c>
      <c r="AE10" s="2954">
        <v>0.56999999999999995</v>
      </c>
      <c r="AF10" s="2972">
        <v>0.42799999999999999</v>
      </c>
      <c r="AG10" s="2990">
        <v>0.42899999999999999</v>
      </c>
      <c r="AH10" s="3008">
        <v>0.56499999999999995</v>
      </c>
      <c r="AI10" s="3026">
        <v>0.54799999999999993</v>
      </c>
      <c r="AJ10" s="3044">
        <v>0.50800000000000001</v>
      </c>
      <c r="AK10" s="3062">
        <v>0.57200000000000006</v>
      </c>
      <c r="AL10" s="3080">
        <v>0.442</v>
      </c>
      <c r="AM10" s="299"/>
      <c r="AN10" s="299"/>
      <c r="AO10" s="299"/>
      <c r="AP10" s="299"/>
      <c r="AQ10" s="299"/>
      <c r="AR10" s="299"/>
      <c r="AS10" s="3098">
        <v>0.52</v>
      </c>
      <c r="AT10" s="3116">
        <v>0.51300000000000001</v>
      </c>
      <c r="AU10" s="300"/>
      <c r="AV10" s="300"/>
      <c r="AW10" s="300"/>
    </row>
    <row r="11" spans="1:50" s="298" customFormat="1" ht="15" x14ac:dyDescent="0.25">
      <c r="A11" s="2415" t="s">
        <v>827</v>
      </c>
      <c r="B11" s="2433" t="s">
        <v>828</v>
      </c>
      <c r="C11" s="2451" t="s">
        <v>33</v>
      </c>
      <c r="D11" s="2469" t="s">
        <v>33</v>
      </c>
      <c r="E11" s="2487" t="s">
        <v>828</v>
      </c>
      <c r="F11" s="2505" t="s">
        <v>33</v>
      </c>
      <c r="G11" s="2523" t="s">
        <v>97</v>
      </c>
      <c r="H11" s="2541">
        <v>0.34200000000000003</v>
      </c>
      <c r="I11" s="2559">
        <v>0.29399999999999998</v>
      </c>
      <c r="J11" s="2577">
        <v>0.26300000000000001</v>
      </c>
      <c r="K11" s="2595">
        <v>0.24399999999999999</v>
      </c>
      <c r="L11" s="2613">
        <v>0.245</v>
      </c>
      <c r="M11" s="2631">
        <v>0.33299999999999996</v>
      </c>
      <c r="N11" s="2649">
        <v>0.42</v>
      </c>
      <c r="O11" s="2667">
        <v>0.33700000000000002</v>
      </c>
      <c r="P11" s="2685">
        <v>0.40899999999999997</v>
      </c>
      <c r="Q11" s="2703">
        <v>0.312</v>
      </c>
      <c r="R11" s="2721">
        <v>0.42700000000000005</v>
      </c>
      <c r="S11" s="2739">
        <v>0.29399999999999998</v>
      </c>
      <c r="T11" s="2757">
        <v>0.29899999999999999</v>
      </c>
      <c r="U11" s="2775">
        <v>0.18899999999999997</v>
      </c>
      <c r="V11" s="2793">
        <v>0.33100000000000002</v>
      </c>
      <c r="W11" s="2811">
        <v>0.36899999999999999</v>
      </c>
      <c r="X11" s="2829">
        <v>0.34799999999999998</v>
      </c>
      <c r="Y11" s="2847">
        <v>0.32500000000000001</v>
      </c>
      <c r="Z11" s="2865">
        <v>0.32100000000000001</v>
      </c>
      <c r="AA11" s="2883">
        <v>0.33399999999999996</v>
      </c>
      <c r="AB11" s="2901">
        <v>0.34399999999999997</v>
      </c>
      <c r="AC11" s="2919">
        <v>0.32299999999999995</v>
      </c>
      <c r="AD11" s="2937">
        <v>0.31900000000000001</v>
      </c>
      <c r="AE11" s="2955">
        <v>0.39799999999999996</v>
      </c>
      <c r="AF11" s="2973">
        <v>0.34700000000000003</v>
      </c>
      <c r="AG11" s="2991">
        <v>0.32700000000000001</v>
      </c>
      <c r="AH11" s="3009">
        <v>0.39200000000000002</v>
      </c>
      <c r="AI11" s="3027">
        <v>0.47700000000000004</v>
      </c>
      <c r="AJ11" s="3045">
        <v>0.46799999999999997</v>
      </c>
      <c r="AK11" s="3063">
        <v>0.53500000000000003</v>
      </c>
      <c r="AL11" s="3081">
        <v>0.39399999999999996</v>
      </c>
      <c r="AM11" s="299"/>
      <c r="AN11" s="299"/>
      <c r="AO11" s="299"/>
      <c r="AP11" s="299"/>
      <c r="AQ11" s="299"/>
      <c r="AR11" s="299"/>
      <c r="AS11" s="3099">
        <v>0.32700000000000001</v>
      </c>
      <c r="AT11" s="3117">
        <v>0.436</v>
      </c>
      <c r="AU11" s="300"/>
      <c r="AV11" s="300"/>
      <c r="AW11" s="300"/>
    </row>
    <row r="12" spans="1:50" s="298" customFormat="1" ht="15" x14ac:dyDescent="0.25">
      <c r="A12" s="2416" t="s">
        <v>827</v>
      </c>
      <c r="B12" s="2434" t="s">
        <v>828</v>
      </c>
      <c r="C12" s="2452" t="s">
        <v>33</v>
      </c>
      <c r="D12" s="2470" t="s">
        <v>33</v>
      </c>
      <c r="E12" s="2488" t="s">
        <v>828</v>
      </c>
      <c r="F12" s="2506" t="s">
        <v>33</v>
      </c>
      <c r="G12" s="2524" t="s">
        <v>98</v>
      </c>
      <c r="H12" s="2542">
        <v>0.23699999999999999</v>
      </c>
      <c r="I12" s="2560">
        <v>0.245</v>
      </c>
      <c r="J12" s="2578">
        <v>0.19699999999999998</v>
      </c>
      <c r="K12" s="2596">
        <v>0.19</v>
      </c>
      <c r="L12" s="2614">
        <v>0.20100000000000001</v>
      </c>
      <c r="M12" s="2632">
        <v>0.252</v>
      </c>
      <c r="N12" s="2650">
        <v>0.34200000000000003</v>
      </c>
      <c r="O12" s="2668">
        <v>0.26400000000000001</v>
      </c>
      <c r="P12" s="2686">
        <v>0.34299999999999997</v>
      </c>
      <c r="Q12" s="2704">
        <v>0.24</v>
      </c>
      <c r="R12" s="2722">
        <v>0.314</v>
      </c>
      <c r="S12" s="2740">
        <v>0.20899999999999999</v>
      </c>
      <c r="T12" s="2758">
        <v>0.23100000000000001</v>
      </c>
      <c r="U12" s="2776">
        <v>0.13900000000000001</v>
      </c>
      <c r="V12" s="2794">
        <v>0.245</v>
      </c>
      <c r="W12" s="2812">
        <v>0.26</v>
      </c>
      <c r="X12" s="2830">
        <v>0.26200000000000001</v>
      </c>
      <c r="Y12" s="2848">
        <v>0.23699999999999999</v>
      </c>
      <c r="Z12" s="2866">
        <v>0.23800000000000002</v>
      </c>
      <c r="AA12" s="2884">
        <v>0.25700000000000001</v>
      </c>
      <c r="AB12" s="2902">
        <v>0.27399999999999997</v>
      </c>
      <c r="AC12" s="2920">
        <v>0.24199999999999999</v>
      </c>
      <c r="AD12" s="2938">
        <v>0.23</v>
      </c>
      <c r="AE12" s="2956">
        <v>0.29100000000000004</v>
      </c>
      <c r="AF12" s="2974">
        <v>0.27200000000000002</v>
      </c>
      <c r="AG12" s="2992">
        <v>0.23699999999999999</v>
      </c>
      <c r="AH12" s="3010">
        <v>0.29799999999999999</v>
      </c>
      <c r="AI12" s="3028">
        <v>0.35100000000000003</v>
      </c>
      <c r="AJ12" s="3046">
        <v>0.33200000000000002</v>
      </c>
      <c r="AK12" s="3064">
        <v>0.32299999999999995</v>
      </c>
      <c r="AL12" s="3082">
        <v>0.245</v>
      </c>
      <c r="AM12" s="299"/>
      <c r="AN12" s="299"/>
      <c r="AO12" s="299"/>
      <c r="AP12" s="299"/>
      <c r="AQ12" s="299"/>
      <c r="AR12" s="299"/>
      <c r="AS12" s="3100">
        <v>0.24100000000000002</v>
      </c>
      <c r="AT12" s="3118">
        <v>0.29699999999999999</v>
      </c>
      <c r="AU12" s="300"/>
      <c r="AV12" s="300"/>
      <c r="AW12" s="300"/>
    </row>
    <row r="13" spans="1:50" s="298" customFormat="1" ht="15" x14ac:dyDescent="0.25">
      <c r="A13" s="2417" t="s">
        <v>827</v>
      </c>
      <c r="B13" s="2435" t="s">
        <v>829</v>
      </c>
      <c r="C13" s="2453" t="s">
        <v>33</v>
      </c>
      <c r="D13" s="2471" t="s">
        <v>33</v>
      </c>
      <c r="E13" s="2489" t="s">
        <v>829</v>
      </c>
      <c r="F13" s="2507" t="s">
        <v>33</v>
      </c>
      <c r="G13" s="2525" t="s">
        <v>90</v>
      </c>
      <c r="H13" s="2543">
        <v>215</v>
      </c>
      <c r="I13" s="2561">
        <v>68</v>
      </c>
      <c r="J13" s="2579">
        <v>224</v>
      </c>
      <c r="K13" s="2597">
        <v>301</v>
      </c>
      <c r="L13" s="2615">
        <v>221</v>
      </c>
      <c r="M13" s="2633">
        <v>256</v>
      </c>
      <c r="N13" s="2651">
        <v>229</v>
      </c>
      <c r="O13" s="2669">
        <v>227</v>
      </c>
      <c r="P13" s="2687">
        <v>224</v>
      </c>
      <c r="Q13" s="2705">
        <v>185</v>
      </c>
      <c r="R13" s="2723">
        <v>311</v>
      </c>
      <c r="S13" s="2741">
        <v>248</v>
      </c>
      <c r="T13" s="2759">
        <v>71</v>
      </c>
      <c r="U13" s="2777">
        <v>74</v>
      </c>
      <c r="V13" s="2795">
        <v>320</v>
      </c>
      <c r="W13" s="2813">
        <v>206</v>
      </c>
      <c r="X13" s="2831">
        <v>213</v>
      </c>
      <c r="Y13" s="2849">
        <v>315</v>
      </c>
      <c r="Z13" s="2867">
        <v>246</v>
      </c>
      <c r="AA13" s="2885">
        <v>238</v>
      </c>
      <c r="AB13" s="2903">
        <v>330</v>
      </c>
      <c r="AC13" s="2921">
        <v>305</v>
      </c>
      <c r="AD13" s="2939">
        <v>377</v>
      </c>
      <c r="AE13" s="2957">
        <v>381</v>
      </c>
      <c r="AF13" s="2975">
        <v>189</v>
      </c>
      <c r="AG13" s="2993">
        <v>379</v>
      </c>
      <c r="AH13" s="3011">
        <v>346</v>
      </c>
      <c r="AI13" s="3029">
        <v>289</v>
      </c>
      <c r="AJ13" s="3047">
        <v>347</v>
      </c>
      <c r="AK13" s="3065">
        <v>405</v>
      </c>
      <c r="AL13" s="3083">
        <v>338</v>
      </c>
      <c r="AM13" s="299"/>
      <c r="AN13" s="299"/>
      <c r="AO13" s="299"/>
      <c r="AP13" s="299"/>
      <c r="AQ13" s="299"/>
      <c r="AR13" s="299"/>
      <c r="AS13" s="3101">
        <v>1445</v>
      </c>
      <c r="AT13" s="3119">
        <v>2293</v>
      </c>
      <c r="AU13" s="300"/>
      <c r="AV13" s="300"/>
      <c r="AW13" s="300"/>
    </row>
    <row r="14" spans="1:50" s="298" customFormat="1" ht="15" x14ac:dyDescent="0.25">
      <c r="A14" s="2418" t="s">
        <v>827</v>
      </c>
      <c r="B14" s="2436" t="s">
        <v>829</v>
      </c>
      <c r="C14" s="2454" t="s">
        <v>33</v>
      </c>
      <c r="D14" s="2472" t="s">
        <v>33</v>
      </c>
      <c r="E14" s="2490" t="s">
        <v>829</v>
      </c>
      <c r="F14" s="2508" t="s">
        <v>33</v>
      </c>
      <c r="G14" s="2526" t="s">
        <v>91</v>
      </c>
      <c r="H14" s="2544">
        <v>45</v>
      </c>
      <c r="I14" s="2562">
        <v>14</v>
      </c>
      <c r="J14" s="2580">
        <v>69</v>
      </c>
      <c r="K14" s="2598">
        <v>75</v>
      </c>
      <c r="L14" s="2616">
        <v>68</v>
      </c>
      <c r="M14" s="2634">
        <v>78</v>
      </c>
      <c r="N14" s="2652">
        <v>81</v>
      </c>
      <c r="O14" s="2670">
        <v>63</v>
      </c>
      <c r="P14" s="2688">
        <v>78</v>
      </c>
      <c r="Q14" s="2706">
        <v>66</v>
      </c>
      <c r="R14" s="2724">
        <v>117</v>
      </c>
      <c r="S14" s="2742">
        <v>92</v>
      </c>
      <c r="T14" s="2760">
        <v>16</v>
      </c>
      <c r="U14" s="2778">
        <v>13</v>
      </c>
      <c r="V14" s="2796">
        <v>105</v>
      </c>
      <c r="W14" s="2814">
        <v>70</v>
      </c>
      <c r="X14" s="2832">
        <v>68</v>
      </c>
      <c r="Y14" s="2850">
        <v>122</v>
      </c>
      <c r="Z14" s="2868">
        <v>88</v>
      </c>
      <c r="AA14" s="2886">
        <v>79</v>
      </c>
      <c r="AB14" s="2904">
        <v>127</v>
      </c>
      <c r="AC14" s="2922">
        <v>115</v>
      </c>
      <c r="AD14" s="2940">
        <v>107</v>
      </c>
      <c r="AE14" s="2958">
        <v>161</v>
      </c>
      <c r="AF14" s="2976">
        <v>48</v>
      </c>
      <c r="AG14" s="2994">
        <v>140</v>
      </c>
      <c r="AH14" s="3012">
        <v>146</v>
      </c>
      <c r="AI14" s="3030">
        <v>142</v>
      </c>
      <c r="AJ14" s="3048">
        <v>168</v>
      </c>
      <c r="AK14" s="3066">
        <v>212</v>
      </c>
      <c r="AL14" s="3084">
        <v>152</v>
      </c>
      <c r="AM14" s="299"/>
      <c r="AN14" s="299"/>
      <c r="AO14" s="299"/>
      <c r="AP14" s="299"/>
      <c r="AQ14" s="299"/>
      <c r="AR14" s="299"/>
      <c r="AS14" s="3102">
        <v>482</v>
      </c>
      <c r="AT14" s="3120">
        <v>1008</v>
      </c>
      <c r="AU14" s="300"/>
      <c r="AV14" s="300"/>
      <c r="AW14" s="300"/>
    </row>
    <row r="15" spans="1:50" s="298" customFormat="1" ht="15" x14ac:dyDescent="0.25">
      <c r="A15" s="2419" t="s">
        <v>827</v>
      </c>
      <c r="B15" s="2437" t="s">
        <v>829</v>
      </c>
      <c r="C15" s="2455" t="s">
        <v>33</v>
      </c>
      <c r="D15" s="2473" t="s">
        <v>33</v>
      </c>
      <c r="E15" s="2491" t="s">
        <v>829</v>
      </c>
      <c r="F15" s="2509" t="s">
        <v>33</v>
      </c>
      <c r="G15" s="2527" t="s">
        <v>92</v>
      </c>
      <c r="H15" s="2545">
        <v>68</v>
      </c>
      <c r="I15" s="2563">
        <v>22</v>
      </c>
      <c r="J15" s="2581">
        <v>92</v>
      </c>
      <c r="K15" s="2599">
        <v>98</v>
      </c>
      <c r="L15" s="2617">
        <v>87</v>
      </c>
      <c r="M15" s="2635">
        <v>119</v>
      </c>
      <c r="N15" s="2653">
        <v>106</v>
      </c>
      <c r="O15" s="2671">
        <v>87</v>
      </c>
      <c r="P15" s="2689">
        <v>97</v>
      </c>
      <c r="Q15" s="2707">
        <v>83</v>
      </c>
      <c r="R15" s="2725">
        <v>161</v>
      </c>
      <c r="S15" s="2743">
        <v>118</v>
      </c>
      <c r="T15" s="2761">
        <v>21</v>
      </c>
      <c r="U15" s="2779">
        <v>26</v>
      </c>
      <c r="V15" s="2797">
        <v>139</v>
      </c>
      <c r="W15" s="2815">
        <v>91</v>
      </c>
      <c r="X15" s="2833">
        <v>92</v>
      </c>
      <c r="Y15" s="2851">
        <v>151</v>
      </c>
      <c r="Z15" s="2869">
        <v>105</v>
      </c>
      <c r="AA15" s="2887">
        <v>105</v>
      </c>
      <c r="AB15" s="2905">
        <v>160</v>
      </c>
      <c r="AC15" s="2923">
        <v>141</v>
      </c>
      <c r="AD15" s="2941">
        <v>154</v>
      </c>
      <c r="AE15" s="2959">
        <v>191</v>
      </c>
      <c r="AF15" s="2977">
        <v>59</v>
      </c>
      <c r="AG15" s="2995">
        <v>169</v>
      </c>
      <c r="AH15" s="3013">
        <v>169</v>
      </c>
      <c r="AI15" s="3031">
        <v>152</v>
      </c>
      <c r="AJ15" s="3049">
        <v>190</v>
      </c>
      <c r="AK15" s="3067">
        <v>228</v>
      </c>
      <c r="AL15" s="3085">
        <v>157</v>
      </c>
      <c r="AM15" s="299"/>
      <c r="AN15" s="299"/>
      <c r="AO15" s="299"/>
      <c r="AP15" s="299"/>
      <c r="AQ15" s="299"/>
      <c r="AR15" s="299"/>
      <c r="AS15" s="3103">
        <v>625</v>
      </c>
      <c r="AT15" s="3121">
        <v>1124</v>
      </c>
      <c r="AU15" s="300"/>
      <c r="AV15" s="300"/>
      <c r="AW15" s="300"/>
    </row>
    <row r="16" spans="1:50" s="298" customFormat="1" ht="15" x14ac:dyDescent="0.25">
      <c r="A16" s="2420" t="s">
        <v>827</v>
      </c>
      <c r="B16" s="2438" t="s">
        <v>829</v>
      </c>
      <c r="C16" s="2456" t="s">
        <v>33</v>
      </c>
      <c r="D16" s="2474" t="s">
        <v>33</v>
      </c>
      <c r="E16" s="2492" t="s">
        <v>829</v>
      </c>
      <c r="F16" s="2510" t="s">
        <v>33</v>
      </c>
      <c r="G16" s="2528" t="s">
        <v>93</v>
      </c>
      <c r="H16" s="2546">
        <v>36</v>
      </c>
      <c r="I16" s="2564">
        <v>21</v>
      </c>
      <c r="J16" s="2582">
        <v>64</v>
      </c>
      <c r="K16" s="2600">
        <v>69</v>
      </c>
      <c r="L16" s="2618">
        <v>65</v>
      </c>
      <c r="M16" s="2636">
        <v>66</v>
      </c>
      <c r="N16" s="2654">
        <v>63</v>
      </c>
      <c r="O16" s="2672">
        <v>44</v>
      </c>
      <c r="P16" s="2690">
        <v>61</v>
      </c>
      <c r="Q16" s="2708">
        <v>50</v>
      </c>
      <c r="R16" s="2726">
        <v>108</v>
      </c>
      <c r="S16" s="2744">
        <v>68</v>
      </c>
      <c r="T16" s="2762">
        <v>15</v>
      </c>
      <c r="U16" s="2780">
        <v>22</v>
      </c>
      <c r="V16" s="2798">
        <v>104</v>
      </c>
      <c r="W16" s="2816">
        <v>62</v>
      </c>
      <c r="X16" s="2834">
        <v>75</v>
      </c>
      <c r="Y16" s="2852">
        <v>96</v>
      </c>
      <c r="Z16" s="2870">
        <v>83</v>
      </c>
      <c r="AA16" s="2888">
        <v>74</v>
      </c>
      <c r="AB16" s="2906">
        <v>112</v>
      </c>
      <c r="AC16" s="2924">
        <v>109</v>
      </c>
      <c r="AD16" s="2942">
        <v>143</v>
      </c>
      <c r="AE16" s="2960">
        <v>122</v>
      </c>
      <c r="AF16" s="2978">
        <v>55</v>
      </c>
      <c r="AG16" s="2996">
        <v>106</v>
      </c>
      <c r="AH16" s="3014">
        <v>110</v>
      </c>
      <c r="AI16" s="3032">
        <v>138</v>
      </c>
      <c r="AJ16" s="3050">
        <v>125</v>
      </c>
      <c r="AK16" s="3068">
        <v>187</v>
      </c>
      <c r="AL16" s="3086">
        <v>120</v>
      </c>
      <c r="AM16" s="299"/>
      <c r="AN16" s="299"/>
      <c r="AO16" s="299"/>
      <c r="AP16" s="299"/>
      <c r="AQ16" s="299"/>
      <c r="AR16" s="299"/>
      <c r="AS16" s="3104">
        <v>457</v>
      </c>
      <c r="AT16" s="3122">
        <v>841</v>
      </c>
      <c r="AU16" s="300"/>
      <c r="AV16" s="300"/>
      <c r="AW16" s="300"/>
    </row>
    <row r="17" spans="1:49" s="298" customFormat="1" ht="15" x14ac:dyDescent="0.25">
      <c r="A17" s="2421" t="s">
        <v>827</v>
      </c>
      <c r="B17" s="2439" t="s">
        <v>829</v>
      </c>
      <c r="C17" s="2457" t="s">
        <v>33</v>
      </c>
      <c r="D17" s="2475" t="s">
        <v>33</v>
      </c>
      <c r="E17" s="2493" t="s">
        <v>829</v>
      </c>
      <c r="F17" s="2511" t="s">
        <v>33</v>
      </c>
      <c r="G17" s="2529" t="s">
        <v>94</v>
      </c>
      <c r="H17" s="2547">
        <v>29</v>
      </c>
      <c r="I17" s="2565">
        <v>19</v>
      </c>
      <c r="J17" s="2583">
        <v>55</v>
      </c>
      <c r="K17" s="2601">
        <v>62</v>
      </c>
      <c r="L17" s="2619">
        <v>45</v>
      </c>
      <c r="M17" s="2637">
        <v>45</v>
      </c>
      <c r="N17" s="2655">
        <v>42</v>
      </c>
      <c r="O17" s="2673">
        <v>39</v>
      </c>
      <c r="P17" s="2691">
        <v>56</v>
      </c>
      <c r="Q17" s="2709">
        <v>45</v>
      </c>
      <c r="R17" s="2727">
        <v>76</v>
      </c>
      <c r="S17" s="2745">
        <v>51</v>
      </c>
      <c r="T17" s="2763">
        <v>12</v>
      </c>
      <c r="U17" s="2781">
        <v>19</v>
      </c>
      <c r="V17" s="2799">
        <v>81</v>
      </c>
      <c r="W17" s="2817">
        <v>57</v>
      </c>
      <c r="X17" s="2835">
        <v>56</v>
      </c>
      <c r="Y17" s="2853">
        <v>70</v>
      </c>
      <c r="Z17" s="2871">
        <v>59</v>
      </c>
      <c r="AA17" s="2889">
        <v>63</v>
      </c>
      <c r="AB17" s="2907">
        <v>97</v>
      </c>
      <c r="AC17" s="2925">
        <v>95</v>
      </c>
      <c r="AD17" s="2943">
        <v>112</v>
      </c>
      <c r="AE17" s="2961">
        <v>101</v>
      </c>
      <c r="AF17" s="2979">
        <v>45</v>
      </c>
      <c r="AG17" s="2997">
        <v>84</v>
      </c>
      <c r="AH17" s="3015">
        <v>85</v>
      </c>
      <c r="AI17" s="3033">
        <v>99</v>
      </c>
      <c r="AJ17" s="3051">
        <v>81</v>
      </c>
      <c r="AK17" s="3069">
        <v>77</v>
      </c>
      <c r="AL17" s="3087">
        <v>49</v>
      </c>
      <c r="AM17" s="299"/>
      <c r="AN17" s="299"/>
      <c r="AO17" s="299"/>
      <c r="AP17" s="299"/>
      <c r="AQ17" s="299"/>
      <c r="AR17" s="299"/>
      <c r="AS17" s="3105">
        <v>354</v>
      </c>
      <c r="AT17" s="3123">
        <v>520</v>
      </c>
      <c r="AU17" s="300"/>
      <c r="AV17" s="300"/>
      <c r="AW17" s="300"/>
    </row>
    <row r="18" spans="1:49" s="298" customFormat="1" ht="15" x14ac:dyDescent="0.25">
      <c r="A18" s="2422" t="s">
        <v>827</v>
      </c>
      <c r="B18" s="2440" t="s">
        <v>829</v>
      </c>
      <c r="C18" s="2458" t="s">
        <v>33</v>
      </c>
      <c r="D18" s="2476" t="s">
        <v>33</v>
      </c>
      <c r="E18" s="2494" t="s">
        <v>829</v>
      </c>
      <c r="F18" s="2512" t="s">
        <v>33</v>
      </c>
      <c r="G18" s="2530" t="s">
        <v>95</v>
      </c>
      <c r="H18" s="2548">
        <v>0.20899999999999999</v>
      </c>
      <c r="I18" s="2566">
        <v>0.20600000000000002</v>
      </c>
      <c r="J18" s="2584">
        <v>0.308</v>
      </c>
      <c r="K18" s="2602">
        <v>0.249</v>
      </c>
      <c r="L18" s="2620">
        <v>0.308</v>
      </c>
      <c r="M18" s="2638">
        <v>0.30499999999999999</v>
      </c>
      <c r="N18" s="2656">
        <v>0.35399999999999998</v>
      </c>
      <c r="O18" s="2674">
        <v>0.27800000000000002</v>
      </c>
      <c r="P18" s="2692">
        <v>0.34799999999999998</v>
      </c>
      <c r="Q18" s="2710">
        <v>0.35700000000000004</v>
      </c>
      <c r="R18" s="2728">
        <v>0.376</v>
      </c>
      <c r="S18" s="2746">
        <v>0.371</v>
      </c>
      <c r="T18" s="2764">
        <v>0.22500000000000001</v>
      </c>
      <c r="U18" s="2782">
        <v>0.17600000000000002</v>
      </c>
      <c r="V18" s="2800">
        <v>0.32799999999999996</v>
      </c>
      <c r="W18" s="2818">
        <v>0.34</v>
      </c>
      <c r="X18" s="2836">
        <v>0.31900000000000001</v>
      </c>
      <c r="Y18" s="2854">
        <v>0.38700000000000001</v>
      </c>
      <c r="Z18" s="2872">
        <v>0.35799999999999998</v>
      </c>
      <c r="AA18" s="2890">
        <v>0.33200000000000002</v>
      </c>
      <c r="AB18" s="2908">
        <v>0.38500000000000001</v>
      </c>
      <c r="AC18" s="2926">
        <v>0.377</v>
      </c>
      <c r="AD18" s="2944">
        <v>0.28399999999999997</v>
      </c>
      <c r="AE18" s="2962">
        <v>0.42299999999999999</v>
      </c>
      <c r="AF18" s="2980">
        <v>0.254</v>
      </c>
      <c r="AG18" s="2998">
        <v>0.36899999999999999</v>
      </c>
      <c r="AH18" s="3016">
        <v>0.42200000000000004</v>
      </c>
      <c r="AI18" s="3034">
        <v>0.49099999999999999</v>
      </c>
      <c r="AJ18" s="3052">
        <v>0.48399999999999999</v>
      </c>
      <c r="AK18" s="3070">
        <v>0.52300000000000002</v>
      </c>
      <c r="AL18" s="3088">
        <v>0.45</v>
      </c>
      <c r="AM18" s="299"/>
      <c r="AN18" s="299"/>
      <c r="AO18" s="299"/>
      <c r="AP18" s="299"/>
      <c r="AQ18" s="299"/>
      <c r="AR18" s="299"/>
      <c r="AS18" s="3106">
        <v>0.33399999999999996</v>
      </c>
      <c r="AT18" s="3124">
        <v>0.44</v>
      </c>
      <c r="AU18" s="300"/>
      <c r="AV18" s="300"/>
      <c r="AW18" s="300"/>
    </row>
    <row r="19" spans="1:49" s="298" customFormat="1" ht="15" x14ac:dyDescent="0.25">
      <c r="A19" s="2423" t="s">
        <v>827</v>
      </c>
      <c r="B19" s="2441" t="s">
        <v>829</v>
      </c>
      <c r="C19" s="2459" t="s">
        <v>33</v>
      </c>
      <c r="D19" s="2477" t="s">
        <v>33</v>
      </c>
      <c r="E19" s="2495" t="s">
        <v>829</v>
      </c>
      <c r="F19" s="2513" t="s">
        <v>33</v>
      </c>
      <c r="G19" s="2531" t="s">
        <v>96</v>
      </c>
      <c r="H19" s="2549">
        <v>0.316</v>
      </c>
      <c r="I19" s="2567">
        <v>0.32400000000000001</v>
      </c>
      <c r="J19" s="2585">
        <v>0.41100000000000003</v>
      </c>
      <c r="K19" s="2603">
        <v>0.32600000000000001</v>
      </c>
      <c r="L19" s="2621">
        <v>0.39399999999999996</v>
      </c>
      <c r="M19" s="2639">
        <v>0.46500000000000002</v>
      </c>
      <c r="N19" s="2657">
        <v>0.46299999999999997</v>
      </c>
      <c r="O19" s="2675">
        <v>0.38299999999999995</v>
      </c>
      <c r="P19" s="2693">
        <v>0.433</v>
      </c>
      <c r="Q19" s="2711">
        <v>0.44900000000000001</v>
      </c>
      <c r="R19" s="2729">
        <v>0.51800000000000002</v>
      </c>
      <c r="S19" s="2747">
        <v>0.47600000000000003</v>
      </c>
      <c r="T19" s="2765">
        <v>0.29600000000000004</v>
      </c>
      <c r="U19" s="2783">
        <v>0.35100000000000003</v>
      </c>
      <c r="V19" s="2801">
        <v>0.434</v>
      </c>
      <c r="W19" s="2819">
        <v>0.442</v>
      </c>
      <c r="X19" s="2837">
        <v>0.43200000000000005</v>
      </c>
      <c r="Y19" s="2855">
        <v>0.47899999999999998</v>
      </c>
      <c r="Z19" s="2873">
        <v>0.42700000000000005</v>
      </c>
      <c r="AA19" s="2891">
        <v>0.441</v>
      </c>
      <c r="AB19" s="2909">
        <v>0.48499999999999999</v>
      </c>
      <c r="AC19" s="2927">
        <v>0.46200000000000002</v>
      </c>
      <c r="AD19" s="2945">
        <v>0.40799999999999997</v>
      </c>
      <c r="AE19" s="2963">
        <v>0.501</v>
      </c>
      <c r="AF19" s="2981">
        <v>0.312</v>
      </c>
      <c r="AG19" s="2999">
        <v>0.44600000000000001</v>
      </c>
      <c r="AH19" s="3017">
        <v>0.48799999999999999</v>
      </c>
      <c r="AI19" s="3035">
        <v>0.52600000000000002</v>
      </c>
      <c r="AJ19" s="3053">
        <v>0.54799999999999993</v>
      </c>
      <c r="AK19" s="3071">
        <v>0.56299999999999994</v>
      </c>
      <c r="AL19" s="3089">
        <v>0.46399999999999997</v>
      </c>
      <c r="AM19" s="299"/>
      <c r="AN19" s="299"/>
      <c r="AO19" s="299"/>
      <c r="AP19" s="299"/>
      <c r="AQ19" s="299"/>
      <c r="AR19" s="299"/>
      <c r="AS19" s="3107">
        <v>0.433</v>
      </c>
      <c r="AT19" s="3125">
        <v>0.49</v>
      </c>
      <c r="AU19" s="300"/>
      <c r="AV19" s="300"/>
      <c r="AW19" s="300"/>
    </row>
    <row r="20" spans="1:49" s="298" customFormat="1" ht="15" x14ac:dyDescent="0.25">
      <c r="A20" s="2424" t="s">
        <v>827</v>
      </c>
      <c r="B20" s="2442" t="s">
        <v>829</v>
      </c>
      <c r="C20" s="2460" t="s">
        <v>33</v>
      </c>
      <c r="D20" s="2478" t="s">
        <v>33</v>
      </c>
      <c r="E20" s="2496" t="s">
        <v>829</v>
      </c>
      <c r="F20" s="2514" t="s">
        <v>33</v>
      </c>
      <c r="G20" s="2532" t="s">
        <v>97</v>
      </c>
      <c r="H20" s="2550">
        <v>0.16699999999999998</v>
      </c>
      <c r="I20" s="2568">
        <v>0.309</v>
      </c>
      <c r="J20" s="2586">
        <v>0.28600000000000003</v>
      </c>
      <c r="K20" s="2604">
        <v>0.22899999999999998</v>
      </c>
      <c r="L20" s="2622">
        <v>0.29399999999999998</v>
      </c>
      <c r="M20" s="2640">
        <v>0.25800000000000001</v>
      </c>
      <c r="N20" s="2658">
        <v>0.27500000000000002</v>
      </c>
      <c r="O20" s="2676">
        <v>0.19399999999999998</v>
      </c>
      <c r="P20" s="2694">
        <v>0.27200000000000002</v>
      </c>
      <c r="Q20" s="2712">
        <v>0.27</v>
      </c>
      <c r="R20" s="2730">
        <v>0.34700000000000003</v>
      </c>
      <c r="S20" s="2748">
        <v>0.27399999999999997</v>
      </c>
      <c r="T20" s="2766">
        <v>0.21100000000000002</v>
      </c>
      <c r="U20" s="2784">
        <v>0.29699999999999999</v>
      </c>
      <c r="V20" s="2802">
        <v>0.32500000000000001</v>
      </c>
      <c r="W20" s="2820">
        <v>0.30099999999999999</v>
      </c>
      <c r="X20" s="2838">
        <v>0.35200000000000004</v>
      </c>
      <c r="Y20" s="2856">
        <v>0.30499999999999999</v>
      </c>
      <c r="Z20" s="2874">
        <v>0.33700000000000002</v>
      </c>
      <c r="AA20" s="2892">
        <v>0.311</v>
      </c>
      <c r="AB20" s="2910">
        <v>0.33899999999999997</v>
      </c>
      <c r="AC20" s="2928">
        <v>0.35700000000000004</v>
      </c>
      <c r="AD20" s="2946">
        <v>0.379</v>
      </c>
      <c r="AE20" s="2964">
        <v>0.32</v>
      </c>
      <c r="AF20" s="2982">
        <v>0.29100000000000004</v>
      </c>
      <c r="AG20" s="3000">
        <v>0.28000000000000003</v>
      </c>
      <c r="AH20" s="3018">
        <v>0.318</v>
      </c>
      <c r="AI20" s="3036">
        <v>0.47799999999999998</v>
      </c>
      <c r="AJ20" s="3054">
        <v>0.36</v>
      </c>
      <c r="AK20" s="3072">
        <v>0.46200000000000002</v>
      </c>
      <c r="AL20" s="3090">
        <v>0.35499999999999998</v>
      </c>
      <c r="AM20" s="299"/>
      <c r="AN20" s="299"/>
      <c r="AO20" s="299"/>
      <c r="AP20" s="299"/>
      <c r="AQ20" s="299"/>
      <c r="AR20" s="299"/>
      <c r="AS20" s="3108">
        <v>0.316</v>
      </c>
      <c r="AT20" s="3126">
        <v>0.36700000000000005</v>
      </c>
      <c r="AU20" s="300"/>
      <c r="AV20" s="300"/>
      <c r="AW20" s="300"/>
    </row>
    <row r="21" spans="1:49" s="298" customFormat="1" ht="15" x14ac:dyDescent="0.25">
      <c r="A21" s="2425" t="s">
        <v>827</v>
      </c>
      <c r="B21" s="2443" t="s">
        <v>829</v>
      </c>
      <c r="C21" s="2461" t="s">
        <v>33</v>
      </c>
      <c r="D21" s="2479" t="s">
        <v>33</v>
      </c>
      <c r="E21" s="2497" t="s">
        <v>829</v>
      </c>
      <c r="F21" s="2515" t="s">
        <v>33</v>
      </c>
      <c r="G21" s="2533" t="s">
        <v>98</v>
      </c>
      <c r="H21" s="2551">
        <v>0.13500000000000001</v>
      </c>
      <c r="I21" s="2569">
        <v>0.27899999999999997</v>
      </c>
      <c r="J21" s="2587">
        <v>0.24600000000000002</v>
      </c>
      <c r="K21" s="2605">
        <v>0.20600000000000002</v>
      </c>
      <c r="L21" s="2623">
        <v>0.20399999999999999</v>
      </c>
      <c r="M21" s="2641">
        <v>0.17600000000000002</v>
      </c>
      <c r="N21" s="2659">
        <v>0.183</v>
      </c>
      <c r="O21" s="2677">
        <v>0.17199999999999999</v>
      </c>
      <c r="P21" s="2695">
        <v>0.25</v>
      </c>
      <c r="Q21" s="2713">
        <v>0.24299999999999999</v>
      </c>
      <c r="R21" s="2731">
        <v>0.24399999999999999</v>
      </c>
      <c r="S21" s="2749">
        <v>0.20600000000000002</v>
      </c>
      <c r="T21" s="2767">
        <v>0.16899999999999998</v>
      </c>
      <c r="U21" s="2785">
        <v>0.25700000000000001</v>
      </c>
      <c r="V21" s="2803">
        <v>0.253</v>
      </c>
      <c r="W21" s="2821">
        <v>0.27699999999999997</v>
      </c>
      <c r="X21" s="2839">
        <v>0.26300000000000001</v>
      </c>
      <c r="Y21" s="2857">
        <v>0.222</v>
      </c>
      <c r="Z21" s="2875">
        <v>0.24</v>
      </c>
      <c r="AA21" s="2893">
        <v>0.26500000000000001</v>
      </c>
      <c r="AB21" s="2911">
        <v>0.29399999999999998</v>
      </c>
      <c r="AC21" s="2929">
        <v>0.311</v>
      </c>
      <c r="AD21" s="2947">
        <v>0.29699999999999999</v>
      </c>
      <c r="AE21" s="2965">
        <v>0.26500000000000001</v>
      </c>
      <c r="AF21" s="2983">
        <v>0.23800000000000002</v>
      </c>
      <c r="AG21" s="3001">
        <v>0.222</v>
      </c>
      <c r="AH21" s="3019">
        <v>0.24600000000000002</v>
      </c>
      <c r="AI21" s="3037">
        <v>0.34299999999999997</v>
      </c>
      <c r="AJ21" s="3055">
        <v>0.23300000000000001</v>
      </c>
      <c r="AK21" s="3073">
        <v>0.19</v>
      </c>
      <c r="AL21" s="3091">
        <v>0.14499999999999999</v>
      </c>
      <c r="AM21" s="299"/>
      <c r="AN21" s="299"/>
      <c r="AO21" s="299"/>
      <c r="AP21" s="299"/>
      <c r="AQ21" s="299"/>
      <c r="AR21" s="299"/>
      <c r="AS21" s="3109">
        <v>0.245</v>
      </c>
      <c r="AT21" s="3127">
        <v>0.22699999999999998</v>
      </c>
      <c r="AU21" s="300"/>
      <c r="AV21" s="300"/>
      <c r="AW21" s="300"/>
    </row>
    <row r="22" spans="1:49" s="298" customFormat="1" ht="15" x14ac:dyDescent="0.25">
      <c r="A22" s="3128" t="s">
        <v>830</v>
      </c>
      <c r="B22" s="3137" t="s">
        <v>33</v>
      </c>
      <c r="C22" s="3146" t="s">
        <v>33</v>
      </c>
      <c r="D22" s="3155" t="s">
        <v>33</v>
      </c>
      <c r="E22" s="3164" t="s">
        <v>33</v>
      </c>
      <c r="F22" s="3173" t="s">
        <v>33</v>
      </c>
      <c r="G22" s="3182" t="s">
        <v>90</v>
      </c>
      <c r="H22" s="3191">
        <v>434</v>
      </c>
      <c r="I22" s="3200">
        <v>211</v>
      </c>
      <c r="J22" s="3209">
        <v>452</v>
      </c>
      <c r="K22" s="3218">
        <v>580</v>
      </c>
      <c r="L22" s="3227">
        <v>470</v>
      </c>
      <c r="M22" s="3236">
        <v>502</v>
      </c>
      <c r="N22" s="3245">
        <v>498</v>
      </c>
      <c r="O22" s="3254">
        <v>488</v>
      </c>
      <c r="P22" s="3263">
        <v>574</v>
      </c>
      <c r="Q22" s="3272">
        <v>464</v>
      </c>
      <c r="R22" s="3281">
        <v>805</v>
      </c>
      <c r="S22" s="3290">
        <v>592</v>
      </c>
      <c r="T22" s="3299">
        <v>205</v>
      </c>
      <c r="U22" s="3308">
        <v>196</v>
      </c>
      <c r="V22" s="3317">
        <v>683</v>
      </c>
      <c r="W22" s="3326">
        <v>545</v>
      </c>
      <c r="X22" s="3335">
        <v>748</v>
      </c>
      <c r="Y22" s="3344">
        <v>1300</v>
      </c>
      <c r="Z22" s="3353">
        <v>926</v>
      </c>
      <c r="AA22" s="3362">
        <v>1052</v>
      </c>
      <c r="AB22" s="3371">
        <v>1267</v>
      </c>
      <c r="AC22" s="3380">
        <v>1186</v>
      </c>
      <c r="AD22" s="3389">
        <v>1312</v>
      </c>
      <c r="AE22" s="3398">
        <v>1497</v>
      </c>
      <c r="AF22" s="3407">
        <v>509</v>
      </c>
      <c r="AG22" s="3416">
        <v>1045</v>
      </c>
      <c r="AH22" s="3425">
        <v>1201</v>
      </c>
      <c r="AI22" s="3434">
        <v>939</v>
      </c>
      <c r="AJ22" s="3443">
        <v>934</v>
      </c>
      <c r="AK22" s="3452">
        <v>1717</v>
      </c>
      <c r="AL22" s="3461">
        <v>1163</v>
      </c>
      <c r="AM22" s="299"/>
      <c r="AN22" s="299"/>
      <c r="AO22" s="299"/>
      <c r="AP22" s="299"/>
      <c r="AQ22" s="299"/>
      <c r="AR22" s="299"/>
      <c r="AS22" s="3470">
        <v>4603</v>
      </c>
      <c r="AT22" s="3479">
        <v>7508</v>
      </c>
      <c r="AU22" s="300"/>
      <c r="AV22" s="300"/>
      <c r="AW22" s="300"/>
    </row>
    <row r="23" spans="1:49" s="298" customFormat="1" ht="15" x14ac:dyDescent="0.25">
      <c r="A23" s="3129" t="s">
        <v>830</v>
      </c>
      <c r="B23" s="3138" t="s">
        <v>33</v>
      </c>
      <c r="C23" s="3147" t="s">
        <v>33</v>
      </c>
      <c r="D23" s="3156" t="s">
        <v>33</v>
      </c>
      <c r="E23" s="3165" t="s">
        <v>33</v>
      </c>
      <c r="F23" s="3174" t="s">
        <v>33</v>
      </c>
      <c r="G23" s="3183" t="s">
        <v>91</v>
      </c>
      <c r="H23" s="3192">
        <v>134</v>
      </c>
      <c r="I23" s="3201">
        <v>56</v>
      </c>
      <c r="J23" s="3210">
        <v>140</v>
      </c>
      <c r="K23" s="3219">
        <v>158</v>
      </c>
      <c r="L23" s="3228">
        <v>152</v>
      </c>
      <c r="M23" s="3237">
        <v>169</v>
      </c>
      <c r="N23" s="3246">
        <v>223</v>
      </c>
      <c r="O23" s="3255">
        <v>147</v>
      </c>
      <c r="P23" s="3264">
        <v>267</v>
      </c>
      <c r="Q23" s="3273">
        <v>190</v>
      </c>
      <c r="R23" s="3282">
        <v>361</v>
      </c>
      <c r="S23" s="3291">
        <v>233</v>
      </c>
      <c r="T23" s="3300">
        <v>65</v>
      </c>
      <c r="U23" s="3309">
        <v>45</v>
      </c>
      <c r="V23" s="3318">
        <v>266</v>
      </c>
      <c r="W23" s="3327">
        <v>249</v>
      </c>
      <c r="X23" s="3336">
        <v>296</v>
      </c>
      <c r="Y23" s="3345">
        <v>557</v>
      </c>
      <c r="Z23" s="3354">
        <v>376</v>
      </c>
      <c r="AA23" s="3363">
        <v>401</v>
      </c>
      <c r="AB23" s="3372">
        <v>541</v>
      </c>
      <c r="AC23" s="3381">
        <v>474</v>
      </c>
      <c r="AD23" s="3390">
        <v>400</v>
      </c>
      <c r="AE23" s="3399">
        <v>745</v>
      </c>
      <c r="AF23" s="3408">
        <v>165</v>
      </c>
      <c r="AG23" s="3417">
        <v>375</v>
      </c>
      <c r="AH23" s="3426">
        <v>603</v>
      </c>
      <c r="AI23" s="3435">
        <v>469</v>
      </c>
      <c r="AJ23" s="3444">
        <v>453</v>
      </c>
      <c r="AK23" s="3453">
        <v>925</v>
      </c>
      <c r="AL23" s="3462">
        <v>507</v>
      </c>
      <c r="AM23" s="299"/>
      <c r="AN23" s="299"/>
      <c r="AO23" s="299"/>
      <c r="AP23" s="299"/>
      <c r="AQ23" s="299"/>
      <c r="AR23" s="299"/>
      <c r="AS23" s="3471">
        <v>1854</v>
      </c>
      <c r="AT23" s="3480">
        <v>3497</v>
      </c>
      <c r="AU23" s="300"/>
      <c r="AV23" s="300"/>
      <c r="AW23" s="300"/>
    </row>
    <row r="24" spans="1:49" s="298" customFormat="1" ht="15" x14ac:dyDescent="0.25">
      <c r="A24" s="3130" t="s">
        <v>830</v>
      </c>
      <c r="B24" s="3139" t="s">
        <v>33</v>
      </c>
      <c r="C24" s="3148" t="s">
        <v>33</v>
      </c>
      <c r="D24" s="3157" t="s">
        <v>33</v>
      </c>
      <c r="E24" s="3166" t="s">
        <v>33</v>
      </c>
      <c r="F24" s="3175" t="s">
        <v>33</v>
      </c>
      <c r="G24" s="3184" t="s">
        <v>92</v>
      </c>
      <c r="H24" s="3193">
        <v>179</v>
      </c>
      <c r="I24" s="3202">
        <v>76</v>
      </c>
      <c r="J24" s="3211">
        <v>188</v>
      </c>
      <c r="K24" s="3220">
        <v>198</v>
      </c>
      <c r="L24" s="3229">
        <v>190</v>
      </c>
      <c r="M24" s="3238">
        <v>239</v>
      </c>
      <c r="N24" s="3247">
        <v>269</v>
      </c>
      <c r="O24" s="3256">
        <v>207</v>
      </c>
      <c r="P24" s="3265">
        <v>308</v>
      </c>
      <c r="Q24" s="3274">
        <v>220</v>
      </c>
      <c r="R24" s="3283">
        <v>454</v>
      </c>
      <c r="S24" s="3292">
        <v>288</v>
      </c>
      <c r="T24" s="3301">
        <v>81</v>
      </c>
      <c r="U24" s="3310">
        <v>71</v>
      </c>
      <c r="V24" s="3319">
        <v>344</v>
      </c>
      <c r="W24" s="3328">
        <v>298</v>
      </c>
      <c r="X24" s="3337">
        <v>362</v>
      </c>
      <c r="Y24" s="3346">
        <v>680</v>
      </c>
      <c r="Z24" s="3355">
        <v>431</v>
      </c>
      <c r="AA24" s="3364">
        <v>501</v>
      </c>
      <c r="AB24" s="3373">
        <v>651</v>
      </c>
      <c r="AC24" s="3382">
        <v>556</v>
      </c>
      <c r="AD24" s="3391">
        <v>535</v>
      </c>
      <c r="AE24" s="3400">
        <v>827</v>
      </c>
      <c r="AF24" s="3409">
        <v>196</v>
      </c>
      <c r="AG24" s="3418">
        <v>455</v>
      </c>
      <c r="AH24" s="3427">
        <v>652</v>
      </c>
      <c r="AI24" s="3436">
        <v>508</v>
      </c>
      <c r="AJ24" s="3445">
        <v>488</v>
      </c>
      <c r="AK24" s="3454">
        <v>978</v>
      </c>
      <c r="AL24" s="3463">
        <v>522</v>
      </c>
      <c r="AM24" s="299"/>
      <c r="AN24" s="299"/>
      <c r="AO24" s="299"/>
      <c r="AP24" s="299"/>
      <c r="AQ24" s="299"/>
      <c r="AR24" s="299"/>
      <c r="AS24" s="3472">
        <v>2267</v>
      </c>
      <c r="AT24" s="3481">
        <v>3799</v>
      </c>
      <c r="AU24" s="300"/>
      <c r="AV24" s="300"/>
      <c r="AW24" s="300"/>
    </row>
    <row r="25" spans="1:49" s="298" customFormat="1" ht="15" x14ac:dyDescent="0.25">
      <c r="A25" s="3131" t="s">
        <v>830</v>
      </c>
      <c r="B25" s="3140" t="s">
        <v>33</v>
      </c>
      <c r="C25" s="3149" t="s">
        <v>33</v>
      </c>
      <c r="D25" s="3158" t="s">
        <v>33</v>
      </c>
      <c r="E25" s="3167" t="s">
        <v>33</v>
      </c>
      <c r="F25" s="3176" t="s">
        <v>33</v>
      </c>
      <c r="G25" s="3185" t="s">
        <v>93</v>
      </c>
      <c r="H25" s="3194">
        <v>111</v>
      </c>
      <c r="I25" s="3203">
        <v>63</v>
      </c>
      <c r="J25" s="3212">
        <v>124</v>
      </c>
      <c r="K25" s="3221">
        <v>137</v>
      </c>
      <c r="L25" s="3230">
        <v>126</v>
      </c>
      <c r="M25" s="3239">
        <v>148</v>
      </c>
      <c r="N25" s="3248">
        <v>176</v>
      </c>
      <c r="O25" s="3257">
        <v>132</v>
      </c>
      <c r="P25" s="3266">
        <v>204</v>
      </c>
      <c r="Q25" s="3275">
        <v>137</v>
      </c>
      <c r="R25" s="3284">
        <v>319</v>
      </c>
      <c r="S25" s="3293">
        <v>169</v>
      </c>
      <c r="T25" s="3302">
        <v>55</v>
      </c>
      <c r="U25" s="3311">
        <v>45</v>
      </c>
      <c r="V25" s="3320">
        <v>224</v>
      </c>
      <c r="W25" s="3329">
        <v>187</v>
      </c>
      <c r="X25" s="3338">
        <v>261</v>
      </c>
      <c r="Y25" s="3347">
        <v>416</v>
      </c>
      <c r="Z25" s="3356">
        <v>301</v>
      </c>
      <c r="AA25" s="3365">
        <v>346</v>
      </c>
      <c r="AB25" s="3374">
        <v>434</v>
      </c>
      <c r="AC25" s="3383">
        <v>394</v>
      </c>
      <c r="AD25" s="3392">
        <v>441</v>
      </c>
      <c r="AE25" s="3401">
        <v>566</v>
      </c>
      <c r="AF25" s="3410">
        <v>166</v>
      </c>
      <c r="AG25" s="3419">
        <v>324</v>
      </c>
      <c r="AH25" s="3428">
        <v>445</v>
      </c>
      <c r="AI25" s="3437">
        <v>448</v>
      </c>
      <c r="AJ25" s="3446">
        <v>400</v>
      </c>
      <c r="AK25" s="3455">
        <v>889</v>
      </c>
      <c r="AL25" s="3464">
        <v>445</v>
      </c>
      <c r="AM25" s="299"/>
      <c r="AN25" s="299"/>
      <c r="AO25" s="299"/>
      <c r="AP25" s="299"/>
      <c r="AQ25" s="299"/>
      <c r="AR25" s="299"/>
      <c r="AS25" s="3473">
        <v>1489</v>
      </c>
      <c r="AT25" s="3482">
        <v>3117</v>
      </c>
      <c r="AU25" s="300"/>
      <c r="AV25" s="300"/>
      <c r="AW25" s="300"/>
    </row>
    <row r="26" spans="1:49" s="298" customFormat="1" ht="15" x14ac:dyDescent="0.25">
      <c r="A26" s="3132" t="s">
        <v>830</v>
      </c>
      <c r="B26" s="3141" t="s">
        <v>33</v>
      </c>
      <c r="C26" s="3150" t="s">
        <v>33</v>
      </c>
      <c r="D26" s="3159" t="s">
        <v>33</v>
      </c>
      <c r="E26" s="3168" t="s">
        <v>33</v>
      </c>
      <c r="F26" s="3177" t="s">
        <v>33</v>
      </c>
      <c r="G26" s="3186" t="s">
        <v>94</v>
      </c>
      <c r="H26" s="3195">
        <v>81</v>
      </c>
      <c r="I26" s="3204">
        <v>54</v>
      </c>
      <c r="J26" s="3213">
        <v>100</v>
      </c>
      <c r="K26" s="3222">
        <v>115</v>
      </c>
      <c r="L26" s="3231">
        <v>95</v>
      </c>
      <c r="M26" s="3240">
        <v>107</v>
      </c>
      <c r="N26" s="3249">
        <v>134</v>
      </c>
      <c r="O26" s="3258">
        <v>108</v>
      </c>
      <c r="P26" s="3267">
        <v>176</v>
      </c>
      <c r="Q26" s="3276">
        <v>112</v>
      </c>
      <c r="R26" s="3285">
        <v>231</v>
      </c>
      <c r="S26" s="3294">
        <v>123</v>
      </c>
      <c r="T26" s="3303">
        <v>43</v>
      </c>
      <c r="U26" s="3312">
        <v>36</v>
      </c>
      <c r="V26" s="3321">
        <v>170</v>
      </c>
      <c r="W26" s="3330">
        <v>145</v>
      </c>
      <c r="X26" s="3339">
        <v>196</v>
      </c>
      <c r="Y26" s="3348">
        <v>303</v>
      </c>
      <c r="Z26" s="3357">
        <v>221</v>
      </c>
      <c r="AA26" s="3366">
        <v>272</v>
      </c>
      <c r="AB26" s="3375">
        <v>354</v>
      </c>
      <c r="AC26" s="3384">
        <v>308</v>
      </c>
      <c r="AD26" s="3393">
        <v>327</v>
      </c>
      <c r="AE26" s="3402">
        <v>426</v>
      </c>
      <c r="AF26" s="3411">
        <v>132</v>
      </c>
      <c r="AG26" s="3420">
        <v>242</v>
      </c>
      <c r="AH26" s="3429">
        <v>340</v>
      </c>
      <c r="AI26" s="3438">
        <v>327</v>
      </c>
      <c r="AJ26" s="3447">
        <v>276</v>
      </c>
      <c r="AK26" s="3456">
        <v>501</v>
      </c>
      <c r="AL26" s="3465">
        <v>251</v>
      </c>
      <c r="AM26" s="299"/>
      <c r="AN26" s="299"/>
      <c r="AO26" s="299"/>
      <c r="AP26" s="299"/>
      <c r="AQ26" s="299"/>
      <c r="AR26" s="299"/>
      <c r="AS26" s="3474">
        <v>1114</v>
      </c>
      <c r="AT26" s="3483">
        <v>2069</v>
      </c>
      <c r="AU26" s="300"/>
      <c r="AV26" s="300"/>
      <c r="AW26" s="300"/>
    </row>
    <row r="27" spans="1:49" s="298" customFormat="1" ht="15" x14ac:dyDescent="0.25">
      <c r="A27" s="3133" t="s">
        <v>830</v>
      </c>
      <c r="B27" s="3142" t="s">
        <v>33</v>
      </c>
      <c r="C27" s="3151" t="s">
        <v>33</v>
      </c>
      <c r="D27" s="3160" t="s">
        <v>33</v>
      </c>
      <c r="E27" s="3169" t="s">
        <v>33</v>
      </c>
      <c r="F27" s="3178" t="s">
        <v>33</v>
      </c>
      <c r="G27" s="3187" t="s">
        <v>95</v>
      </c>
      <c r="H27" s="3196">
        <v>0.309</v>
      </c>
      <c r="I27" s="3205">
        <v>0.26500000000000001</v>
      </c>
      <c r="J27" s="3214">
        <v>0.31</v>
      </c>
      <c r="K27" s="3223">
        <v>0.27200000000000002</v>
      </c>
      <c r="L27" s="3232">
        <v>0.32299999999999995</v>
      </c>
      <c r="M27" s="3241">
        <v>0.33700000000000002</v>
      </c>
      <c r="N27" s="3250">
        <v>0.44799999999999995</v>
      </c>
      <c r="O27" s="3259">
        <v>0.30099999999999999</v>
      </c>
      <c r="P27" s="3268">
        <v>0.46500000000000002</v>
      </c>
      <c r="Q27" s="3277">
        <v>0.40899999999999997</v>
      </c>
      <c r="R27" s="3286">
        <v>0.44799999999999995</v>
      </c>
      <c r="S27" s="3295">
        <v>0.39399999999999996</v>
      </c>
      <c r="T27" s="3304">
        <v>0.317</v>
      </c>
      <c r="U27" s="3313">
        <v>0.23</v>
      </c>
      <c r="V27" s="3322">
        <v>0.38900000000000001</v>
      </c>
      <c r="W27" s="3331">
        <v>0.45700000000000002</v>
      </c>
      <c r="X27" s="3340">
        <v>0.39600000000000002</v>
      </c>
      <c r="Y27" s="3349">
        <v>0.42799999999999999</v>
      </c>
      <c r="Z27" s="3358">
        <v>0.40600000000000003</v>
      </c>
      <c r="AA27" s="3367">
        <v>0.38100000000000001</v>
      </c>
      <c r="AB27" s="3376">
        <v>0.42700000000000005</v>
      </c>
      <c r="AC27" s="3385">
        <v>0.4</v>
      </c>
      <c r="AD27" s="3394">
        <v>0.30499999999999999</v>
      </c>
      <c r="AE27" s="3403">
        <v>0.498</v>
      </c>
      <c r="AF27" s="3412">
        <v>0.32400000000000001</v>
      </c>
      <c r="AG27" s="3421">
        <v>0.35899999999999999</v>
      </c>
      <c r="AH27" s="3430">
        <v>0.502</v>
      </c>
      <c r="AI27" s="3439">
        <v>0.499</v>
      </c>
      <c r="AJ27" s="3448">
        <v>0.48499999999999999</v>
      </c>
      <c r="AK27" s="3457">
        <v>0.53900000000000003</v>
      </c>
      <c r="AL27" s="3466">
        <v>0.436</v>
      </c>
      <c r="AM27" s="299"/>
      <c r="AN27" s="299"/>
      <c r="AO27" s="299"/>
      <c r="AP27" s="299"/>
      <c r="AQ27" s="299"/>
      <c r="AR27" s="299"/>
      <c r="AS27" s="3475">
        <v>0.40299999999999997</v>
      </c>
      <c r="AT27" s="3484">
        <v>0.46600000000000003</v>
      </c>
      <c r="AU27" s="300"/>
      <c r="AV27" s="300"/>
      <c r="AW27" s="300"/>
    </row>
    <row r="28" spans="1:49" s="298" customFormat="1" ht="15" x14ac:dyDescent="0.25">
      <c r="A28" s="3134" t="s">
        <v>830</v>
      </c>
      <c r="B28" s="3143" t="s">
        <v>33</v>
      </c>
      <c r="C28" s="3152" t="s">
        <v>33</v>
      </c>
      <c r="D28" s="3161" t="s">
        <v>33</v>
      </c>
      <c r="E28" s="3170" t="s">
        <v>33</v>
      </c>
      <c r="F28" s="3179" t="s">
        <v>33</v>
      </c>
      <c r="G28" s="3188" t="s">
        <v>96</v>
      </c>
      <c r="H28" s="3197">
        <v>0.41200000000000003</v>
      </c>
      <c r="I28" s="3206">
        <v>0.36</v>
      </c>
      <c r="J28" s="3215">
        <v>0.41600000000000004</v>
      </c>
      <c r="K28" s="3224">
        <v>0.34100000000000003</v>
      </c>
      <c r="L28" s="3233">
        <v>0.40399999999999997</v>
      </c>
      <c r="M28" s="3242">
        <v>0.47600000000000003</v>
      </c>
      <c r="N28" s="3251">
        <v>0.54</v>
      </c>
      <c r="O28" s="3260">
        <v>0.42399999999999999</v>
      </c>
      <c r="P28" s="3269">
        <v>0.53700000000000003</v>
      </c>
      <c r="Q28" s="3278">
        <v>0.47399999999999998</v>
      </c>
      <c r="R28" s="3287">
        <v>0.56399999999999995</v>
      </c>
      <c r="S28" s="3296">
        <v>0.48599999999999999</v>
      </c>
      <c r="T28" s="3305">
        <v>0.39500000000000002</v>
      </c>
      <c r="U28" s="3314">
        <v>0.36200000000000004</v>
      </c>
      <c r="V28" s="3323">
        <v>0.504</v>
      </c>
      <c r="W28" s="3332">
        <v>0.54700000000000004</v>
      </c>
      <c r="X28" s="3341">
        <v>0.48399999999999999</v>
      </c>
      <c r="Y28" s="3350">
        <v>0.52300000000000002</v>
      </c>
      <c r="Z28" s="3359">
        <v>0.46500000000000002</v>
      </c>
      <c r="AA28" s="3368">
        <v>0.47600000000000003</v>
      </c>
      <c r="AB28" s="3377">
        <v>0.51400000000000001</v>
      </c>
      <c r="AC28" s="3386">
        <v>0.46899999999999997</v>
      </c>
      <c r="AD28" s="3395">
        <v>0.40799999999999997</v>
      </c>
      <c r="AE28" s="3404">
        <v>0.55200000000000005</v>
      </c>
      <c r="AF28" s="3413">
        <v>0.38500000000000001</v>
      </c>
      <c r="AG28" s="3422">
        <v>0.435</v>
      </c>
      <c r="AH28" s="3431">
        <v>0.54299999999999993</v>
      </c>
      <c r="AI28" s="3440">
        <v>0.54100000000000004</v>
      </c>
      <c r="AJ28" s="3449">
        <v>0.52200000000000002</v>
      </c>
      <c r="AK28" s="3458">
        <v>0.56999999999999995</v>
      </c>
      <c r="AL28" s="3467">
        <v>0.44900000000000001</v>
      </c>
      <c r="AM28" s="299"/>
      <c r="AN28" s="299"/>
      <c r="AO28" s="299"/>
      <c r="AP28" s="299"/>
      <c r="AQ28" s="299"/>
      <c r="AR28" s="299"/>
      <c r="AS28" s="3476">
        <v>0.49299999999999999</v>
      </c>
      <c r="AT28" s="3485">
        <v>0.50600000000000001</v>
      </c>
      <c r="AU28" s="300"/>
      <c r="AV28" s="300"/>
      <c r="AW28" s="300"/>
    </row>
    <row r="29" spans="1:49" s="298" customFormat="1" ht="15" x14ac:dyDescent="0.25">
      <c r="A29" s="3135" t="s">
        <v>830</v>
      </c>
      <c r="B29" s="3144" t="s">
        <v>33</v>
      </c>
      <c r="C29" s="3153" t="s">
        <v>33</v>
      </c>
      <c r="D29" s="3162" t="s">
        <v>33</v>
      </c>
      <c r="E29" s="3171" t="s">
        <v>33</v>
      </c>
      <c r="F29" s="3180" t="s">
        <v>33</v>
      </c>
      <c r="G29" s="3189" t="s">
        <v>97</v>
      </c>
      <c r="H29" s="3198">
        <v>0.25600000000000001</v>
      </c>
      <c r="I29" s="3207">
        <v>0.29899999999999999</v>
      </c>
      <c r="J29" s="3216">
        <v>0.27399999999999997</v>
      </c>
      <c r="K29" s="3225">
        <v>0.23600000000000002</v>
      </c>
      <c r="L29" s="3234">
        <v>0.26800000000000002</v>
      </c>
      <c r="M29" s="3243">
        <v>0.29499999999999998</v>
      </c>
      <c r="N29" s="3252">
        <v>0.35299999999999998</v>
      </c>
      <c r="O29" s="3261">
        <v>0.27</v>
      </c>
      <c r="P29" s="3270">
        <v>0.35499999999999998</v>
      </c>
      <c r="Q29" s="3279">
        <v>0.29499999999999998</v>
      </c>
      <c r="R29" s="3288">
        <v>0.39600000000000002</v>
      </c>
      <c r="S29" s="3297">
        <v>0.28499999999999998</v>
      </c>
      <c r="T29" s="3306">
        <v>0.26800000000000002</v>
      </c>
      <c r="U29" s="3315">
        <v>0.23</v>
      </c>
      <c r="V29" s="3324">
        <v>0.32799999999999996</v>
      </c>
      <c r="W29" s="3333">
        <v>0.34299999999999997</v>
      </c>
      <c r="X29" s="3342">
        <v>0.34899999999999998</v>
      </c>
      <c r="Y29" s="3351">
        <v>0.32</v>
      </c>
      <c r="Z29" s="3360">
        <v>0.32500000000000001</v>
      </c>
      <c r="AA29" s="3369">
        <v>0.32899999999999996</v>
      </c>
      <c r="AB29" s="3378">
        <v>0.34299999999999997</v>
      </c>
      <c r="AC29" s="3387">
        <v>0.33200000000000002</v>
      </c>
      <c r="AD29" s="3396">
        <v>0.33600000000000002</v>
      </c>
      <c r="AE29" s="3405">
        <v>0.37799999999999995</v>
      </c>
      <c r="AF29" s="3414">
        <v>0.32600000000000001</v>
      </c>
      <c r="AG29" s="3423">
        <v>0.31</v>
      </c>
      <c r="AH29" s="3432">
        <v>0.371</v>
      </c>
      <c r="AI29" s="3441">
        <v>0.47700000000000004</v>
      </c>
      <c r="AJ29" s="3450">
        <v>0.42799999999999999</v>
      </c>
      <c r="AK29" s="3459">
        <v>0.51800000000000002</v>
      </c>
      <c r="AL29" s="3468">
        <v>0.38299999999999995</v>
      </c>
      <c r="AM29" s="299"/>
      <c r="AN29" s="299"/>
      <c r="AO29" s="299"/>
      <c r="AP29" s="299"/>
      <c r="AQ29" s="299"/>
      <c r="AR29" s="299"/>
      <c r="AS29" s="3477">
        <v>0.32299999999999995</v>
      </c>
      <c r="AT29" s="3486">
        <v>0.41499999999999998</v>
      </c>
      <c r="AU29" s="300"/>
      <c r="AV29" s="300"/>
      <c r="AW29" s="300"/>
    </row>
    <row r="30" spans="1:49" s="298" customFormat="1" ht="15" x14ac:dyDescent="0.25">
      <c r="A30" s="3136" t="s">
        <v>830</v>
      </c>
      <c r="B30" s="3145" t="s">
        <v>33</v>
      </c>
      <c r="C30" s="3154" t="s">
        <v>33</v>
      </c>
      <c r="D30" s="3163" t="s">
        <v>33</v>
      </c>
      <c r="E30" s="3172" t="s">
        <v>33</v>
      </c>
      <c r="F30" s="3181" t="s">
        <v>33</v>
      </c>
      <c r="G30" s="3190" t="s">
        <v>98</v>
      </c>
      <c r="H30" s="3199">
        <v>0.187</v>
      </c>
      <c r="I30" s="3208">
        <v>0.25600000000000001</v>
      </c>
      <c r="J30" s="3217">
        <v>0.221</v>
      </c>
      <c r="K30" s="3226">
        <v>0.19800000000000001</v>
      </c>
      <c r="L30" s="3235">
        <v>0.20199999999999999</v>
      </c>
      <c r="M30" s="3244">
        <v>0.21299999999999999</v>
      </c>
      <c r="N30" s="3253">
        <v>0.26899999999999996</v>
      </c>
      <c r="O30" s="3262">
        <v>0.221</v>
      </c>
      <c r="P30" s="3271">
        <v>0.307</v>
      </c>
      <c r="Q30" s="3280">
        <v>0.24100000000000002</v>
      </c>
      <c r="R30" s="3289">
        <v>0.28699999999999998</v>
      </c>
      <c r="S30" s="3298">
        <v>0.20800000000000002</v>
      </c>
      <c r="T30" s="3307">
        <v>0.21</v>
      </c>
      <c r="U30" s="3316">
        <v>0.184</v>
      </c>
      <c r="V30" s="3325">
        <v>0.249</v>
      </c>
      <c r="W30" s="3334">
        <v>0.26600000000000001</v>
      </c>
      <c r="X30" s="3343">
        <v>0.26200000000000001</v>
      </c>
      <c r="Y30" s="3352">
        <v>0.23300000000000001</v>
      </c>
      <c r="Z30" s="3361">
        <v>0.23899999999999999</v>
      </c>
      <c r="AA30" s="3370">
        <v>0.25900000000000001</v>
      </c>
      <c r="AB30" s="3379">
        <v>0.27899999999999997</v>
      </c>
      <c r="AC30" s="3388">
        <v>0.26</v>
      </c>
      <c r="AD30" s="3397">
        <v>0.249</v>
      </c>
      <c r="AE30" s="3406">
        <v>0.28499999999999998</v>
      </c>
      <c r="AF30" s="3415">
        <v>0.25900000000000001</v>
      </c>
      <c r="AG30" s="3424">
        <v>0.23199999999999998</v>
      </c>
      <c r="AH30" s="3433">
        <v>0.28300000000000003</v>
      </c>
      <c r="AI30" s="3442">
        <v>0.34799999999999998</v>
      </c>
      <c r="AJ30" s="3451">
        <v>0.29600000000000004</v>
      </c>
      <c r="AK30" s="3460">
        <v>0.29199999999999998</v>
      </c>
      <c r="AL30" s="3469">
        <v>0.21600000000000003</v>
      </c>
      <c r="AM30" s="299"/>
      <c r="AN30" s="299"/>
      <c r="AO30" s="299"/>
      <c r="AP30" s="299"/>
      <c r="AQ30" s="299"/>
      <c r="AR30" s="299"/>
      <c r="AS30" s="3478">
        <v>0.24199999999999999</v>
      </c>
      <c r="AT30" s="3487">
        <v>0.27600000000000002</v>
      </c>
      <c r="AU30" s="300"/>
      <c r="AV30" s="300"/>
      <c r="AW30" s="300"/>
    </row>
    <row r="31" spans="1:49" s="298" customFormat="1" x14ac:dyDescent="0.2"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300"/>
      <c r="AT31" s="300"/>
      <c r="AU31" s="300"/>
      <c r="AV31" s="300"/>
      <c r="AW31" s="300"/>
    </row>
    <row r="32" spans="1:49" s="298" customFormat="1" x14ac:dyDescent="0.2"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299"/>
      <c r="AS32" s="300"/>
      <c r="AT32" s="300"/>
      <c r="AU32" s="300"/>
      <c r="AV32" s="300"/>
      <c r="AW32" s="300"/>
    </row>
    <row r="33" spans="12:49" s="298" customFormat="1" x14ac:dyDescent="0.2"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300"/>
      <c r="AT33" s="300"/>
      <c r="AU33" s="300"/>
      <c r="AV33" s="300"/>
      <c r="AW33" s="300"/>
    </row>
    <row r="34" spans="12:49" s="298" customFormat="1" x14ac:dyDescent="0.2"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299"/>
      <c r="AF34" s="299"/>
      <c r="AG34" s="299"/>
      <c r="AH34" s="299"/>
      <c r="AI34" s="299"/>
      <c r="AJ34" s="299"/>
      <c r="AK34" s="299"/>
      <c r="AL34" s="299"/>
      <c r="AM34" s="299"/>
      <c r="AN34" s="299"/>
      <c r="AO34" s="299"/>
      <c r="AP34" s="299"/>
      <c r="AQ34" s="299"/>
      <c r="AR34" s="299"/>
      <c r="AS34" s="300"/>
      <c r="AT34" s="300"/>
      <c r="AU34" s="300"/>
      <c r="AV34" s="300"/>
      <c r="AW34" s="300"/>
    </row>
    <row r="35" spans="12:49" s="298" customFormat="1" x14ac:dyDescent="0.2"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299"/>
      <c r="AF35" s="299"/>
      <c r="AG35" s="299"/>
      <c r="AH35" s="299"/>
      <c r="AI35" s="299"/>
      <c r="AJ35" s="299"/>
      <c r="AK35" s="299"/>
      <c r="AL35" s="299"/>
      <c r="AM35" s="299"/>
      <c r="AN35" s="299"/>
      <c r="AO35" s="299"/>
      <c r="AP35" s="299"/>
      <c r="AQ35" s="299"/>
      <c r="AR35" s="299"/>
      <c r="AS35" s="300"/>
      <c r="AT35" s="300"/>
      <c r="AU35" s="300"/>
      <c r="AV35" s="300"/>
      <c r="AW35" s="300"/>
    </row>
    <row r="36" spans="12:49" s="298" customFormat="1" x14ac:dyDescent="0.2"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299"/>
      <c r="AN36" s="299"/>
      <c r="AO36" s="299"/>
      <c r="AP36" s="299"/>
      <c r="AQ36" s="299"/>
      <c r="AR36" s="299"/>
      <c r="AS36" s="300"/>
      <c r="AT36" s="300"/>
      <c r="AU36" s="300"/>
      <c r="AV36" s="300"/>
      <c r="AW36" s="300"/>
    </row>
    <row r="37" spans="12:49" s="298" customFormat="1" x14ac:dyDescent="0.2"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300"/>
      <c r="AT37" s="300"/>
      <c r="AU37" s="300"/>
      <c r="AV37" s="300"/>
      <c r="AW37" s="300"/>
    </row>
    <row r="38" spans="12:49" s="298" customFormat="1" x14ac:dyDescent="0.2"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99"/>
      <c r="AO38" s="299"/>
      <c r="AP38" s="299"/>
      <c r="AQ38" s="299"/>
      <c r="AR38" s="299"/>
      <c r="AS38" s="300"/>
      <c r="AT38" s="300"/>
      <c r="AU38" s="300"/>
      <c r="AV38" s="300"/>
      <c r="AW38" s="300"/>
    </row>
    <row r="39" spans="12:49" s="298" customFormat="1" x14ac:dyDescent="0.2"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99"/>
      <c r="AB39" s="299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99"/>
      <c r="AO39" s="299"/>
      <c r="AP39" s="299"/>
      <c r="AQ39" s="299"/>
      <c r="AR39" s="299"/>
      <c r="AS39" s="300"/>
      <c r="AT39" s="300"/>
      <c r="AU39" s="300"/>
      <c r="AV39" s="300"/>
      <c r="AW39" s="300"/>
    </row>
    <row r="40" spans="12:49" s="298" customFormat="1" x14ac:dyDescent="0.2"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300"/>
      <c r="AT40" s="300"/>
      <c r="AU40" s="300"/>
      <c r="AV40" s="300"/>
      <c r="AW40" s="300"/>
    </row>
    <row r="41" spans="12:49" s="298" customFormat="1" x14ac:dyDescent="0.2"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  <c r="AF41" s="299"/>
      <c r="AG41" s="299"/>
      <c r="AH41" s="299"/>
      <c r="AI41" s="299"/>
      <c r="AJ41" s="299"/>
      <c r="AK41" s="299"/>
      <c r="AL41" s="299"/>
      <c r="AM41" s="299"/>
      <c r="AN41" s="299"/>
      <c r="AO41" s="299"/>
      <c r="AP41" s="299"/>
      <c r="AQ41" s="299"/>
      <c r="AR41" s="299"/>
      <c r="AS41" s="300"/>
      <c r="AT41" s="300"/>
      <c r="AU41" s="300"/>
      <c r="AV41" s="300"/>
      <c r="AW41" s="300"/>
    </row>
    <row r="42" spans="12:49" s="298" customFormat="1" x14ac:dyDescent="0.2"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299"/>
      <c r="AD42" s="299"/>
      <c r="AE42" s="299"/>
      <c r="AF42" s="299"/>
      <c r="AG42" s="299"/>
      <c r="AH42" s="299"/>
      <c r="AI42" s="299"/>
      <c r="AJ42" s="299"/>
      <c r="AK42" s="299"/>
      <c r="AL42" s="299"/>
      <c r="AM42" s="299"/>
      <c r="AN42" s="299"/>
      <c r="AO42" s="299"/>
      <c r="AP42" s="299"/>
      <c r="AQ42" s="299"/>
      <c r="AR42" s="299"/>
      <c r="AS42" s="300"/>
      <c r="AT42" s="300"/>
      <c r="AU42" s="300"/>
      <c r="AV42" s="300"/>
      <c r="AW42" s="300"/>
    </row>
    <row r="43" spans="12:49" s="298" customFormat="1" x14ac:dyDescent="0.2"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300"/>
      <c r="AT43" s="300"/>
      <c r="AU43" s="300"/>
      <c r="AV43" s="300"/>
      <c r="AW43" s="300"/>
    </row>
    <row r="44" spans="12:49" s="298" customFormat="1" x14ac:dyDescent="0.2"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299"/>
      <c r="AD44" s="299"/>
      <c r="AE44" s="299"/>
      <c r="AF44" s="299"/>
      <c r="AG44" s="299"/>
      <c r="AH44" s="299"/>
      <c r="AI44" s="299"/>
      <c r="AJ44" s="299"/>
      <c r="AK44" s="299"/>
      <c r="AL44" s="299"/>
      <c r="AM44" s="299"/>
      <c r="AN44" s="299"/>
      <c r="AO44" s="299"/>
      <c r="AP44" s="299"/>
      <c r="AQ44" s="299"/>
      <c r="AR44" s="299"/>
      <c r="AS44" s="300"/>
      <c r="AT44" s="300"/>
      <c r="AU44" s="300"/>
      <c r="AV44" s="300"/>
      <c r="AW44" s="300"/>
    </row>
    <row r="45" spans="12:49" s="298" customFormat="1" x14ac:dyDescent="0.2"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9"/>
      <c r="AI45" s="299"/>
      <c r="AJ45" s="299"/>
      <c r="AK45" s="299"/>
      <c r="AL45" s="299"/>
      <c r="AM45" s="299"/>
      <c r="AN45" s="299"/>
      <c r="AO45" s="299"/>
      <c r="AP45" s="299"/>
      <c r="AQ45" s="299"/>
      <c r="AR45" s="299"/>
      <c r="AS45" s="300"/>
      <c r="AT45" s="300"/>
      <c r="AU45" s="300"/>
      <c r="AV45" s="300"/>
      <c r="AW45" s="300"/>
    </row>
    <row r="46" spans="12:49" s="298" customFormat="1" x14ac:dyDescent="0.2"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299"/>
      <c r="AD46" s="299"/>
      <c r="AE46" s="299"/>
      <c r="AF46" s="299"/>
      <c r="AG46" s="299"/>
      <c r="AH46" s="299"/>
      <c r="AI46" s="299"/>
      <c r="AJ46" s="299"/>
      <c r="AK46" s="299"/>
      <c r="AL46" s="299"/>
      <c r="AM46" s="299"/>
      <c r="AN46" s="299"/>
      <c r="AO46" s="299"/>
      <c r="AP46" s="299"/>
      <c r="AQ46" s="299"/>
      <c r="AR46" s="299"/>
      <c r="AS46" s="300"/>
      <c r="AT46" s="300"/>
      <c r="AU46" s="300"/>
      <c r="AV46" s="300"/>
      <c r="AW46" s="300"/>
    </row>
    <row r="47" spans="12:49" s="298" customFormat="1" x14ac:dyDescent="0.2"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99"/>
      <c r="AB47" s="299"/>
      <c r="AC47" s="299"/>
      <c r="AD47" s="299"/>
      <c r="AE47" s="299"/>
      <c r="AF47" s="299"/>
      <c r="AG47" s="299"/>
      <c r="AH47" s="299"/>
      <c r="AI47" s="299"/>
      <c r="AJ47" s="299"/>
      <c r="AK47" s="299"/>
      <c r="AL47" s="299"/>
      <c r="AM47" s="299"/>
      <c r="AN47" s="299"/>
      <c r="AO47" s="299"/>
      <c r="AP47" s="299"/>
      <c r="AQ47" s="299"/>
      <c r="AR47" s="299"/>
      <c r="AS47" s="300"/>
      <c r="AT47" s="300"/>
      <c r="AU47" s="300"/>
      <c r="AV47" s="300"/>
      <c r="AW47" s="300"/>
    </row>
    <row r="48" spans="12:49" s="298" customFormat="1" x14ac:dyDescent="0.2"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299"/>
      <c r="AG48" s="299"/>
      <c r="AH48" s="299"/>
      <c r="AI48" s="299"/>
      <c r="AJ48" s="299"/>
      <c r="AK48" s="299"/>
      <c r="AL48" s="299"/>
      <c r="AM48" s="299"/>
      <c r="AN48" s="299"/>
      <c r="AO48" s="299"/>
      <c r="AP48" s="299"/>
      <c r="AQ48" s="299"/>
      <c r="AR48" s="299"/>
      <c r="AS48" s="300"/>
      <c r="AT48" s="300"/>
      <c r="AU48" s="300"/>
      <c r="AV48" s="300"/>
      <c r="AW48" s="300"/>
    </row>
    <row r="49" spans="12:49" s="298" customFormat="1" x14ac:dyDescent="0.2"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300"/>
      <c r="AT49" s="300"/>
      <c r="AU49" s="300"/>
      <c r="AV49" s="300"/>
      <c r="AW49" s="300"/>
    </row>
    <row r="50" spans="12:49" s="298" customFormat="1" x14ac:dyDescent="0.2"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299"/>
      <c r="AD50" s="299"/>
      <c r="AE50" s="299"/>
      <c r="AF50" s="299"/>
      <c r="AG50" s="299"/>
      <c r="AH50" s="299"/>
      <c r="AI50" s="299"/>
      <c r="AJ50" s="299"/>
      <c r="AK50" s="299"/>
      <c r="AL50" s="299"/>
      <c r="AM50" s="299"/>
      <c r="AN50" s="299"/>
      <c r="AO50" s="299"/>
      <c r="AP50" s="299"/>
      <c r="AQ50" s="299"/>
      <c r="AR50" s="299"/>
      <c r="AS50" s="300"/>
      <c r="AT50" s="300"/>
      <c r="AU50" s="300"/>
      <c r="AV50" s="300"/>
      <c r="AW50" s="300"/>
    </row>
    <row r="51" spans="12:49" s="298" customFormat="1" x14ac:dyDescent="0.2"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  <c r="AA51" s="299"/>
      <c r="AB51" s="299"/>
      <c r="AC51" s="299"/>
      <c r="AD51" s="299"/>
      <c r="AE51" s="299"/>
      <c r="AF51" s="299"/>
      <c r="AG51" s="299"/>
      <c r="AH51" s="299"/>
      <c r="AI51" s="299"/>
      <c r="AJ51" s="299"/>
      <c r="AK51" s="299"/>
      <c r="AL51" s="299"/>
      <c r="AM51" s="299"/>
      <c r="AN51" s="299"/>
      <c r="AO51" s="299"/>
      <c r="AP51" s="299"/>
      <c r="AQ51" s="299"/>
      <c r="AR51" s="299"/>
      <c r="AS51" s="300"/>
      <c r="AT51" s="300"/>
      <c r="AU51" s="300"/>
      <c r="AV51" s="300"/>
      <c r="AW51" s="300"/>
    </row>
    <row r="52" spans="12:49" s="298" customFormat="1" x14ac:dyDescent="0.2"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300"/>
      <c r="AT52" s="300"/>
      <c r="AU52" s="300"/>
      <c r="AV52" s="300"/>
      <c r="AW52" s="300"/>
    </row>
    <row r="53" spans="12:49" s="298" customFormat="1" x14ac:dyDescent="0.2"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299"/>
      <c r="AP53" s="299"/>
      <c r="AQ53" s="299"/>
      <c r="AR53" s="299"/>
      <c r="AS53" s="300"/>
      <c r="AT53" s="300"/>
      <c r="AU53" s="300"/>
      <c r="AV53" s="300"/>
      <c r="AW53" s="300"/>
    </row>
    <row r="54" spans="12:49" s="298" customFormat="1" x14ac:dyDescent="0.2"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299"/>
      <c r="AD54" s="299"/>
      <c r="AE54" s="299"/>
      <c r="AF54" s="299"/>
      <c r="AG54" s="299"/>
      <c r="AH54" s="299"/>
      <c r="AI54" s="299"/>
      <c r="AJ54" s="299"/>
      <c r="AK54" s="299"/>
      <c r="AL54" s="299"/>
      <c r="AM54" s="299"/>
      <c r="AN54" s="299"/>
      <c r="AO54" s="299"/>
      <c r="AP54" s="299"/>
      <c r="AQ54" s="299"/>
      <c r="AR54" s="299"/>
      <c r="AS54" s="300"/>
      <c r="AT54" s="300"/>
      <c r="AU54" s="300"/>
      <c r="AV54" s="300"/>
      <c r="AW54" s="300"/>
    </row>
    <row r="55" spans="12:49" s="298" customFormat="1" x14ac:dyDescent="0.2"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299"/>
      <c r="AA55" s="299"/>
      <c r="AB55" s="299"/>
      <c r="AC55" s="299"/>
      <c r="AD55" s="299"/>
      <c r="AE55" s="299"/>
      <c r="AF55" s="299"/>
      <c r="AG55" s="299"/>
      <c r="AH55" s="299"/>
      <c r="AI55" s="299"/>
      <c r="AJ55" s="299"/>
      <c r="AK55" s="299"/>
      <c r="AL55" s="299"/>
      <c r="AM55" s="299"/>
      <c r="AN55" s="299"/>
      <c r="AO55" s="299"/>
      <c r="AP55" s="299"/>
      <c r="AQ55" s="299"/>
      <c r="AR55" s="299"/>
      <c r="AS55" s="300"/>
      <c r="AT55" s="300"/>
      <c r="AU55" s="300"/>
      <c r="AV55" s="300"/>
      <c r="AW55" s="300"/>
    </row>
    <row r="56" spans="12:49" s="298" customFormat="1" x14ac:dyDescent="0.2"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299"/>
      <c r="AD56" s="299"/>
      <c r="AE56" s="299"/>
      <c r="AF56" s="299"/>
      <c r="AG56" s="299"/>
      <c r="AH56" s="299"/>
      <c r="AI56" s="299"/>
      <c r="AJ56" s="299"/>
      <c r="AK56" s="299"/>
      <c r="AL56" s="299"/>
      <c r="AM56" s="299"/>
      <c r="AN56" s="299"/>
      <c r="AO56" s="299"/>
      <c r="AP56" s="299"/>
      <c r="AQ56" s="299"/>
      <c r="AR56" s="299"/>
      <c r="AS56" s="300"/>
      <c r="AT56" s="300"/>
      <c r="AU56" s="300"/>
      <c r="AV56" s="300"/>
      <c r="AW56" s="300"/>
    </row>
    <row r="57" spans="12:49" s="298" customFormat="1" x14ac:dyDescent="0.2"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  <c r="AA57" s="299"/>
      <c r="AB57" s="299"/>
      <c r="AC57" s="299"/>
      <c r="AD57" s="299"/>
      <c r="AE57" s="299"/>
      <c r="AF57" s="299"/>
      <c r="AG57" s="299"/>
      <c r="AH57" s="299"/>
      <c r="AI57" s="299"/>
      <c r="AJ57" s="299"/>
      <c r="AK57" s="299"/>
      <c r="AL57" s="299"/>
      <c r="AM57" s="299"/>
      <c r="AN57" s="299"/>
      <c r="AO57" s="299"/>
      <c r="AP57" s="299"/>
      <c r="AQ57" s="299"/>
      <c r="AR57" s="299"/>
      <c r="AS57" s="300"/>
      <c r="AT57" s="300"/>
      <c r="AU57" s="300"/>
      <c r="AV57" s="300"/>
      <c r="AW57" s="300"/>
    </row>
    <row r="58" spans="12:49" s="298" customFormat="1" x14ac:dyDescent="0.2"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299"/>
      <c r="AD58" s="299"/>
      <c r="AE58" s="299"/>
      <c r="AF58" s="299"/>
      <c r="AG58" s="299"/>
      <c r="AH58" s="299"/>
      <c r="AI58" s="299"/>
      <c r="AJ58" s="299"/>
      <c r="AK58" s="299"/>
      <c r="AL58" s="299"/>
      <c r="AM58" s="299"/>
      <c r="AN58" s="299"/>
      <c r="AO58" s="299"/>
      <c r="AP58" s="299"/>
      <c r="AQ58" s="299"/>
      <c r="AR58" s="299"/>
      <c r="AS58" s="300"/>
      <c r="AT58" s="300"/>
      <c r="AU58" s="300"/>
      <c r="AV58" s="300"/>
      <c r="AW58" s="300"/>
    </row>
    <row r="59" spans="12:49" s="298" customFormat="1" x14ac:dyDescent="0.2"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  <c r="AA59" s="299"/>
      <c r="AB59" s="299"/>
      <c r="AC59" s="299"/>
      <c r="AD59" s="299"/>
      <c r="AE59" s="299"/>
      <c r="AF59" s="299"/>
      <c r="AG59" s="299"/>
      <c r="AH59" s="299"/>
      <c r="AI59" s="299"/>
      <c r="AJ59" s="299"/>
      <c r="AK59" s="299"/>
      <c r="AL59" s="299"/>
      <c r="AM59" s="299"/>
      <c r="AN59" s="299"/>
      <c r="AO59" s="299"/>
      <c r="AP59" s="299"/>
      <c r="AQ59" s="299"/>
      <c r="AR59" s="299"/>
      <c r="AS59" s="300"/>
      <c r="AT59" s="300"/>
      <c r="AU59" s="300"/>
      <c r="AV59" s="300"/>
      <c r="AW59" s="300"/>
    </row>
    <row r="60" spans="12:49" s="298" customFormat="1" x14ac:dyDescent="0.2"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300"/>
      <c r="AT60" s="300"/>
      <c r="AU60" s="300"/>
      <c r="AV60" s="300"/>
      <c r="AW60" s="300"/>
    </row>
    <row r="61" spans="12:49" s="298" customFormat="1" x14ac:dyDescent="0.2">
      <c r="L61" s="299"/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299"/>
      <c r="Y61" s="299"/>
      <c r="Z61" s="299"/>
      <c r="AA61" s="299"/>
      <c r="AB61" s="299"/>
      <c r="AC61" s="299"/>
      <c r="AD61" s="299"/>
      <c r="AE61" s="299"/>
      <c r="AF61" s="299"/>
      <c r="AG61" s="299"/>
      <c r="AH61" s="299"/>
      <c r="AI61" s="299"/>
      <c r="AJ61" s="299"/>
      <c r="AK61" s="299"/>
      <c r="AL61" s="299"/>
      <c r="AM61" s="299"/>
      <c r="AN61" s="299"/>
      <c r="AO61" s="299"/>
      <c r="AP61" s="299"/>
      <c r="AQ61" s="299"/>
      <c r="AR61" s="299"/>
      <c r="AS61" s="300"/>
      <c r="AT61" s="300"/>
      <c r="AU61" s="300"/>
      <c r="AV61" s="300"/>
      <c r="AW61" s="300"/>
    </row>
    <row r="62" spans="12:49" s="298" customFormat="1" x14ac:dyDescent="0.2"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299"/>
      <c r="AD62" s="299"/>
      <c r="AE62" s="299"/>
      <c r="AF62" s="299"/>
      <c r="AG62" s="299"/>
      <c r="AH62" s="299"/>
      <c r="AI62" s="299"/>
      <c r="AJ62" s="299"/>
      <c r="AK62" s="299"/>
      <c r="AL62" s="299"/>
      <c r="AM62" s="299"/>
      <c r="AN62" s="299"/>
      <c r="AO62" s="299"/>
      <c r="AP62" s="299"/>
      <c r="AQ62" s="299"/>
      <c r="AR62" s="299"/>
      <c r="AS62" s="300"/>
      <c r="AT62" s="300"/>
      <c r="AU62" s="300"/>
      <c r="AV62" s="300"/>
      <c r="AW62" s="300"/>
    </row>
    <row r="63" spans="12:49" s="298" customFormat="1" x14ac:dyDescent="0.2"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  <c r="AA63" s="299"/>
      <c r="AB63" s="299"/>
      <c r="AC63" s="299"/>
      <c r="AD63" s="299"/>
      <c r="AE63" s="299"/>
      <c r="AF63" s="299"/>
      <c r="AG63" s="299"/>
      <c r="AH63" s="299"/>
      <c r="AI63" s="299"/>
      <c r="AJ63" s="299"/>
      <c r="AK63" s="299"/>
      <c r="AL63" s="299"/>
      <c r="AM63" s="299"/>
      <c r="AN63" s="299"/>
      <c r="AO63" s="299"/>
      <c r="AP63" s="299"/>
      <c r="AQ63" s="299"/>
      <c r="AR63" s="299"/>
      <c r="AS63" s="300"/>
      <c r="AT63" s="300"/>
      <c r="AU63" s="300"/>
      <c r="AV63" s="300"/>
      <c r="AW63" s="300"/>
    </row>
    <row r="64" spans="12:49" s="298" customFormat="1" x14ac:dyDescent="0.2"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  <c r="AB64" s="299"/>
      <c r="AC64" s="299"/>
      <c r="AD64" s="299"/>
      <c r="AE64" s="299"/>
      <c r="AF64" s="299"/>
      <c r="AG64" s="299"/>
      <c r="AH64" s="299"/>
      <c r="AI64" s="299"/>
      <c r="AJ64" s="299"/>
      <c r="AK64" s="299"/>
      <c r="AL64" s="299"/>
      <c r="AM64" s="299"/>
      <c r="AN64" s="299"/>
      <c r="AO64" s="299"/>
      <c r="AP64" s="299"/>
      <c r="AQ64" s="299"/>
      <c r="AR64" s="299"/>
      <c r="AS64" s="300"/>
      <c r="AT64" s="300"/>
      <c r="AU64" s="300"/>
      <c r="AV64" s="300"/>
      <c r="AW64" s="300"/>
    </row>
    <row r="65" spans="12:49" s="298" customFormat="1" x14ac:dyDescent="0.2"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99"/>
      <c r="AB65" s="299"/>
      <c r="AC65" s="299"/>
      <c r="AD65" s="299"/>
      <c r="AE65" s="299"/>
      <c r="AF65" s="299"/>
      <c r="AG65" s="299"/>
      <c r="AH65" s="299"/>
      <c r="AI65" s="299"/>
      <c r="AJ65" s="299"/>
      <c r="AK65" s="299"/>
      <c r="AL65" s="299"/>
      <c r="AM65" s="299"/>
      <c r="AN65" s="299"/>
      <c r="AO65" s="299"/>
      <c r="AP65" s="299"/>
      <c r="AQ65" s="299"/>
      <c r="AR65" s="299"/>
      <c r="AS65" s="300"/>
      <c r="AT65" s="300"/>
      <c r="AU65" s="300"/>
      <c r="AV65" s="300"/>
      <c r="AW65" s="300"/>
    </row>
    <row r="66" spans="12:49" s="298" customFormat="1" x14ac:dyDescent="0.2"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299"/>
      <c r="AM66" s="299"/>
      <c r="AN66" s="299"/>
      <c r="AO66" s="299"/>
      <c r="AP66" s="299"/>
      <c r="AQ66" s="299"/>
      <c r="AR66" s="299"/>
      <c r="AS66" s="300"/>
      <c r="AT66" s="300"/>
      <c r="AU66" s="300"/>
      <c r="AV66" s="300"/>
      <c r="AW66" s="300"/>
    </row>
    <row r="67" spans="12:49" s="298" customFormat="1" x14ac:dyDescent="0.2"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299"/>
      <c r="AM67" s="299"/>
      <c r="AN67" s="299"/>
      <c r="AO67" s="299"/>
      <c r="AP67" s="299"/>
      <c r="AQ67" s="299"/>
      <c r="AR67" s="299"/>
      <c r="AS67" s="300"/>
      <c r="AT67" s="300"/>
      <c r="AU67" s="300"/>
      <c r="AV67" s="300"/>
      <c r="AW67" s="300"/>
    </row>
    <row r="68" spans="12:49" s="298" customFormat="1" x14ac:dyDescent="0.2"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299"/>
      <c r="W68" s="299"/>
      <c r="X68" s="299"/>
      <c r="Y68" s="299"/>
      <c r="Z68" s="299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299"/>
      <c r="AM68" s="299"/>
      <c r="AN68" s="299"/>
      <c r="AO68" s="299"/>
      <c r="AP68" s="299"/>
      <c r="AQ68" s="299"/>
      <c r="AR68" s="299"/>
      <c r="AS68" s="300"/>
      <c r="AT68" s="300"/>
      <c r="AU68" s="300"/>
      <c r="AV68" s="300"/>
      <c r="AW68" s="300"/>
    </row>
    <row r="69" spans="12:49" s="298" customFormat="1" x14ac:dyDescent="0.2"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299"/>
      <c r="AM69" s="299"/>
      <c r="AN69" s="299"/>
      <c r="AO69" s="299"/>
      <c r="AP69" s="299"/>
      <c r="AQ69" s="299"/>
      <c r="AR69" s="299"/>
      <c r="AS69" s="300"/>
      <c r="AT69" s="300"/>
      <c r="AU69" s="300"/>
      <c r="AV69" s="300"/>
      <c r="AW69" s="300"/>
    </row>
    <row r="70" spans="12:49" s="298" customFormat="1" x14ac:dyDescent="0.2"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300"/>
      <c r="AT70" s="300"/>
      <c r="AU70" s="300"/>
      <c r="AV70" s="300"/>
      <c r="AW70" s="300"/>
    </row>
    <row r="71" spans="12:49" s="298" customFormat="1" x14ac:dyDescent="0.2"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  <c r="AL71" s="299"/>
      <c r="AM71" s="299"/>
      <c r="AN71" s="299"/>
      <c r="AO71" s="299"/>
      <c r="AP71" s="299"/>
      <c r="AQ71" s="299"/>
      <c r="AR71" s="299"/>
      <c r="AS71" s="300"/>
      <c r="AT71" s="300"/>
      <c r="AU71" s="300"/>
      <c r="AV71" s="300"/>
      <c r="AW71" s="300"/>
    </row>
    <row r="72" spans="12:49" s="298" customFormat="1" x14ac:dyDescent="0.2"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299"/>
      <c r="AM72" s="299"/>
      <c r="AN72" s="299"/>
      <c r="AO72" s="299"/>
      <c r="AP72" s="299"/>
      <c r="AQ72" s="299"/>
      <c r="AR72" s="299"/>
      <c r="AS72" s="300"/>
      <c r="AT72" s="300"/>
      <c r="AU72" s="300"/>
      <c r="AV72" s="300"/>
      <c r="AW72" s="300"/>
    </row>
    <row r="73" spans="12:49" s="298" customFormat="1" x14ac:dyDescent="0.2"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  <c r="AL73" s="299"/>
      <c r="AM73" s="299"/>
      <c r="AN73" s="299"/>
      <c r="AO73" s="299"/>
      <c r="AP73" s="299"/>
      <c r="AQ73" s="299"/>
      <c r="AR73" s="299"/>
      <c r="AS73" s="300"/>
      <c r="AT73" s="300"/>
      <c r="AU73" s="300"/>
      <c r="AV73" s="300"/>
      <c r="AW73" s="300"/>
    </row>
    <row r="74" spans="12:49" s="298" customFormat="1" x14ac:dyDescent="0.2">
      <c r="L74" s="299"/>
      <c r="M74" s="299"/>
      <c r="N74" s="299"/>
      <c r="O74" s="299"/>
      <c r="P74" s="299"/>
      <c r="Q74" s="299"/>
      <c r="R74" s="299"/>
      <c r="S74" s="299"/>
      <c r="T74" s="299"/>
      <c r="U74" s="299"/>
      <c r="V74" s="299"/>
      <c r="W74" s="299"/>
      <c r="X74" s="299"/>
      <c r="Y74" s="299"/>
      <c r="Z74" s="299"/>
      <c r="AA74" s="299"/>
      <c r="AB74" s="299"/>
      <c r="AC74" s="299"/>
      <c r="AD74" s="299"/>
      <c r="AE74" s="299"/>
      <c r="AF74" s="299"/>
      <c r="AG74" s="299"/>
      <c r="AH74" s="299"/>
      <c r="AI74" s="299"/>
      <c r="AJ74" s="299"/>
      <c r="AK74" s="299"/>
      <c r="AL74" s="299"/>
      <c r="AM74" s="299"/>
      <c r="AN74" s="299"/>
      <c r="AO74" s="299"/>
      <c r="AP74" s="299"/>
      <c r="AQ74" s="299"/>
      <c r="AR74" s="299"/>
      <c r="AS74" s="300"/>
      <c r="AT74" s="300"/>
      <c r="AU74" s="300"/>
      <c r="AV74" s="300"/>
      <c r="AW74" s="300"/>
    </row>
    <row r="75" spans="12:49" s="298" customFormat="1" x14ac:dyDescent="0.2"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  <c r="AA75" s="299"/>
      <c r="AB75" s="299"/>
      <c r="AC75" s="299"/>
      <c r="AD75" s="299"/>
      <c r="AE75" s="299"/>
      <c r="AF75" s="299"/>
      <c r="AG75" s="299"/>
      <c r="AH75" s="299"/>
      <c r="AI75" s="299"/>
      <c r="AJ75" s="299"/>
      <c r="AK75" s="299"/>
      <c r="AL75" s="299"/>
      <c r="AM75" s="299"/>
      <c r="AN75" s="299"/>
      <c r="AO75" s="299"/>
      <c r="AP75" s="299"/>
      <c r="AQ75" s="299"/>
      <c r="AR75" s="299"/>
      <c r="AS75" s="300"/>
      <c r="AT75" s="300"/>
      <c r="AU75" s="300"/>
      <c r="AV75" s="300"/>
      <c r="AW75" s="300"/>
    </row>
    <row r="76" spans="12:49" x14ac:dyDescent="0.2"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7"/>
      <c r="AT76" s="297"/>
      <c r="AU76" s="297"/>
      <c r="AV76" s="297"/>
      <c r="AW76" s="297"/>
    </row>
    <row r="77" spans="12:49" x14ac:dyDescent="0.2"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7"/>
      <c r="AT77" s="297"/>
      <c r="AU77" s="297"/>
      <c r="AV77" s="297"/>
      <c r="AW77" s="297"/>
    </row>
    <row r="78" spans="12:49" x14ac:dyDescent="0.2"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7"/>
      <c r="AT78" s="297"/>
      <c r="AU78" s="297"/>
      <c r="AV78" s="297"/>
      <c r="AW78" s="297"/>
    </row>
    <row r="79" spans="12:49" x14ac:dyDescent="0.2"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7"/>
      <c r="AT79" s="297"/>
      <c r="AU79" s="297"/>
      <c r="AV79" s="297"/>
      <c r="AW79" s="297"/>
    </row>
    <row r="80" spans="12:49" x14ac:dyDescent="0.2"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7"/>
      <c r="AT80" s="297"/>
      <c r="AU80" s="297"/>
      <c r="AV80" s="297"/>
      <c r="AW80" s="297"/>
    </row>
    <row r="81" spans="12:49" x14ac:dyDescent="0.2"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  <c r="AL81" s="296"/>
      <c r="AM81" s="296"/>
      <c r="AN81" s="296"/>
      <c r="AO81" s="296"/>
      <c r="AP81" s="296"/>
      <c r="AQ81" s="296"/>
      <c r="AR81" s="296"/>
      <c r="AS81" s="297"/>
      <c r="AT81" s="297"/>
      <c r="AU81" s="297"/>
      <c r="AV81" s="297"/>
      <c r="AW81" s="297"/>
    </row>
    <row r="82" spans="12:49" x14ac:dyDescent="0.2"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  <c r="AL82" s="296"/>
      <c r="AM82" s="296"/>
      <c r="AN82" s="296"/>
      <c r="AO82" s="296"/>
      <c r="AP82" s="296"/>
      <c r="AQ82" s="296"/>
      <c r="AR82" s="296"/>
      <c r="AS82" s="297"/>
      <c r="AT82" s="297"/>
      <c r="AU82" s="297"/>
      <c r="AV82" s="297"/>
      <c r="AW82" s="297"/>
    </row>
    <row r="83" spans="12:49" x14ac:dyDescent="0.2"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7"/>
      <c r="AT83" s="297"/>
      <c r="AU83" s="297"/>
      <c r="AV83" s="297"/>
      <c r="AW83" s="297"/>
    </row>
    <row r="84" spans="12:49" x14ac:dyDescent="0.2"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7"/>
      <c r="AT84" s="297"/>
      <c r="AU84" s="297"/>
      <c r="AV84" s="297"/>
      <c r="AW84" s="297"/>
    </row>
    <row r="85" spans="12:49" x14ac:dyDescent="0.2"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7"/>
      <c r="AT85" s="297"/>
      <c r="AU85" s="297"/>
      <c r="AV85" s="297"/>
      <c r="AW85" s="297"/>
    </row>
    <row r="86" spans="12:49" x14ac:dyDescent="0.2"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7"/>
      <c r="AT86" s="297"/>
      <c r="AU86" s="297"/>
      <c r="AV86" s="297"/>
      <c r="AW86" s="297"/>
    </row>
    <row r="87" spans="12:49" x14ac:dyDescent="0.2"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7"/>
      <c r="AT87" s="297"/>
      <c r="AU87" s="297"/>
      <c r="AV87" s="297"/>
      <c r="AW87" s="297"/>
    </row>
    <row r="88" spans="12:49" x14ac:dyDescent="0.2"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7"/>
      <c r="AT88" s="297"/>
      <c r="AU88" s="297"/>
      <c r="AV88" s="297"/>
      <c r="AW88" s="297"/>
    </row>
    <row r="89" spans="12:49" x14ac:dyDescent="0.2"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7"/>
      <c r="AT89" s="297"/>
      <c r="AU89" s="297"/>
      <c r="AV89" s="297"/>
      <c r="AW89" s="297"/>
    </row>
    <row r="90" spans="12:49" x14ac:dyDescent="0.2"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7"/>
      <c r="AT90" s="297"/>
      <c r="AU90" s="297"/>
      <c r="AV90" s="297"/>
      <c r="AW90" s="297"/>
    </row>
    <row r="91" spans="12:49" x14ac:dyDescent="0.2"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7"/>
      <c r="AT91" s="297"/>
      <c r="AU91" s="297"/>
      <c r="AV91" s="297"/>
      <c r="AW91" s="297"/>
    </row>
    <row r="92" spans="12:49" x14ac:dyDescent="0.2"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7"/>
      <c r="AT92" s="297"/>
      <c r="AU92" s="297"/>
      <c r="AV92" s="297"/>
      <c r="AW92" s="297"/>
    </row>
    <row r="93" spans="12:49" x14ac:dyDescent="0.2"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7"/>
      <c r="AT93" s="297"/>
      <c r="AU93" s="297"/>
      <c r="AV93" s="297"/>
      <c r="AW93" s="297"/>
    </row>
    <row r="94" spans="12:49" x14ac:dyDescent="0.2"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7"/>
      <c r="AT94" s="297"/>
      <c r="AU94" s="297"/>
      <c r="AV94" s="297"/>
      <c r="AW94" s="297"/>
    </row>
    <row r="95" spans="12:49" x14ac:dyDescent="0.2"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7"/>
      <c r="AT95" s="297"/>
      <c r="AU95" s="297"/>
      <c r="AV95" s="297"/>
      <c r="AW95" s="297"/>
    </row>
    <row r="96" spans="12:49" x14ac:dyDescent="0.2"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7"/>
      <c r="AT96" s="297"/>
      <c r="AU96" s="297"/>
      <c r="AV96" s="297"/>
      <c r="AW96" s="297"/>
    </row>
    <row r="97" spans="12:49" x14ac:dyDescent="0.2"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7"/>
      <c r="AT97" s="297"/>
      <c r="AU97" s="297"/>
      <c r="AV97" s="297"/>
      <c r="AW97" s="297"/>
    </row>
    <row r="98" spans="12:49" x14ac:dyDescent="0.2"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7"/>
      <c r="AT98" s="297"/>
      <c r="AU98" s="297"/>
      <c r="AV98" s="297"/>
      <c r="AW98" s="297"/>
    </row>
    <row r="99" spans="12:49" x14ac:dyDescent="0.2"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7"/>
      <c r="AT99" s="297"/>
      <c r="AU99" s="297"/>
      <c r="AV99" s="297"/>
      <c r="AW99" s="297"/>
    </row>
    <row r="100" spans="12:49" x14ac:dyDescent="0.2"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7"/>
      <c r="AT100" s="297"/>
      <c r="AU100" s="297"/>
      <c r="AV100" s="297"/>
      <c r="AW100" s="297"/>
    </row>
    <row r="101" spans="12:49" x14ac:dyDescent="0.2"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7"/>
      <c r="AT101" s="297"/>
      <c r="AU101" s="297"/>
      <c r="AV101" s="297"/>
      <c r="AW101" s="297"/>
    </row>
    <row r="102" spans="12:49" x14ac:dyDescent="0.2"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7"/>
      <c r="AT102" s="297"/>
      <c r="AU102" s="297"/>
      <c r="AV102" s="297"/>
      <c r="AW102" s="297"/>
    </row>
    <row r="103" spans="12:49" x14ac:dyDescent="0.2"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7"/>
      <c r="AT103" s="297"/>
      <c r="AU103" s="297"/>
      <c r="AV103" s="297"/>
      <c r="AW103" s="297"/>
    </row>
    <row r="104" spans="12:49" x14ac:dyDescent="0.2"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7"/>
      <c r="AT104" s="297"/>
      <c r="AU104" s="297"/>
      <c r="AV104" s="297"/>
      <c r="AW104" s="297"/>
    </row>
    <row r="105" spans="12:49" x14ac:dyDescent="0.2"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7"/>
      <c r="AT105" s="297"/>
      <c r="AU105" s="297"/>
      <c r="AV105" s="297"/>
      <c r="AW105" s="297"/>
    </row>
    <row r="106" spans="12:49" x14ac:dyDescent="0.2"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7"/>
      <c r="AT106" s="297"/>
      <c r="AU106" s="297"/>
      <c r="AV106" s="297"/>
      <c r="AW106" s="297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46"/>
  <sheetViews>
    <sheetView showGridLines="0" zoomScale="85" zoomScaleNormal="85" workbookViewId="0">
      <pane xSplit="3" ySplit="5" topLeftCell="R30" activePane="bottomRight" state="frozen"/>
      <selection pane="topRight" activeCell="D1" sqref="D1"/>
      <selection pane="bottomLeft" activeCell="A7" sqref="A7"/>
      <selection pane="bottomRight" activeCell="AH15" sqref="AH15"/>
    </sheetView>
  </sheetViews>
  <sheetFormatPr defaultRowHeight="15" outlineLevelCol="1" x14ac:dyDescent="0.25"/>
  <cols>
    <col min="1" max="1" width="1" customWidth="1" collapsed="1"/>
    <col min="2" max="2" width="16.25" bestFit="1" customWidth="1" collapsed="1"/>
    <col min="3" max="3" width="32.375" bestFit="1" customWidth="1" collapsed="1"/>
    <col min="4" max="4" width="42.625" customWidth="1" outlineLevel="1" collapsed="1"/>
    <col min="5" max="5" width="11.875" customWidth="1" outlineLevel="1" collapsed="1"/>
    <col min="6" max="6" width="22.75" customWidth="1" outlineLevel="1" collapsed="1"/>
    <col min="7" max="7" width="11.25" customWidth="1" outlineLevel="1" collapsed="1"/>
    <col min="8" max="8" width="10.875" bestFit="1" customWidth="1" outlineLevel="1" collapsed="1"/>
    <col min="9" max="9" width="10.375" customWidth="1" outlineLevel="1" collapsed="1"/>
    <col min="10" max="11" width="6.75" customWidth="1" collapsed="1"/>
    <col min="12" max="12" width="8.75" customWidth="1" collapsed="1"/>
    <col min="13" max="15" width="6.75" customWidth="1" collapsed="1"/>
    <col min="16" max="16" width="8.75" customWidth="1" collapsed="1"/>
    <col min="17" max="17" width="9" customWidth="1" collapsed="1"/>
    <col min="18" max="18" width="9.375" customWidth="1" collapsed="1"/>
    <col min="19" max="21" width="8.375" customWidth="1" collapsed="1"/>
    <col min="22" max="22" width="8.875" customWidth="1" collapsed="1"/>
    <col min="23" max="27" width="8.375" customWidth="1" collapsed="1"/>
    <col min="28" max="28" width="7.25" customWidth="1" collapsed="1"/>
    <col min="29" max="29" width="8.375" customWidth="1" collapsed="1"/>
    <col min="30" max="30" width="6.375" customWidth="1" collapsed="1"/>
    <col min="31" max="31" width="6.25" customWidth="1" collapsed="1"/>
  </cols>
  <sheetData>
    <row r="1" spans="2:31" x14ac:dyDescent="0.25">
      <c r="B1" s="208" t="s">
        <v>229</v>
      </c>
      <c r="C1" s="178" t="s">
        <v>288</v>
      </c>
    </row>
    <row r="2" spans="2:31" x14ac:dyDescent="0.25">
      <c r="B2" s="209">
        <f>Cover!G5</f>
        <v>42947</v>
      </c>
    </row>
    <row r="4" spans="2:31" x14ac:dyDescent="0.25">
      <c r="B4" s="210" t="s">
        <v>403</v>
      </c>
    </row>
    <row r="5" spans="2:31" s="284" customFormat="1" x14ac:dyDescent="0.25">
      <c r="B5" s="284" t="s">
        <v>237</v>
      </c>
      <c r="C5" s="284" t="s">
        <v>246</v>
      </c>
      <c r="D5" s="284" t="s">
        <v>409</v>
      </c>
      <c r="E5" s="284" t="s">
        <v>248</v>
      </c>
      <c r="F5" s="284" t="s">
        <v>410</v>
      </c>
      <c r="G5" s="284" t="s">
        <v>250</v>
      </c>
      <c r="H5" s="284" t="s">
        <v>251</v>
      </c>
      <c r="I5" s="284" t="s">
        <v>252</v>
      </c>
      <c r="J5" s="284" t="s">
        <v>253</v>
      </c>
      <c r="K5" s="284" t="s">
        <v>254</v>
      </c>
      <c r="L5" s="284" t="s">
        <v>411</v>
      </c>
      <c r="M5" s="284" t="s">
        <v>256</v>
      </c>
      <c r="N5" s="284" t="s">
        <v>412</v>
      </c>
      <c r="O5" s="284" t="s">
        <v>413</v>
      </c>
      <c r="P5" s="285" t="s">
        <v>414</v>
      </c>
      <c r="Q5" s="285" t="s">
        <v>415</v>
      </c>
      <c r="R5" s="285" t="s">
        <v>416</v>
      </c>
      <c r="S5" s="285" t="s">
        <v>417</v>
      </c>
      <c r="T5" s="285" t="s">
        <v>418</v>
      </c>
      <c r="U5" s="285" t="s">
        <v>419</v>
      </c>
      <c r="V5" s="285" t="s">
        <v>420</v>
      </c>
      <c r="W5" s="285" t="s">
        <v>424</v>
      </c>
      <c r="X5" s="285" t="s">
        <v>425</v>
      </c>
      <c r="Y5" s="285" t="s">
        <v>426</v>
      </c>
      <c r="Z5" s="285" t="s">
        <v>427</v>
      </c>
      <c r="AA5" s="285" t="s">
        <v>428</v>
      </c>
      <c r="AB5" s="285" t="s">
        <v>429</v>
      </c>
      <c r="AC5" s="284" t="s">
        <v>421</v>
      </c>
      <c r="AD5" s="285" t="s">
        <v>422</v>
      </c>
      <c r="AE5" s="285" t="s">
        <v>423</v>
      </c>
    </row>
    <row r="6" spans="2:31" ht="15.75" thickBot="1" x14ac:dyDescent="0.3"/>
    <row r="7" spans="2:31" ht="15.75" thickBot="1" x14ac:dyDescent="0.3">
      <c r="J7" s="211" t="s">
        <v>243</v>
      </c>
      <c r="K7" s="212"/>
      <c r="L7" s="212"/>
      <c r="M7" s="212"/>
      <c r="N7" s="212"/>
      <c r="O7" s="212"/>
      <c r="P7" s="213" t="s">
        <v>244</v>
      </c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 t="s">
        <v>245</v>
      </c>
      <c r="AE7" s="215"/>
    </row>
    <row r="8" spans="2:31" ht="32.25" thickBot="1" x14ac:dyDescent="0.3">
      <c r="B8" s="216" t="s">
        <v>237</v>
      </c>
      <c r="C8" s="217" t="s">
        <v>246</v>
      </c>
      <c r="D8" s="217" t="s">
        <v>247</v>
      </c>
      <c r="E8" s="217" t="s">
        <v>248</v>
      </c>
      <c r="F8" s="217" t="s">
        <v>249</v>
      </c>
      <c r="G8" s="217" t="s">
        <v>250</v>
      </c>
      <c r="H8" s="217" t="s">
        <v>251</v>
      </c>
      <c r="I8" s="217" t="s">
        <v>252</v>
      </c>
      <c r="J8" s="218" t="s">
        <v>253</v>
      </c>
      <c r="K8" s="218" t="s">
        <v>254</v>
      </c>
      <c r="L8" s="218" t="s">
        <v>255</v>
      </c>
      <c r="M8" s="218" t="s">
        <v>256</v>
      </c>
      <c r="N8" s="218" t="s">
        <v>257</v>
      </c>
      <c r="O8" s="218" t="s">
        <v>258</v>
      </c>
      <c r="P8" s="219" t="s">
        <v>311</v>
      </c>
      <c r="Q8" s="219" t="s">
        <v>259</v>
      </c>
      <c r="R8" s="219" t="s">
        <v>404</v>
      </c>
      <c r="S8" s="219" t="s">
        <v>405</v>
      </c>
      <c r="T8" s="219" t="s">
        <v>406</v>
      </c>
      <c r="U8" s="219" t="s">
        <v>407</v>
      </c>
      <c r="V8" s="220" t="s">
        <v>408</v>
      </c>
      <c r="W8" s="219"/>
      <c r="X8" s="219"/>
      <c r="Y8" s="219"/>
      <c r="Z8" s="219"/>
      <c r="AA8" s="219"/>
      <c r="AB8" s="220" t="str">
        <f>TEXT(B2,"mmm") &amp; " Case"</f>
        <v>Jul Case</v>
      </c>
      <c r="AC8" s="221" t="s">
        <v>260</v>
      </c>
      <c r="AD8" s="220" t="s">
        <v>261</v>
      </c>
      <c r="AE8" s="220" t="s">
        <v>262</v>
      </c>
    </row>
    <row r="9" spans="2:31" x14ac:dyDescent="0.25">
      <c r="B9" s="222" t="s">
        <v>462</v>
      </c>
      <c r="C9" s="223" t="s">
        <v>472</v>
      </c>
      <c r="D9" s="224" t="s">
        <v>501</v>
      </c>
      <c r="E9" s="225" t="s">
        <v>530</v>
      </c>
      <c r="F9" s="225" t="s">
        <v>559</v>
      </c>
      <c r="G9" s="226" t="s">
        <v>588</v>
      </c>
      <c r="H9" s="227" t="s">
        <v>614</v>
      </c>
      <c r="I9" s="228" t="s">
        <v>629</v>
      </c>
      <c r="J9" s="229">
        <v>181</v>
      </c>
      <c r="K9" s="230">
        <v>195</v>
      </c>
      <c r="L9" s="230">
        <v>32</v>
      </c>
      <c r="M9" s="230">
        <v>20</v>
      </c>
      <c r="N9" s="230">
        <v>88</v>
      </c>
      <c r="O9" s="231">
        <v>0.46808510638297873</v>
      </c>
      <c r="P9" s="232">
        <v>3292.7759999999998</v>
      </c>
      <c r="Q9" s="232">
        <v>6609.683</v>
      </c>
      <c r="R9" s="232">
        <v>6829.5559999999996</v>
      </c>
      <c r="S9" s="232">
        <v>5643.7719999999999</v>
      </c>
      <c r="T9" s="232">
        <v>6019.0079999999998</v>
      </c>
      <c r="U9" s="232">
        <v>10661.888999999999</v>
      </c>
      <c r="V9" s="233">
        <v>5299.9870000000001</v>
      </c>
      <c r="W9" s="232"/>
      <c r="X9" s="232"/>
      <c r="Y9" s="232"/>
      <c r="Z9" s="232"/>
      <c r="AA9" s="232"/>
      <c r="AB9" s="234">
        <v>261</v>
      </c>
      <c r="AC9" s="235">
        <v>44356.671000000002</v>
      </c>
      <c r="AD9" s="236"/>
      <c r="AE9" s="237">
        <v>1</v>
      </c>
    </row>
    <row r="10" spans="2:31" x14ac:dyDescent="0.25">
      <c r="B10" s="238" t="s">
        <v>462</v>
      </c>
      <c r="C10" s="239" t="s">
        <v>473</v>
      </c>
      <c r="D10" s="240" t="s">
        <v>502</v>
      </c>
      <c r="E10" s="241" t="s">
        <v>531</v>
      </c>
      <c r="F10" s="241" t="s">
        <v>560</v>
      </c>
      <c r="G10" s="242" t="s">
        <v>589</v>
      </c>
      <c r="H10" s="243" t="s">
        <v>593</v>
      </c>
      <c r="I10" s="244" t="s">
        <v>636</v>
      </c>
      <c r="J10" s="245">
        <v>94</v>
      </c>
      <c r="K10" s="246">
        <v>75</v>
      </c>
      <c r="L10" s="246">
        <v>3</v>
      </c>
      <c r="M10" s="246">
        <v>10</v>
      </c>
      <c r="N10" s="246">
        <v>45</v>
      </c>
      <c r="O10" s="247">
        <v>0.53254437869822491</v>
      </c>
      <c r="P10" s="248">
        <v>2662.625</v>
      </c>
      <c r="Q10" s="248">
        <v>3746.09</v>
      </c>
      <c r="R10" s="248">
        <v>4580.857</v>
      </c>
      <c r="S10" s="248">
        <v>4420.7299999999996</v>
      </c>
      <c r="T10" s="248">
        <v>4465.8209999999999</v>
      </c>
      <c r="U10" s="248">
        <v>5760.1279999999997</v>
      </c>
      <c r="V10" s="249">
        <v>4361.7740000000003</v>
      </c>
      <c r="W10" s="248"/>
      <c r="X10" s="248"/>
      <c r="Y10" s="248"/>
      <c r="Z10" s="248"/>
      <c r="AA10" s="248"/>
      <c r="AB10" s="250">
        <v>144</v>
      </c>
      <c r="AC10" s="251">
        <v>29998.025000000001</v>
      </c>
      <c r="AD10" s="252">
        <v>0.79694942469362706</v>
      </c>
      <c r="AE10" s="253">
        <v>0.95385861343286404</v>
      </c>
    </row>
    <row r="11" spans="2:31" x14ac:dyDescent="0.25">
      <c r="B11" s="238" t="s">
        <v>463</v>
      </c>
      <c r="C11" s="239" t="s">
        <v>474</v>
      </c>
      <c r="D11" s="240" t="s">
        <v>503</v>
      </c>
      <c r="E11" s="241" t="s">
        <v>532</v>
      </c>
      <c r="F11" s="241" t="s">
        <v>561</v>
      </c>
      <c r="G11" s="242" t="s">
        <v>590</v>
      </c>
      <c r="H11" s="243" t="s">
        <v>615</v>
      </c>
      <c r="I11" s="244" t="s">
        <v>637</v>
      </c>
      <c r="J11" s="245">
        <v>85</v>
      </c>
      <c r="K11" s="246">
        <v>74</v>
      </c>
      <c r="L11" s="246">
        <v>2</v>
      </c>
      <c r="M11" s="246">
        <v>7</v>
      </c>
      <c r="N11" s="246">
        <v>25</v>
      </c>
      <c r="O11" s="247">
        <v>0.31446540880503143</v>
      </c>
      <c r="P11" s="248">
        <v>215.79300000000001</v>
      </c>
      <c r="Q11" s="248">
        <v>448.596</v>
      </c>
      <c r="R11" s="248">
        <v>1633.075</v>
      </c>
      <c r="S11" s="248">
        <v>758.20299999999997</v>
      </c>
      <c r="T11" s="248">
        <v>1319.096</v>
      </c>
      <c r="U11" s="248">
        <v>2480.1889999999999</v>
      </c>
      <c r="V11" s="249">
        <v>1941.327</v>
      </c>
      <c r="W11" s="248"/>
      <c r="X11" s="248"/>
      <c r="Y11" s="248"/>
      <c r="Z11" s="248"/>
      <c r="AA11" s="248"/>
      <c r="AB11" s="250">
        <v>88</v>
      </c>
      <c r="AC11" s="251">
        <v>8796.2790000000005</v>
      </c>
      <c r="AD11" s="252"/>
      <c r="AE11" s="253">
        <v>0.94490467536120504</v>
      </c>
    </row>
    <row r="12" spans="2:31" x14ac:dyDescent="0.25">
      <c r="B12" s="238" t="s">
        <v>464</v>
      </c>
      <c r="C12" s="239" t="s">
        <v>475</v>
      </c>
      <c r="D12" s="240" t="s">
        <v>504</v>
      </c>
      <c r="E12" s="241" t="s">
        <v>533</v>
      </c>
      <c r="F12" s="241" t="s">
        <v>562</v>
      </c>
      <c r="G12" s="242" t="s">
        <v>591</v>
      </c>
      <c r="H12" s="243" t="s">
        <v>616</v>
      </c>
      <c r="I12" s="244" t="s">
        <v>638</v>
      </c>
      <c r="J12" s="245">
        <v>331</v>
      </c>
      <c r="K12" s="246">
        <v>326</v>
      </c>
      <c r="L12" s="246">
        <v>49</v>
      </c>
      <c r="M12" s="246">
        <v>42</v>
      </c>
      <c r="N12" s="246">
        <v>75</v>
      </c>
      <c r="O12" s="247">
        <v>0.22831050228310501</v>
      </c>
      <c r="P12" s="248">
        <v>765.41</v>
      </c>
      <c r="Q12" s="248">
        <v>1180.972</v>
      </c>
      <c r="R12" s="248">
        <v>1563.673</v>
      </c>
      <c r="S12" s="248">
        <v>1637.6659999999999</v>
      </c>
      <c r="T12" s="248">
        <v>1204.4280000000001</v>
      </c>
      <c r="U12" s="248">
        <v>1867.7809999999999</v>
      </c>
      <c r="V12" s="249">
        <v>1863.5920000000001</v>
      </c>
      <c r="W12" s="248"/>
      <c r="X12" s="248"/>
      <c r="Y12" s="248"/>
      <c r="Z12" s="248"/>
      <c r="AA12" s="248"/>
      <c r="AB12" s="250">
        <v>151</v>
      </c>
      <c r="AC12" s="251">
        <v>10083.522000000001</v>
      </c>
      <c r="AD12" s="252">
        <v>0.63390645030373693</v>
      </c>
      <c r="AE12" s="253">
        <v>0.97928627938271184</v>
      </c>
    </row>
    <row r="13" spans="2:31" x14ac:dyDescent="0.25">
      <c r="B13" s="238" t="s">
        <v>465</v>
      </c>
      <c r="C13" s="239" t="s">
        <v>476</v>
      </c>
      <c r="D13" s="240" t="s">
        <v>505</v>
      </c>
      <c r="E13" s="241" t="s">
        <v>534</v>
      </c>
      <c r="F13" s="241" t="s">
        <v>563</v>
      </c>
      <c r="G13" s="242" t="s">
        <v>592</v>
      </c>
      <c r="H13" s="243" t="s">
        <v>617</v>
      </c>
      <c r="I13" s="244" t="s">
        <v>639</v>
      </c>
      <c r="J13" s="245">
        <v>542</v>
      </c>
      <c r="K13" s="246">
        <v>564</v>
      </c>
      <c r="L13" s="246">
        <v>110</v>
      </c>
      <c r="M13" s="246">
        <v>49</v>
      </c>
      <c r="N13" s="246">
        <v>88</v>
      </c>
      <c r="O13" s="247">
        <v>0.15913200723327306</v>
      </c>
      <c r="P13" s="248">
        <v>901.29399999999998</v>
      </c>
      <c r="Q13" s="248">
        <v>1371.9459999999999</v>
      </c>
      <c r="R13" s="248">
        <v>2876.96</v>
      </c>
      <c r="S13" s="248">
        <v>2433.9949999999999</v>
      </c>
      <c r="T13" s="248">
        <v>1437.1189999999999</v>
      </c>
      <c r="U13" s="248">
        <v>2019.4960000000001</v>
      </c>
      <c r="V13" s="249">
        <v>1552.143</v>
      </c>
      <c r="W13" s="248"/>
      <c r="X13" s="248"/>
      <c r="Y13" s="248"/>
      <c r="Z13" s="248"/>
      <c r="AA13" s="248"/>
      <c r="AB13" s="250">
        <v>116</v>
      </c>
      <c r="AC13" s="251">
        <v>12592.953</v>
      </c>
      <c r="AD13" s="252">
        <v>0.95998243813214246</v>
      </c>
      <c r="AE13" s="253">
        <v>0.99483780890074014</v>
      </c>
    </row>
    <row r="14" spans="2:31" x14ac:dyDescent="0.25">
      <c r="B14" s="238" t="s">
        <v>466</v>
      </c>
      <c r="C14" s="239" t="s">
        <v>477</v>
      </c>
      <c r="D14" s="240" t="s">
        <v>506</v>
      </c>
      <c r="E14" s="241" t="s">
        <v>535</v>
      </c>
      <c r="F14" s="241" t="s">
        <v>564</v>
      </c>
      <c r="G14" s="242" t="s">
        <v>593</v>
      </c>
      <c r="H14" s="243" t="s">
        <v>593</v>
      </c>
      <c r="I14" s="244" t="s">
        <v>608</v>
      </c>
      <c r="J14" s="245">
        <v>211</v>
      </c>
      <c r="K14" s="246">
        <v>209</v>
      </c>
      <c r="L14" s="246">
        <v>26</v>
      </c>
      <c r="M14" s="246">
        <v>32</v>
      </c>
      <c r="N14" s="246">
        <v>52</v>
      </c>
      <c r="O14" s="247">
        <v>0.24761904761904763</v>
      </c>
      <c r="P14" s="248">
        <v>1306.336</v>
      </c>
      <c r="Q14" s="248">
        <v>1399.374</v>
      </c>
      <c r="R14" s="248">
        <v>2186.5079999999998</v>
      </c>
      <c r="S14" s="248">
        <v>1390.0429999999999</v>
      </c>
      <c r="T14" s="248">
        <v>1150.8630000000001</v>
      </c>
      <c r="U14" s="248">
        <v>1124.864</v>
      </c>
      <c r="V14" s="249">
        <v>1358.4269999999999</v>
      </c>
      <c r="W14" s="248"/>
      <c r="X14" s="248"/>
      <c r="Y14" s="248"/>
      <c r="Z14" s="248"/>
      <c r="AA14" s="248"/>
      <c r="AB14" s="250">
        <v>95</v>
      </c>
      <c r="AC14" s="251">
        <v>9916.4150000000009</v>
      </c>
      <c r="AD14" s="252">
        <v>0.73616141821181358</v>
      </c>
      <c r="AE14" s="253">
        <v>0.90570823013340085</v>
      </c>
    </row>
    <row r="15" spans="2:31" x14ac:dyDescent="0.25">
      <c r="B15" s="238" t="s">
        <v>467</v>
      </c>
      <c r="C15" s="239" t="s">
        <v>478</v>
      </c>
      <c r="D15" s="240" t="s">
        <v>507</v>
      </c>
      <c r="E15" s="241" t="s">
        <v>536</v>
      </c>
      <c r="F15" s="241" t="s">
        <v>565</v>
      </c>
      <c r="G15" s="242" t="s">
        <v>594</v>
      </c>
      <c r="H15" s="243" t="s">
        <v>618</v>
      </c>
      <c r="I15" s="244" t="s">
        <v>618</v>
      </c>
      <c r="J15" s="245">
        <v>353</v>
      </c>
      <c r="K15" s="246">
        <v>317</v>
      </c>
      <c r="L15" s="246">
        <v>42</v>
      </c>
      <c r="M15" s="246">
        <v>55</v>
      </c>
      <c r="N15" s="246">
        <v>70</v>
      </c>
      <c r="O15" s="247">
        <v>0.20895522388059701</v>
      </c>
      <c r="P15" s="248">
        <v>942.95799999999997</v>
      </c>
      <c r="Q15" s="248">
        <v>1082.45</v>
      </c>
      <c r="R15" s="248">
        <v>1587.011</v>
      </c>
      <c r="S15" s="248">
        <v>1911.2339999999999</v>
      </c>
      <c r="T15" s="248">
        <v>2048.7750000000001</v>
      </c>
      <c r="U15" s="248">
        <v>2095.1570000000002</v>
      </c>
      <c r="V15" s="249">
        <v>1257.0340000000001</v>
      </c>
      <c r="W15" s="248"/>
      <c r="X15" s="248"/>
      <c r="Y15" s="248"/>
      <c r="Z15" s="248"/>
      <c r="AA15" s="248"/>
      <c r="AB15" s="250">
        <v>95</v>
      </c>
      <c r="AC15" s="251">
        <v>10924.619000000001</v>
      </c>
      <c r="AD15" s="252">
        <v>0.96045891768466318</v>
      </c>
      <c r="AE15" s="253">
        <v>0.99824328713644594</v>
      </c>
    </row>
    <row r="16" spans="2:31" x14ac:dyDescent="0.25">
      <c r="B16" s="238" t="s">
        <v>467</v>
      </c>
      <c r="C16" s="239" t="s">
        <v>479</v>
      </c>
      <c r="D16" s="240" t="s">
        <v>508</v>
      </c>
      <c r="E16" s="241" t="s">
        <v>537</v>
      </c>
      <c r="F16" s="241" t="s">
        <v>566</v>
      </c>
      <c r="G16" s="242" t="s">
        <v>595</v>
      </c>
      <c r="H16" s="243" t="s">
        <v>600</v>
      </c>
      <c r="I16" s="243" t="s">
        <v>600</v>
      </c>
      <c r="J16" s="245">
        <v>166</v>
      </c>
      <c r="K16" s="246">
        <v>162</v>
      </c>
      <c r="L16" s="246">
        <v>43</v>
      </c>
      <c r="M16" s="246">
        <v>28</v>
      </c>
      <c r="N16" s="246">
        <v>49</v>
      </c>
      <c r="O16" s="247">
        <v>0.29878048780487804</v>
      </c>
      <c r="P16" s="248">
        <v>767.95100000000002</v>
      </c>
      <c r="Q16" s="248">
        <v>1067.277</v>
      </c>
      <c r="R16" s="248">
        <v>1114.2270000000001</v>
      </c>
      <c r="S16" s="248">
        <v>557.13699999999994</v>
      </c>
      <c r="T16" s="248">
        <v>1265.165</v>
      </c>
      <c r="U16" s="248">
        <v>1167.67</v>
      </c>
      <c r="V16" s="249">
        <v>1107.269</v>
      </c>
      <c r="W16" s="248"/>
      <c r="X16" s="248"/>
      <c r="Y16" s="248"/>
      <c r="Z16" s="248"/>
      <c r="AA16" s="248"/>
      <c r="AB16" s="250">
        <v>78</v>
      </c>
      <c r="AC16" s="251">
        <v>7046.6959999999999</v>
      </c>
      <c r="AD16" s="252">
        <v>0.87487117181185692</v>
      </c>
      <c r="AE16" s="253">
        <v>0.96059264870106276</v>
      </c>
    </row>
    <row r="17" spans="2:31" x14ac:dyDescent="0.25">
      <c r="B17" s="238" t="s">
        <v>466</v>
      </c>
      <c r="C17" s="239" t="s">
        <v>480</v>
      </c>
      <c r="D17" s="240" t="s">
        <v>509</v>
      </c>
      <c r="E17" s="241" t="s">
        <v>538</v>
      </c>
      <c r="F17" s="241" t="s">
        <v>567</v>
      </c>
      <c r="G17" s="242" t="s">
        <v>596</v>
      </c>
      <c r="H17" s="243" t="s">
        <v>619</v>
      </c>
      <c r="I17" s="243" t="s">
        <v>640</v>
      </c>
      <c r="J17" s="245">
        <v>184</v>
      </c>
      <c r="K17" s="246">
        <v>190</v>
      </c>
      <c r="L17" s="246">
        <v>28</v>
      </c>
      <c r="M17" s="246">
        <v>18</v>
      </c>
      <c r="N17" s="246">
        <v>31</v>
      </c>
      <c r="O17" s="247">
        <v>0.16577540106951871</v>
      </c>
      <c r="P17" s="248"/>
      <c r="Q17" s="248"/>
      <c r="R17" s="248"/>
      <c r="S17" s="248">
        <v>663.53599999999994</v>
      </c>
      <c r="T17" s="248">
        <v>836.49300000000005</v>
      </c>
      <c r="U17" s="248">
        <v>1361.953</v>
      </c>
      <c r="V17" s="249">
        <v>1085.549</v>
      </c>
      <c r="W17" s="248"/>
      <c r="X17" s="248"/>
      <c r="Y17" s="248"/>
      <c r="Z17" s="248"/>
      <c r="AA17" s="248"/>
      <c r="AB17" s="250">
        <v>68</v>
      </c>
      <c r="AC17" s="251">
        <v>3947.5309999999999</v>
      </c>
      <c r="AD17" s="252"/>
      <c r="AE17" s="253">
        <v>1</v>
      </c>
    </row>
    <row r="18" spans="2:31" x14ac:dyDescent="0.25">
      <c r="B18" s="238" t="s">
        <v>468</v>
      </c>
      <c r="C18" s="239" t="s">
        <v>481</v>
      </c>
      <c r="D18" s="240" t="s">
        <v>510</v>
      </c>
      <c r="E18" s="241" t="s">
        <v>539</v>
      </c>
      <c r="F18" s="241" t="s">
        <v>568</v>
      </c>
      <c r="G18" s="242" t="s">
        <v>597</v>
      </c>
      <c r="H18" s="243" t="s">
        <v>620</v>
      </c>
      <c r="I18" s="243" t="s">
        <v>641</v>
      </c>
      <c r="J18" s="245">
        <v>272</v>
      </c>
      <c r="K18" s="246">
        <v>267</v>
      </c>
      <c r="L18" s="246">
        <v>17</v>
      </c>
      <c r="M18" s="246">
        <v>56</v>
      </c>
      <c r="N18" s="246">
        <v>42</v>
      </c>
      <c r="O18" s="247">
        <v>0.15584415584415584</v>
      </c>
      <c r="P18" s="248"/>
      <c r="Q18" s="248"/>
      <c r="R18" s="248"/>
      <c r="S18" s="248">
        <v>1002.527</v>
      </c>
      <c r="T18" s="248">
        <v>948.428</v>
      </c>
      <c r="U18" s="248">
        <v>974.83</v>
      </c>
      <c r="V18" s="249">
        <v>1079.211</v>
      </c>
      <c r="W18" s="248"/>
      <c r="X18" s="248"/>
      <c r="Y18" s="248"/>
      <c r="Z18" s="248"/>
      <c r="AA18" s="248"/>
      <c r="AB18" s="250">
        <v>64</v>
      </c>
      <c r="AC18" s="251">
        <v>4004.9960000000001</v>
      </c>
      <c r="AD18" s="252">
        <v>0.81220858380181959</v>
      </c>
      <c r="AE18" s="253">
        <v>0.90021487214331297</v>
      </c>
    </row>
    <row r="19" spans="2:31" x14ac:dyDescent="0.25">
      <c r="B19" s="238" t="s">
        <v>465</v>
      </c>
      <c r="C19" s="239" t="s">
        <v>482</v>
      </c>
      <c r="D19" s="240" t="s">
        <v>511</v>
      </c>
      <c r="E19" s="241" t="s">
        <v>540</v>
      </c>
      <c r="F19" s="241" t="s">
        <v>569</v>
      </c>
      <c r="G19" s="242" t="s">
        <v>598</v>
      </c>
      <c r="H19" s="243" t="s">
        <v>621</v>
      </c>
      <c r="I19" s="243" t="s">
        <v>642</v>
      </c>
      <c r="J19" s="245">
        <v>220</v>
      </c>
      <c r="K19" s="246">
        <v>204</v>
      </c>
      <c r="L19" s="246">
        <v>20</v>
      </c>
      <c r="M19" s="246">
        <v>30</v>
      </c>
      <c r="N19" s="246">
        <v>45</v>
      </c>
      <c r="O19" s="247">
        <v>0.21226415094339623</v>
      </c>
      <c r="P19" s="248">
        <v>643.30899999999997</v>
      </c>
      <c r="Q19" s="248">
        <v>769.31399999999996</v>
      </c>
      <c r="R19" s="248">
        <v>1080.951</v>
      </c>
      <c r="S19" s="248">
        <v>1172.83</v>
      </c>
      <c r="T19" s="248">
        <v>1116.145</v>
      </c>
      <c r="U19" s="248">
        <v>907.3</v>
      </c>
      <c r="V19" s="249">
        <v>1071.6199999999999</v>
      </c>
      <c r="W19" s="248"/>
      <c r="X19" s="248"/>
      <c r="Y19" s="248"/>
      <c r="Z19" s="248"/>
      <c r="AA19" s="248"/>
      <c r="AB19" s="250">
        <v>78</v>
      </c>
      <c r="AC19" s="251">
        <v>6761.4690000000001</v>
      </c>
      <c r="AD19" s="252">
        <v>0.98957470432054062</v>
      </c>
      <c r="AE19" s="253">
        <v>0.99902805235211778</v>
      </c>
    </row>
    <row r="20" spans="2:31" x14ac:dyDescent="0.25">
      <c r="B20" s="238" t="s">
        <v>465</v>
      </c>
      <c r="C20" s="239" t="s">
        <v>483</v>
      </c>
      <c r="D20" s="240" t="s">
        <v>512</v>
      </c>
      <c r="E20" s="241" t="s">
        <v>541</v>
      </c>
      <c r="F20" s="241" t="s">
        <v>570</v>
      </c>
      <c r="G20" s="242" t="s">
        <v>599</v>
      </c>
      <c r="H20" s="243" t="s">
        <v>622</v>
      </c>
      <c r="I20" s="243" t="s">
        <v>643</v>
      </c>
      <c r="J20" s="245">
        <v>132</v>
      </c>
      <c r="K20" s="246">
        <v>159</v>
      </c>
      <c r="L20" s="246">
        <v>30</v>
      </c>
      <c r="M20" s="246">
        <v>24</v>
      </c>
      <c r="N20" s="246">
        <v>38</v>
      </c>
      <c r="O20" s="247">
        <v>0.2611683848797251</v>
      </c>
      <c r="P20" s="248"/>
      <c r="Q20" s="248"/>
      <c r="R20" s="248"/>
      <c r="S20" s="248"/>
      <c r="T20" s="248"/>
      <c r="U20" s="248">
        <v>281.25799999999998</v>
      </c>
      <c r="V20" s="249">
        <v>978.59500000000003</v>
      </c>
      <c r="W20" s="248"/>
      <c r="X20" s="248"/>
      <c r="Y20" s="248"/>
      <c r="Z20" s="248"/>
      <c r="AA20" s="248"/>
      <c r="AB20" s="250">
        <v>67</v>
      </c>
      <c r="AC20" s="251">
        <v>1259.8530000000001</v>
      </c>
      <c r="AD20" s="252"/>
      <c r="AE20" s="253">
        <v>1</v>
      </c>
    </row>
    <row r="21" spans="2:31" x14ac:dyDescent="0.25">
      <c r="B21" s="238" t="s">
        <v>469</v>
      </c>
      <c r="C21" s="239" t="s">
        <v>484</v>
      </c>
      <c r="D21" s="240" t="s">
        <v>513</v>
      </c>
      <c r="E21" s="241" t="s">
        <v>542</v>
      </c>
      <c r="F21" s="241" t="s">
        <v>571</v>
      </c>
      <c r="G21" s="242" t="s">
        <v>592</v>
      </c>
      <c r="H21" s="243" t="s">
        <v>618</v>
      </c>
      <c r="I21" s="243" t="s">
        <v>644</v>
      </c>
      <c r="J21" s="245">
        <v>64</v>
      </c>
      <c r="K21" s="246">
        <v>86</v>
      </c>
      <c r="L21" s="246">
        <v>29</v>
      </c>
      <c r="M21" s="246">
        <v>18</v>
      </c>
      <c r="N21" s="246">
        <v>20</v>
      </c>
      <c r="O21" s="247">
        <v>0.26666666666666666</v>
      </c>
      <c r="P21" s="248">
        <v>-22.446999999999999</v>
      </c>
      <c r="Q21" s="248">
        <v>576.36400000000003</v>
      </c>
      <c r="R21" s="248">
        <v>568.69000000000005</v>
      </c>
      <c r="S21" s="248">
        <v>224.518</v>
      </c>
      <c r="T21" s="248">
        <v>623.16600000000005</v>
      </c>
      <c r="U21" s="248">
        <v>871.25699999999995</v>
      </c>
      <c r="V21" s="249">
        <v>887.45699999999999</v>
      </c>
      <c r="W21" s="248"/>
      <c r="X21" s="248"/>
      <c r="Y21" s="248"/>
      <c r="Z21" s="248"/>
      <c r="AA21" s="248"/>
      <c r="AB21" s="250">
        <v>48</v>
      </c>
      <c r="AC21" s="251">
        <v>3729.0050000000001</v>
      </c>
      <c r="AD21" s="252">
        <v>0.77515371785057663</v>
      </c>
      <c r="AE21" s="253">
        <v>0.8930553719297073</v>
      </c>
    </row>
    <row r="22" spans="2:31" x14ac:dyDescent="0.25">
      <c r="B22" s="238" t="s">
        <v>470</v>
      </c>
      <c r="C22" s="239" t="s">
        <v>485</v>
      </c>
      <c r="D22" s="240" t="s">
        <v>514</v>
      </c>
      <c r="E22" s="241" t="s">
        <v>543</v>
      </c>
      <c r="F22" s="241" t="s">
        <v>572</v>
      </c>
      <c r="G22" s="242" t="s">
        <v>600</v>
      </c>
      <c r="H22" s="243" t="s">
        <v>623</v>
      </c>
      <c r="I22" s="243" t="s">
        <v>645</v>
      </c>
      <c r="J22" s="245">
        <v>79</v>
      </c>
      <c r="K22" s="246">
        <v>76</v>
      </c>
      <c r="L22" s="246">
        <v>19</v>
      </c>
      <c r="M22" s="246">
        <v>18</v>
      </c>
      <c r="N22" s="246">
        <v>26</v>
      </c>
      <c r="O22" s="247">
        <v>0.33548387096774196</v>
      </c>
      <c r="P22" s="248">
        <v>12.092000000000001</v>
      </c>
      <c r="Q22" s="248">
        <v>298.19900000000001</v>
      </c>
      <c r="R22" s="248">
        <v>319.46300000000002</v>
      </c>
      <c r="S22" s="248">
        <v>359.45800000000003</v>
      </c>
      <c r="T22" s="248">
        <v>76.040000000000006</v>
      </c>
      <c r="U22" s="248">
        <v>333.88</v>
      </c>
      <c r="V22" s="249">
        <v>884.55600000000004</v>
      </c>
      <c r="W22" s="248"/>
      <c r="X22" s="248"/>
      <c r="Y22" s="248"/>
      <c r="Z22" s="248"/>
      <c r="AA22" s="248"/>
      <c r="AB22" s="250">
        <v>56</v>
      </c>
      <c r="AC22" s="251">
        <v>2283.6880000000001</v>
      </c>
      <c r="AD22" s="252">
        <v>0.67714306856429152</v>
      </c>
      <c r="AE22" s="253">
        <v>0.8603067806571798</v>
      </c>
    </row>
    <row r="23" spans="2:31" x14ac:dyDescent="0.25">
      <c r="B23" s="238" t="s">
        <v>462</v>
      </c>
      <c r="C23" s="239" t="s">
        <v>486</v>
      </c>
      <c r="D23" s="240" t="s">
        <v>515</v>
      </c>
      <c r="E23" s="241" t="s">
        <v>544</v>
      </c>
      <c r="F23" s="241" t="s">
        <v>573</v>
      </c>
      <c r="G23" s="242" t="s">
        <v>601</v>
      </c>
      <c r="H23" s="243" t="s">
        <v>624</v>
      </c>
      <c r="I23" s="243" t="s">
        <v>646</v>
      </c>
      <c r="J23" s="245">
        <v>43</v>
      </c>
      <c r="K23" s="246">
        <v>49</v>
      </c>
      <c r="L23" s="246">
        <v>11</v>
      </c>
      <c r="M23" s="246">
        <v>17</v>
      </c>
      <c r="N23" s="246">
        <v>18</v>
      </c>
      <c r="O23" s="247">
        <v>0.39130434782608697</v>
      </c>
      <c r="P23" s="248"/>
      <c r="Q23" s="248"/>
      <c r="R23" s="248"/>
      <c r="S23" s="248"/>
      <c r="T23" s="248"/>
      <c r="U23" s="248">
        <v>683.22799999999995</v>
      </c>
      <c r="V23" s="249">
        <v>819.02599999999995</v>
      </c>
      <c r="W23" s="248"/>
      <c r="X23" s="248"/>
      <c r="Y23" s="248"/>
      <c r="Z23" s="248"/>
      <c r="AA23" s="248"/>
      <c r="AB23" s="250">
        <v>42</v>
      </c>
      <c r="AC23" s="251">
        <v>1502.2539999999999</v>
      </c>
      <c r="AD23" s="252">
        <v>0.87608991761832822</v>
      </c>
      <c r="AE23" s="253">
        <v>0.93356153886916537</v>
      </c>
    </row>
    <row r="24" spans="2:31" x14ac:dyDescent="0.25">
      <c r="B24" s="238" t="s">
        <v>464</v>
      </c>
      <c r="C24" s="239" t="s">
        <v>487</v>
      </c>
      <c r="D24" s="240" t="s">
        <v>516</v>
      </c>
      <c r="E24" s="241" t="s">
        <v>545</v>
      </c>
      <c r="F24" s="241" t="s">
        <v>574</v>
      </c>
      <c r="G24" s="242" t="s">
        <v>602</v>
      </c>
      <c r="H24" s="243" t="s">
        <v>625</v>
      </c>
      <c r="I24" s="243" t="s">
        <v>647</v>
      </c>
      <c r="J24" s="245">
        <v>252</v>
      </c>
      <c r="K24" s="246">
        <v>280</v>
      </c>
      <c r="L24" s="246">
        <v>66</v>
      </c>
      <c r="M24" s="246">
        <v>46</v>
      </c>
      <c r="N24" s="246">
        <v>50</v>
      </c>
      <c r="O24" s="247">
        <v>0.18796992481203006</v>
      </c>
      <c r="P24" s="248">
        <v>759.18700000000001</v>
      </c>
      <c r="Q24" s="248">
        <v>1038.06</v>
      </c>
      <c r="R24" s="248">
        <v>994.91800000000001</v>
      </c>
      <c r="S24" s="248">
        <v>966.44200000000001</v>
      </c>
      <c r="T24" s="248">
        <v>930.93600000000004</v>
      </c>
      <c r="U24" s="248">
        <v>1055.1179999999999</v>
      </c>
      <c r="V24" s="249">
        <v>813.774</v>
      </c>
      <c r="W24" s="248"/>
      <c r="X24" s="248"/>
      <c r="Y24" s="248"/>
      <c r="Z24" s="248"/>
      <c r="AA24" s="248"/>
      <c r="AB24" s="250">
        <v>63</v>
      </c>
      <c r="AC24" s="251">
        <v>6558.4350000000004</v>
      </c>
      <c r="AD24" s="252">
        <v>0.89993649553026234</v>
      </c>
      <c r="AE24" s="253">
        <v>0.9930853185100883</v>
      </c>
    </row>
    <row r="25" spans="2:31" x14ac:dyDescent="0.25">
      <c r="B25" s="238" t="s">
        <v>463</v>
      </c>
      <c r="C25" s="239" t="s">
        <v>488</v>
      </c>
      <c r="D25" s="240" t="s">
        <v>517</v>
      </c>
      <c r="E25" s="241" t="s">
        <v>546</v>
      </c>
      <c r="F25" s="241" t="s">
        <v>575</v>
      </c>
      <c r="G25" s="242" t="s">
        <v>603</v>
      </c>
      <c r="H25" s="243" t="s">
        <v>626</v>
      </c>
      <c r="I25" s="243" t="s">
        <v>648</v>
      </c>
      <c r="J25" s="245">
        <v>83</v>
      </c>
      <c r="K25" s="246">
        <v>83</v>
      </c>
      <c r="L25" s="246">
        <v>8</v>
      </c>
      <c r="M25" s="246">
        <v>14</v>
      </c>
      <c r="N25" s="246">
        <v>24</v>
      </c>
      <c r="O25" s="247">
        <v>0.28915662650602408</v>
      </c>
      <c r="P25" s="248"/>
      <c r="Q25" s="248"/>
      <c r="R25" s="248"/>
      <c r="S25" s="248"/>
      <c r="T25" s="248"/>
      <c r="U25" s="248"/>
      <c r="V25" s="249">
        <v>782.69600000000003</v>
      </c>
      <c r="W25" s="248"/>
      <c r="X25" s="248"/>
      <c r="Y25" s="248"/>
      <c r="Z25" s="248"/>
      <c r="AA25" s="248"/>
      <c r="AB25" s="250">
        <v>38</v>
      </c>
      <c r="AC25" s="251">
        <v>782.69600000000003</v>
      </c>
      <c r="AD25" s="252">
        <v>0.7393502703806949</v>
      </c>
      <c r="AE25" s="253">
        <v>0.8505191122160678</v>
      </c>
    </row>
    <row r="26" spans="2:31" x14ac:dyDescent="0.25">
      <c r="B26" s="238" t="s">
        <v>471</v>
      </c>
      <c r="C26" s="239" t="s">
        <v>489</v>
      </c>
      <c r="D26" s="240" t="s">
        <v>518</v>
      </c>
      <c r="E26" s="241" t="s">
        <v>547</v>
      </c>
      <c r="F26" s="241" t="s">
        <v>576</v>
      </c>
      <c r="G26" s="242" t="s">
        <v>604</v>
      </c>
      <c r="H26" s="243" t="s">
        <v>627</v>
      </c>
      <c r="I26" s="243" t="s">
        <v>649</v>
      </c>
      <c r="J26" s="245">
        <v>211</v>
      </c>
      <c r="K26" s="246">
        <v>217</v>
      </c>
      <c r="L26" s="246">
        <v>39</v>
      </c>
      <c r="M26" s="246">
        <v>22</v>
      </c>
      <c r="N26" s="246">
        <v>38</v>
      </c>
      <c r="O26" s="247">
        <v>0.17757009345794392</v>
      </c>
      <c r="P26" s="248">
        <v>431.81099999999998</v>
      </c>
      <c r="Q26" s="248">
        <v>838.86199999999997</v>
      </c>
      <c r="R26" s="248">
        <v>1100.729</v>
      </c>
      <c r="S26" s="248">
        <v>866.48400000000004</v>
      </c>
      <c r="T26" s="248">
        <v>599.27499999999998</v>
      </c>
      <c r="U26" s="248">
        <v>816.89099999999996</v>
      </c>
      <c r="V26" s="249">
        <v>773.25199999999995</v>
      </c>
      <c r="W26" s="248"/>
      <c r="X26" s="248"/>
      <c r="Y26" s="248"/>
      <c r="Z26" s="248"/>
      <c r="AA26" s="248"/>
      <c r="AB26" s="250">
        <v>55</v>
      </c>
      <c r="AC26" s="251">
        <v>5427.3040000000001</v>
      </c>
      <c r="AD26" s="252">
        <v>0.69659112584586036</v>
      </c>
      <c r="AE26" s="253">
        <v>0.9725692574616962</v>
      </c>
    </row>
    <row r="27" spans="2:31" x14ac:dyDescent="0.25">
      <c r="B27" s="238" t="s">
        <v>469</v>
      </c>
      <c r="C27" s="239" t="s">
        <v>490</v>
      </c>
      <c r="D27" s="240" t="s">
        <v>519</v>
      </c>
      <c r="E27" s="241" t="s">
        <v>548</v>
      </c>
      <c r="F27" s="241" t="s">
        <v>577</v>
      </c>
      <c r="G27" s="242" t="s">
        <v>605</v>
      </c>
      <c r="H27" s="243" t="s">
        <v>611</v>
      </c>
      <c r="I27" s="243" t="s">
        <v>614</v>
      </c>
      <c r="J27" s="245">
        <v>95</v>
      </c>
      <c r="K27" s="246">
        <v>81</v>
      </c>
      <c r="L27" s="246">
        <v>10</v>
      </c>
      <c r="M27" s="246">
        <v>19</v>
      </c>
      <c r="N27" s="246">
        <v>19</v>
      </c>
      <c r="O27" s="247">
        <v>0.21590909090909091</v>
      </c>
      <c r="P27" s="248">
        <v>392.34199999999998</v>
      </c>
      <c r="Q27" s="248">
        <v>660.54899999999998</v>
      </c>
      <c r="R27" s="248">
        <v>1003.804</v>
      </c>
      <c r="S27" s="248">
        <v>851.447</v>
      </c>
      <c r="T27" s="248">
        <v>538.11599999999999</v>
      </c>
      <c r="U27" s="248">
        <v>856.44899999999996</v>
      </c>
      <c r="V27" s="249">
        <v>769.36699999999996</v>
      </c>
      <c r="W27" s="248"/>
      <c r="X27" s="248"/>
      <c r="Y27" s="248"/>
      <c r="Z27" s="248"/>
      <c r="AA27" s="248"/>
      <c r="AB27" s="250">
        <v>40</v>
      </c>
      <c r="AC27" s="251">
        <v>5072.0739999999996</v>
      </c>
      <c r="AD27" s="252">
        <v>0.70670718284556866</v>
      </c>
      <c r="AE27" s="253">
        <v>0.87928369009149976</v>
      </c>
    </row>
    <row r="28" spans="2:31" x14ac:dyDescent="0.25">
      <c r="B28" s="238" t="s">
        <v>464</v>
      </c>
      <c r="C28" s="239" t="s">
        <v>491</v>
      </c>
      <c r="D28" s="240" t="s">
        <v>520</v>
      </c>
      <c r="E28" s="241" t="s">
        <v>549</v>
      </c>
      <c r="F28" s="241" t="s">
        <v>578</v>
      </c>
      <c r="G28" s="242" t="s">
        <v>606</v>
      </c>
      <c r="H28" s="243" t="s">
        <v>628</v>
      </c>
      <c r="I28" s="243" t="s">
        <v>650</v>
      </c>
      <c r="J28" s="245">
        <v>207</v>
      </c>
      <c r="K28" s="246">
        <v>210</v>
      </c>
      <c r="L28" s="246">
        <v>44</v>
      </c>
      <c r="M28" s="246">
        <v>29</v>
      </c>
      <c r="N28" s="246">
        <v>47</v>
      </c>
      <c r="O28" s="247">
        <v>0.22541966426858512</v>
      </c>
      <c r="P28" s="248"/>
      <c r="Q28" s="248"/>
      <c r="R28" s="248"/>
      <c r="S28" s="248"/>
      <c r="T28" s="248"/>
      <c r="U28" s="248">
        <v>729.92</v>
      </c>
      <c r="V28" s="249">
        <v>753.34299999999996</v>
      </c>
      <c r="W28" s="248"/>
      <c r="X28" s="248"/>
      <c r="Y28" s="248"/>
      <c r="Z28" s="248"/>
      <c r="AA28" s="248"/>
      <c r="AB28" s="250">
        <v>58</v>
      </c>
      <c r="AC28" s="251">
        <v>1483.2629999999999</v>
      </c>
      <c r="AD28" s="252">
        <v>1.0800915331807781</v>
      </c>
      <c r="AE28" s="253">
        <v>1.0002544600617143</v>
      </c>
    </row>
    <row r="29" spans="2:31" x14ac:dyDescent="0.25">
      <c r="B29" s="238" t="s">
        <v>465</v>
      </c>
      <c r="C29" s="239" t="s">
        <v>492</v>
      </c>
      <c r="D29" s="240" t="s">
        <v>521</v>
      </c>
      <c r="E29" s="241" t="s">
        <v>550</v>
      </c>
      <c r="F29" s="241" t="s">
        <v>579</v>
      </c>
      <c r="G29" s="242" t="s">
        <v>607</v>
      </c>
      <c r="H29" s="243" t="s">
        <v>629</v>
      </c>
      <c r="I29" s="243" t="s">
        <v>627</v>
      </c>
      <c r="J29" s="245">
        <v>309</v>
      </c>
      <c r="K29" s="246">
        <v>262</v>
      </c>
      <c r="L29" s="246">
        <v>23</v>
      </c>
      <c r="M29" s="246">
        <v>40</v>
      </c>
      <c r="N29" s="246">
        <v>42</v>
      </c>
      <c r="O29" s="247">
        <v>0.14711033274956217</v>
      </c>
      <c r="P29" s="248">
        <v>512.09199999999998</v>
      </c>
      <c r="Q29" s="248">
        <v>813.197</v>
      </c>
      <c r="R29" s="248">
        <v>1464.654</v>
      </c>
      <c r="S29" s="248">
        <v>1108.2750000000001</v>
      </c>
      <c r="T29" s="248">
        <v>634.60799999999995</v>
      </c>
      <c r="U29" s="248">
        <v>1553.7190000000001</v>
      </c>
      <c r="V29" s="249">
        <v>693.10900000000004</v>
      </c>
      <c r="W29" s="248"/>
      <c r="X29" s="248"/>
      <c r="Y29" s="248"/>
      <c r="Z29" s="248"/>
      <c r="AA29" s="248"/>
      <c r="AB29" s="250">
        <v>53</v>
      </c>
      <c r="AC29" s="251">
        <v>6779.6540000000005</v>
      </c>
      <c r="AD29" s="252">
        <v>0.90407716943551675</v>
      </c>
      <c r="AE29" s="253">
        <v>0.99493913269164591</v>
      </c>
    </row>
    <row r="30" spans="2:31" x14ac:dyDescent="0.25">
      <c r="B30" s="238" t="s">
        <v>466</v>
      </c>
      <c r="C30" s="239" t="s">
        <v>493</v>
      </c>
      <c r="D30" s="240" t="s">
        <v>522</v>
      </c>
      <c r="E30" s="241" t="s">
        <v>551</v>
      </c>
      <c r="F30" s="241" t="s">
        <v>580</v>
      </c>
      <c r="G30" s="242" t="s">
        <v>608</v>
      </c>
      <c r="H30" s="243" t="s">
        <v>630</v>
      </c>
      <c r="I30" s="243" t="s">
        <v>630</v>
      </c>
      <c r="J30" s="245">
        <v>172</v>
      </c>
      <c r="K30" s="246">
        <v>135</v>
      </c>
      <c r="L30" s="246">
        <v>18</v>
      </c>
      <c r="M30" s="246">
        <v>23</v>
      </c>
      <c r="N30" s="246">
        <v>28</v>
      </c>
      <c r="O30" s="247">
        <v>0.18241042345276873</v>
      </c>
      <c r="P30" s="248">
        <v>191.654</v>
      </c>
      <c r="Q30" s="248">
        <v>552.74400000000003</v>
      </c>
      <c r="R30" s="248">
        <v>1072.693</v>
      </c>
      <c r="S30" s="248">
        <v>379.166</v>
      </c>
      <c r="T30" s="248">
        <v>592.47500000000002</v>
      </c>
      <c r="U30" s="248">
        <v>686.62800000000004</v>
      </c>
      <c r="V30" s="249">
        <v>684.27499999999998</v>
      </c>
      <c r="W30" s="248"/>
      <c r="X30" s="248"/>
      <c r="Y30" s="248"/>
      <c r="Z30" s="248"/>
      <c r="AA30" s="248"/>
      <c r="AB30" s="250">
        <v>49</v>
      </c>
      <c r="AC30" s="251">
        <v>4159.6350000000002</v>
      </c>
      <c r="AD30" s="252">
        <v>0.85811300687568348</v>
      </c>
      <c r="AE30" s="253">
        <v>0.97842145156548066</v>
      </c>
    </row>
    <row r="31" spans="2:31" x14ac:dyDescent="0.25">
      <c r="B31" s="238" t="s">
        <v>469</v>
      </c>
      <c r="C31" s="239" t="s">
        <v>494</v>
      </c>
      <c r="D31" s="240" t="s">
        <v>523</v>
      </c>
      <c r="E31" s="241" t="s">
        <v>552</v>
      </c>
      <c r="F31" s="241" t="s">
        <v>581</v>
      </c>
      <c r="G31" s="242" t="s">
        <v>596</v>
      </c>
      <c r="H31" s="243" t="s">
        <v>631</v>
      </c>
      <c r="I31" s="243" t="s">
        <v>651</v>
      </c>
      <c r="J31" s="245">
        <v>134</v>
      </c>
      <c r="K31" s="246">
        <v>123</v>
      </c>
      <c r="L31" s="246">
        <v>4</v>
      </c>
      <c r="M31" s="246">
        <v>31</v>
      </c>
      <c r="N31" s="246">
        <v>19</v>
      </c>
      <c r="O31" s="247">
        <v>0.14785992217898833</v>
      </c>
      <c r="P31" s="248"/>
      <c r="Q31" s="248"/>
      <c r="R31" s="248">
        <v>206.93299999999999</v>
      </c>
      <c r="S31" s="248">
        <v>1083.2809999999999</v>
      </c>
      <c r="T31" s="248">
        <v>1647.462</v>
      </c>
      <c r="U31" s="248">
        <v>1064.3209999999999</v>
      </c>
      <c r="V31" s="249">
        <v>615.70100000000002</v>
      </c>
      <c r="W31" s="248"/>
      <c r="X31" s="248"/>
      <c r="Y31" s="248"/>
      <c r="Z31" s="248"/>
      <c r="AA31" s="248"/>
      <c r="AB31" s="250">
        <v>33</v>
      </c>
      <c r="AC31" s="251">
        <v>4617.6980000000003</v>
      </c>
      <c r="AD31" s="252">
        <v>0.8179638329613379</v>
      </c>
      <c r="AE31" s="253">
        <v>0.90001232825873634</v>
      </c>
    </row>
    <row r="32" spans="2:31" x14ac:dyDescent="0.25">
      <c r="B32" s="238" t="s">
        <v>468</v>
      </c>
      <c r="C32" s="239" t="s">
        <v>495</v>
      </c>
      <c r="D32" s="240" t="s">
        <v>524</v>
      </c>
      <c r="E32" s="241" t="s">
        <v>553</v>
      </c>
      <c r="F32" s="241" t="s">
        <v>582</v>
      </c>
      <c r="G32" s="242" t="s">
        <v>597</v>
      </c>
      <c r="H32" s="243" t="s">
        <v>632</v>
      </c>
      <c r="I32" s="243" t="s">
        <v>652</v>
      </c>
      <c r="J32" s="245">
        <v>137</v>
      </c>
      <c r="K32" s="246">
        <v>124</v>
      </c>
      <c r="L32" s="246">
        <v>15</v>
      </c>
      <c r="M32" s="246">
        <v>33</v>
      </c>
      <c r="N32" s="246">
        <v>17</v>
      </c>
      <c r="O32" s="247">
        <v>0.13026819923371646</v>
      </c>
      <c r="P32" s="248"/>
      <c r="Q32" s="248"/>
      <c r="R32" s="248"/>
      <c r="S32" s="248"/>
      <c r="T32" s="248">
        <v>768.92600000000004</v>
      </c>
      <c r="U32" s="248">
        <v>629.59299999999996</v>
      </c>
      <c r="V32" s="249">
        <v>598.625</v>
      </c>
      <c r="W32" s="248"/>
      <c r="X32" s="248"/>
      <c r="Y32" s="248"/>
      <c r="Z32" s="248"/>
      <c r="AA32" s="248"/>
      <c r="AB32" s="250">
        <v>36</v>
      </c>
      <c r="AC32" s="251">
        <v>1997.144</v>
      </c>
      <c r="AD32" s="252">
        <v>0.86876156980427899</v>
      </c>
      <c r="AE32" s="253">
        <v>0.97124069648245004</v>
      </c>
    </row>
    <row r="33" spans="2:31" x14ac:dyDescent="0.25">
      <c r="B33" s="238" t="s">
        <v>469</v>
      </c>
      <c r="C33" s="239" t="s">
        <v>496</v>
      </c>
      <c r="D33" s="240" t="s">
        <v>525</v>
      </c>
      <c r="E33" s="241" t="s">
        <v>554</v>
      </c>
      <c r="F33" s="241" t="s">
        <v>583</v>
      </c>
      <c r="G33" s="242" t="s">
        <v>609</v>
      </c>
      <c r="H33" s="243" t="s">
        <v>633</v>
      </c>
      <c r="I33" s="243" t="s">
        <v>461</v>
      </c>
      <c r="J33" s="245">
        <v>65</v>
      </c>
      <c r="K33" s="246">
        <v>69</v>
      </c>
      <c r="L33" s="246">
        <v>17</v>
      </c>
      <c r="M33" s="246">
        <v>14</v>
      </c>
      <c r="N33" s="246">
        <v>17</v>
      </c>
      <c r="O33" s="247">
        <v>0.2537313432835821</v>
      </c>
      <c r="P33" s="248"/>
      <c r="Q33" s="248"/>
      <c r="R33" s="248"/>
      <c r="S33" s="248"/>
      <c r="T33" s="248"/>
      <c r="U33" s="248"/>
      <c r="V33" s="249">
        <v>543.29999999999995</v>
      </c>
      <c r="W33" s="248"/>
      <c r="X33" s="248"/>
      <c r="Y33" s="248"/>
      <c r="Z33" s="248"/>
      <c r="AA33" s="248"/>
      <c r="AB33" s="250">
        <v>26</v>
      </c>
      <c r="AC33" s="251">
        <v>543.29999999999995</v>
      </c>
      <c r="AD33" s="252">
        <v>0.77094015834516116</v>
      </c>
      <c r="AE33" s="253">
        <v>0.86830740619854985</v>
      </c>
    </row>
    <row r="34" spans="2:31" x14ac:dyDescent="0.25">
      <c r="B34" s="238" t="s">
        <v>462</v>
      </c>
      <c r="C34" s="239" t="s">
        <v>497</v>
      </c>
      <c r="D34" s="240" t="s">
        <v>526</v>
      </c>
      <c r="E34" s="241" t="s">
        <v>555</v>
      </c>
      <c r="F34" s="241" t="s">
        <v>584</v>
      </c>
      <c r="G34" s="242" t="s">
        <v>610</v>
      </c>
      <c r="H34" s="243" t="s">
        <v>634</v>
      </c>
      <c r="I34" s="243" t="s">
        <v>634</v>
      </c>
      <c r="J34" s="245">
        <v>59</v>
      </c>
      <c r="K34" s="246">
        <v>59</v>
      </c>
      <c r="L34" s="246">
        <v>7</v>
      </c>
      <c r="M34" s="246">
        <v>16</v>
      </c>
      <c r="N34" s="246">
        <v>12</v>
      </c>
      <c r="O34" s="247">
        <v>0.20338983050847459</v>
      </c>
      <c r="P34" s="248">
        <v>227.63800000000001</v>
      </c>
      <c r="Q34" s="248">
        <v>376.09</v>
      </c>
      <c r="R34" s="248">
        <v>612.21600000000001</v>
      </c>
      <c r="S34" s="248">
        <v>653.36199999999997</v>
      </c>
      <c r="T34" s="248">
        <v>1117.9159999999999</v>
      </c>
      <c r="U34" s="248">
        <v>484.07</v>
      </c>
      <c r="V34" s="249">
        <v>465.279</v>
      </c>
      <c r="W34" s="248"/>
      <c r="X34" s="248"/>
      <c r="Y34" s="248"/>
      <c r="Z34" s="248"/>
      <c r="AA34" s="248"/>
      <c r="AB34" s="250">
        <v>25</v>
      </c>
      <c r="AC34" s="251">
        <v>3936.5709999999999</v>
      </c>
      <c r="AD34" s="252">
        <v>0.80089491832602044</v>
      </c>
      <c r="AE34" s="253">
        <v>0.9021685492162258</v>
      </c>
    </row>
    <row r="35" spans="2:31" x14ac:dyDescent="0.25">
      <c r="B35" s="238" t="s">
        <v>469</v>
      </c>
      <c r="C35" s="239" t="s">
        <v>498</v>
      </c>
      <c r="D35" s="240" t="s">
        <v>527</v>
      </c>
      <c r="E35" s="241" t="s">
        <v>556</v>
      </c>
      <c r="F35" s="241" t="s">
        <v>585</v>
      </c>
      <c r="G35" s="242" t="s">
        <v>611</v>
      </c>
      <c r="H35" s="243" t="s">
        <v>604</v>
      </c>
      <c r="I35" s="243" t="s">
        <v>653</v>
      </c>
      <c r="J35" s="245">
        <v>120</v>
      </c>
      <c r="K35" s="246">
        <v>118</v>
      </c>
      <c r="L35" s="246">
        <v>13</v>
      </c>
      <c r="M35" s="246">
        <v>19</v>
      </c>
      <c r="N35" s="246">
        <v>20</v>
      </c>
      <c r="O35" s="247">
        <v>0.16806722689075632</v>
      </c>
      <c r="P35" s="248">
        <v>74.915000000000006</v>
      </c>
      <c r="Q35" s="248">
        <v>273.142</v>
      </c>
      <c r="R35" s="248">
        <v>877.74900000000002</v>
      </c>
      <c r="S35" s="248">
        <v>427.43</v>
      </c>
      <c r="T35" s="248">
        <v>843.87300000000005</v>
      </c>
      <c r="U35" s="248">
        <v>388.63400000000001</v>
      </c>
      <c r="V35" s="249">
        <v>389.29199999999997</v>
      </c>
      <c r="W35" s="248"/>
      <c r="X35" s="248"/>
      <c r="Y35" s="248"/>
      <c r="Z35" s="248"/>
      <c r="AA35" s="248"/>
      <c r="AB35" s="250">
        <v>30</v>
      </c>
      <c r="AC35" s="251">
        <v>3275.0349999999999</v>
      </c>
      <c r="AD35" s="252">
        <v>1</v>
      </c>
      <c r="AE35" s="253">
        <v>0.99457030310876038</v>
      </c>
    </row>
    <row r="36" spans="2:31" x14ac:dyDescent="0.25">
      <c r="B36" s="238" t="s">
        <v>462</v>
      </c>
      <c r="C36" s="239" t="s">
        <v>499</v>
      </c>
      <c r="D36" s="240" t="s">
        <v>528</v>
      </c>
      <c r="E36" s="241" t="s">
        <v>557</v>
      </c>
      <c r="F36" s="241" t="s">
        <v>586</v>
      </c>
      <c r="G36" s="242" t="s">
        <v>612</v>
      </c>
      <c r="H36" s="243" t="s">
        <v>635</v>
      </c>
      <c r="I36" s="243" t="s">
        <v>654</v>
      </c>
      <c r="J36" s="245">
        <v>64</v>
      </c>
      <c r="K36" s="246">
        <v>61</v>
      </c>
      <c r="L36" s="246">
        <v>3</v>
      </c>
      <c r="M36" s="246">
        <v>14</v>
      </c>
      <c r="N36" s="246">
        <v>9</v>
      </c>
      <c r="O36" s="247">
        <v>0.14399999999999999</v>
      </c>
      <c r="P36" s="248">
        <v>258.12900000000002</v>
      </c>
      <c r="Q36" s="248">
        <v>332.62099999999998</v>
      </c>
      <c r="R36" s="248">
        <v>372.82100000000003</v>
      </c>
      <c r="S36" s="248">
        <v>715.87099999999998</v>
      </c>
      <c r="T36" s="248">
        <v>5712.03</v>
      </c>
      <c r="U36" s="248">
        <v>491.82400000000001</v>
      </c>
      <c r="V36" s="249">
        <v>383.24099999999999</v>
      </c>
      <c r="W36" s="248"/>
      <c r="X36" s="248"/>
      <c r="Y36" s="248"/>
      <c r="Z36" s="248"/>
      <c r="AA36" s="248"/>
      <c r="AB36" s="250">
        <v>16</v>
      </c>
      <c r="AC36" s="251">
        <v>8266.5370000000003</v>
      </c>
      <c r="AD36" s="252">
        <v>0.63264272438430424</v>
      </c>
      <c r="AE36" s="253">
        <v>0.80045756054975548</v>
      </c>
    </row>
    <row r="37" spans="2:31" x14ac:dyDescent="0.25">
      <c r="B37" s="238" t="s">
        <v>465</v>
      </c>
      <c r="C37" s="239" t="s">
        <v>500</v>
      </c>
      <c r="D37" s="240" t="s">
        <v>529</v>
      </c>
      <c r="E37" s="241" t="s">
        <v>558</v>
      </c>
      <c r="F37" s="241" t="s">
        <v>587</v>
      </c>
      <c r="G37" s="242" t="s">
        <v>613</v>
      </c>
      <c r="H37" s="243" t="s">
        <v>623</v>
      </c>
      <c r="I37" s="243" t="s">
        <v>623</v>
      </c>
      <c r="J37" s="245">
        <v>228</v>
      </c>
      <c r="K37" s="246">
        <v>189</v>
      </c>
      <c r="L37" s="246">
        <v>9</v>
      </c>
      <c r="M37" s="246">
        <v>33</v>
      </c>
      <c r="N37" s="246">
        <v>25</v>
      </c>
      <c r="O37" s="247">
        <v>0.11990407673860912</v>
      </c>
      <c r="P37" s="248">
        <v>362.863</v>
      </c>
      <c r="Q37" s="248">
        <v>667.52099999999996</v>
      </c>
      <c r="R37" s="248">
        <v>1282.866</v>
      </c>
      <c r="S37" s="248">
        <v>1087.7729999999999</v>
      </c>
      <c r="T37" s="248">
        <v>664.81</v>
      </c>
      <c r="U37" s="248">
        <v>991.96699999999998</v>
      </c>
      <c r="V37" s="249">
        <v>372.82</v>
      </c>
      <c r="W37" s="248"/>
      <c r="X37" s="248"/>
      <c r="Y37" s="248"/>
      <c r="Z37" s="248"/>
      <c r="AA37" s="248"/>
      <c r="AB37" s="250">
        <v>30</v>
      </c>
      <c r="AC37" s="251">
        <v>5430.62</v>
      </c>
      <c r="AD37" s="252"/>
      <c r="AE37" s="253">
        <v>0.98268649696455912</v>
      </c>
    </row>
    <row r="38" spans="2:31" x14ac:dyDescent="0.25">
      <c r="B38" s="238"/>
      <c r="C38" s="239"/>
      <c r="D38" s="240"/>
      <c r="E38" s="241"/>
      <c r="F38" s="241"/>
      <c r="G38" s="242"/>
      <c r="H38" s="243"/>
      <c r="I38" s="243"/>
      <c r="J38" s="245"/>
      <c r="K38" s="246"/>
      <c r="L38" s="246"/>
      <c r="M38" s="246"/>
      <c r="N38" s="246"/>
      <c r="O38" s="247"/>
      <c r="P38" s="248"/>
      <c r="Q38" s="248"/>
      <c r="R38" s="248"/>
      <c r="S38" s="248"/>
      <c r="T38" s="248"/>
      <c r="U38" s="248"/>
      <c r="V38" s="249"/>
      <c r="W38" s="248"/>
      <c r="X38" s="248"/>
      <c r="Y38" s="248"/>
      <c r="Z38" s="248"/>
      <c r="AA38" s="248"/>
      <c r="AB38" s="250"/>
      <c r="AC38" s="251"/>
      <c r="AD38" s="252"/>
      <c r="AE38" s="253"/>
    </row>
    <row r="39" spans="2:31" x14ac:dyDescent="0.25">
      <c r="B39" s="238"/>
      <c r="C39" s="239"/>
      <c r="D39" s="240"/>
      <c r="E39" s="241"/>
      <c r="F39" s="241"/>
      <c r="G39" s="242"/>
      <c r="H39" s="243"/>
      <c r="I39" s="243"/>
      <c r="J39" s="245"/>
      <c r="K39" s="246"/>
      <c r="L39" s="246"/>
      <c r="M39" s="246"/>
      <c r="N39" s="246"/>
      <c r="O39" s="247"/>
      <c r="P39" s="248"/>
      <c r="Q39" s="248"/>
      <c r="R39" s="248"/>
      <c r="S39" s="248"/>
      <c r="T39" s="248"/>
      <c r="U39" s="248"/>
      <c r="V39" s="249"/>
      <c r="W39" s="248"/>
      <c r="X39" s="248"/>
      <c r="Y39" s="248"/>
      <c r="Z39" s="248"/>
      <c r="AA39" s="248"/>
      <c r="AB39" s="250"/>
      <c r="AC39" s="251"/>
      <c r="AD39" s="252"/>
      <c r="AE39" s="253"/>
    </row>
    <row r="40" spans="2:31" x14ac:dyDescent="0.25">
      <c r="B40" s="238"/>
      <c r="C40" s="239"/>
      <c r="D40" s="240"/>
      <c r="E40" s="241"/>
      <c r="F40" s="241"/>
      <c r="G40" s="242"/>
      <c r="H40" s="243"/>
      <c r="I40" s="243"/>
      <c r="J40" s="245"/>
      <c r="K40" s="246"/>
      <c r="L40" s="246"/>
      <c r="M40" s="246"/>
      <c r="N40" s="246"/>
      <c r="O40" s="247"/>
      <c r="P40" s="248"/>
      <c r="Q40" s="248"/>
      <c r="R40" s="248"/>
      <c r="S40" s="248"/>
      <c r="T40" s="248"/>
      <c r="U40" s="248"/>
      <c r="V40" s="249"/>
      <c r="W40" s="248"/>
      <c r="X40" s="248"/>
      <c r="Y40" s="248"/>
      <c r="Z40" s="248"/>
      <c r="AA40" s="248"/>
      <c r="AB40" s="250"/>
      <c r="AC40" s="251"/>
      <c r="AD40" s="252"/>
      <c r="AE40" s="253"/>
    </row>
    <row r="41" spans="2:31" x14ac:dyDescent="0.25">
      <c r="B41" s="238"/>
      <c r="C41" s="239"/>
      <c r="D41" s="240"/>
      <c r="E41" s="241"/>
      <c r="F41" s="241"/>
      <c r="G41" s="242"/>
      <c r="H41" s="243"/>
      <c r="I41" s="243"/>
      <c r="J41" s="245"/>
      <c r="K41" s="246"/>
      <c r="L41" s="246"/>
      <c r="M41" s="246"/>
      <c r="N41" s="246"/>
      <c r="O41" s="247"/>
      <c r="P41" s="248"/>
      <c r="Q41" s="248"/>
      <c r="R41" s="248"/>
      <c r="S41" s="248"/>
      <c r="T41" s="248"/>
      <c r="U41" s="248"/>
      <c r="V41" s="249"/>
      <c r="W41" s="248"/>
      <c r="X41" s="248"/>
      <c r="Y41" s="248"/>
      <c r="Z41" s="248"/>
      <c r="AA41" s="248"/>
      <c r="AB41" s="250"/>
      <c r="AC41" s="251"/>
      <c r="AD41" s="252"/>
      <c r="AE41" s="253"/>
    </row>
    <row r="42" spans="2:31" x14ac:dyDescent="0.25">
      <c r="B42" s="254"/>
      <c r="C42" s="255"/>
      <c r="D42" s="256"/>
      <c r="E42" s="257"/>
      <c r="F42" s="257"/>
      <c r="G42" s="258"/>
      <c r="H42" s="243"/>
      <c r="I42" s="243"/>
      <c r="J42" s="259"/>
      <c r="K42" s="260"/>
      <c r="L42" s="260"/>
      <c r="M42" s="260"/>
      <c r="N42" s="260"/>
      <c r="O42" s="261"/>
      <c r="P42" s="262"/>
      <c r="Q42" s="262"/>
      <c r="R42" s="262"/>
      <c r="S42" s="262"/>
      <c r="T42" s="262"/>
      <c r="U42" s="262"/>
      <c r="V42" s="263"/>
      <c r="W42" s="262"/>
      <c r="X42" s="262"/>
      <c r="Y42" s="262"/>
      <c r="Z42" s="262"/>
      <c r="AA42" s="262"/>
      <c r="AB42" s="264"/>
      <c r="AC42" s="265"/>
      <c r="AD42" s="266"/>
      <c r="AE42" s="267"/>
    </row>
    <row r="43" spans="2:31" ht="15.75" thickBot="1" x14ac:dyDescent="0.3">
      <c r="B43" s="268"/>
      <c r="C43" s="269" t="s">
        <v>263</v>
      </c>
      <c r="D43" s="270"/>
      <c r="E43" s="270"/>
      <c r="F43" s="270"/>
      <c r="G43" s="270"/>
      <c r="H43" s="270"/>
      <c r="I43" s="270"/>
      <c r="J43" s="271">
        <f>SUM(J9:J42)</f>
        <v>5093</v>
      </c>
      <c r="K43" s="272">
        <f>SUM(K9:K42)</f>
        <v>4964</v>
      </c>
      <c r="L43" s="272">
        <f>SUM(L9:L42)</f>
        <v>737</v>
      </c>
      <c r="M43" s="272">
        <f>SUM(M9:M42)</f>
        <v>777</v>
      </c>
      <c r="N43" s="272">
        <f>SUM(N9:N42)</f>
        <v>1079</v>
      </c>
      <c r="O43" s="273">
        <f>N43/AVERAGE(J43,K43)</f>
        <v>0.214576911603858</v>
      </c>
      <c r="P43" s="274">
        <f t="shared" ref="P43:AC43" si="0">SUM(P9:P42)</f>
        <v>14698.728000000003</v>
      </c>
      <c r="Q43" s="274">
        <f t="shared" si="0"/>
        <v>24103.050999999999</v>
      </c>
      <c r="R43" s="274">
        <f t="shared" si="0"/>
        <v>33330.353999999999</v>
      </c>
      <c r="S43" s="274"/>
      <c r="T43" s="274"/>
      <c r="U43" s="274"/>
      <c r="V43" s="275">
        <f>SUM(V9:V42)</f>
        <v>34185.641000000003</v>
      </c>
      <c r="W43" s="274"/>
      <c r="X43" s="274"/>
      <c r="Y43" s="274"/>
      <c r="Z43" s="274"/>
      <c r="AA43" s="274"/>
      <c r="AB43" s="275">
        <f t="shared" si="0"/>
        <v>2003</v>
      </c>
      <c r="AC43" s="276">
        <f t="shared" si="0"/>
        <v>215533.94200000001</v>
      </c>
      <c r="AD43" s="277"/>
      <c r="AE43" s="278"/>
    </row>
    <row r="45" spans="2:31" x14ac:dyDescent="0.25">
      <c r="C45" s="279" t="s">
        <v>264</v>
      </c>
      <c r="P45" s="280" t="s">
        <v>265</v>
      </c>
      <c r="Q45" s="281" t="s">
        <v>266</v>
      </c>
      <c r="R45" s="282" t="s">
        <v>267</v>
      </c>
    </row>
    <row r="46" spans="2:31" x14ac:dyDescent="0.25">
      <c r="C46" s="283" t="s">
        <v>268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2017-09-05T15:59:04Z</dcterms:modified>
</cp:coreProperties>
</file>