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L" sheetId="1" r:id="rId4"/>
    <sheet state="visible" name="New JUL" sheetId="2" r:id="rId5"/>
  </sheets>
  <definedNames/>
  <calcPr/>
  <extLst>
    <ext uri="GoogleSheetsCustomDataVersion1">
      <go:sheetsCustomData xmlns:go="http://customooxmlschemas.google.com/" r:id="rId6" roundtripDataSignature="AMtx7mgXOkEUqUxjDvGHOSAYZr8DGiPxhQ=="/>
    </ext>
  </extLst>
</workbook>
</file>

<file path=xl/comments1.xml><?xml version="1.0" encoding="utf-8"?>
<comments xmlns:r="http://schemas.openxmlformats.org/officeDocument/2006/relationships" xmlns="http://schemas.openxmlformats.org/spreadsheetml/2006/main">
  <authors>
    <author/>
  </authors>
  <commentList>
    <comment authorId="0" ref="D3">
      <text>
        <t xml:space="preserve">======
ID#AAAAPacfXSc
DELL    (2021-09-14 06:48:11)
All the cash sales checked out as Cash</t>
      </text>
    </comment>
    <comment authorId="0" ref="M3">
      <text>
        <t xml:space="preserve">======
ID#AAAAPacfXSY
DELL    (2021-09-14 06:48:11)
all the sales done Checked out as Card</t>
      </text>
    </comment>
    <comment authorId="0" ref="E3">
      <text>
        <t xml:space="preserve">======
ID#AAAAPacfXSU
DELL    (2021-09-14 06:48:11)
all the sales done Checked out as Card</t>
      </text>
    </comment>
    <comment authorId="0" ref="X3">
      <text>
        <t xml:space="preserve">======
ID#AAAAPacfXSQ
DELL    (2021-09-14 06:48:11)
Total of amount that has been refunded
or returned for exchange</t>
      </text>
    </comment>
    <comment authorId="0" ref="K3">
      <text>
        <t xml:space="preserve">======
ID#AAAAPacfXSM
DELL    (2021-09-14 06:48:11)
Total Grooming Sales Per Day
This sales includes only Grooming sales
Note: This does not include any other service sales, Only Grooming Sales</t>
      </text>
    </comment>
    <comment authorId="0" ref="G3">
      <text>
        <t xml:space="preserve">======
ID#AAAAPacfXSI
DELL    (2021-09-14 06:48:11)
All the amount being deducted by Loyalty Points</t>
      </text>
    </comment>
    <comment authorId="0" ref="Z3">
      <text>
        <t xml:space="preserve">======
ID#AAAAPacfXSE
DELL    (2021-09-14 06:48:11)
Talabat is name of customer registered
We need all the sales of this customer in this coulomn</t>
      </text>
    </comment>
    <comment authorId="0" ref="H3">
      <text>
        <t xml:space="preserve">======
ID#AAAAPacfXR8
DELL    (2021-09-14 06:48:11)
This is all the Discounnt given from the POS per day</t>
      </text>
    </comment>
    <comment authorId="0" ref="P3">
      <text>
        <t xml:space="preserve">======
ID#AAAAPacfXSA
DELL    (2021-09-14 06:48:11)
This is all the Discounnt given from the POS per day</t>
      </text>
    </comment>
    <comment authorId="0" ref="S3">
      <text>
        <t xml:space="preserve">======
ID#AAAAPacfXR4
DELL    (2021-09-14 06:48:11)
All the cash sales checked out as Cash</t>
      </text>
    </comment>
    <comment authorId="0" ref="J3">
      <text>
        <t xml:space="preserve">======
ID#AAAAPacfXR0
DELL    (2021-09-14 06:48:11)
GDT = Grooming Daily Target for this Branch
Total Targed will be different every Month and for every Branch
Calculation:
(Total target - sales till date) / number of Day remaining in that month</t>
      </text>
    </comment>
    <comment authorId="0" ref="AA3">
      <text>
        <t xml:space="preserve">======
ID#AAAAPacfXRw
DELL    (2021-09-14 06:48:11)
Homiez is name of customer registered
We need all the sales of this customer in this coulomn</t>
      </text>
    </comment>
    <comment authorId="0" ref="AK3">
      <text>
        <t xml:space="preserve">======
ID#AAAAPacfXRs
DELL    (2021-09-14 06:48:11)
All the sales that is checked out as Credit in check out option
1. Talabat Credit
2. Homiez Credit
3. InstaShop Credit
4. Store Credit (when we activitated our credit note)</t>
      </text>
    </comment>
    <comment authorId="0" ref="AJ3">
      <text>
        <t xml:space="preserve">======
ID#AAAAPacfXRo
DELL    (2021-09-14 06:48:11)
All the sales checked out as Amex in check out option</t>
      </text>
    </comment>
    <comment authorId="0" ref="L3">
      <text>
        <t xml:space="preserve">======
ID#AAAAPacfXRk
DELL    (2021-09-14 06:48:11)
All the cash sales checked out as Cash</t>
      </text>
    </comment>
    <comment authorId="0" ref="AB3">
      <text>
        <t xml:space="preserve">======
ID#AAAAPacfXRg
mohammed    (2021-09-14 06:48:11)
Baqalaat is name of customer registered
We need all the sales of this customer in this coulomn</t>
      </text>
    </comment>
    <comment authorId="0" ref="I3">
      <text>
        <t xml:space="preserve">======
ID#AAAAPacfXRc
DELL    (2021-09-14 06:48:11)
Total of amount that has been refunded
or returned for exchange</t>
      </text>
    </comment>
    <comment authorId="0" ref="AC3">
      <text>
        <t xml:space="preserve">======
ID#AAAAPacfXRY
DELL    (2021-09-14 06:48:11)
IS Cash = InstaShop Cash
InstaShop is a registered customer
We need all the Cash sales of this customer in this coulomn</t>
      </text>
    </comment>
    <comment authorId="0" ref="F3">
      <text>
        <t xml:space="preserve">======
ID#AAAAPacfXRU
DELL    (2021-09-14 06:48:11)
All the sales checked out as Amex in check out option</t>
      </text>
    </comment>
    <comment authorId="0" ref="A1">
      <text>
        <t xml:space="preserve">======
ID#AAAAPacfXRQ
This is example for one branch    (2021-09-14 06:48:11)
There will be same reports for all the branch 
and the targets for each branch will be different in each month</t>
      </text>
    </comment>
    <comment authorId="0" ref="AH3">
      <text>
        <t xml:space="preserve">======
ID#AAAAPacfXRM
DELL    (2021-09-14 06:48:11)
All the cash sales checked out as Cash</t>
      </text>
    </comment>
    <comment authorId="0" ref="AM3">
      <text>
        <t xml:space="preserve">======
ID#AAAAPacfXRI
DELL    (2021-09-14 06:48:11)
Difference between
O3 and U3</t>
      </text>
    </comment>
    <comment authorId="0" ref="AI3">
      <text>
        <t xml:space="preserve">======
ID#AAAAPacfXRE
DELL    (2021-09-14 06:48:11)
all the sales done Checked out as Card</t>
      </text>
    </comment>
    <comment authorId="0" ref="N3">
      <text>
        <t xml:space="preserve">======
ID#AAAAPacfXRA
DELL    (2021-09-14 06:48:11)
All the sales checked out as Amex in check out option</t>
      </text>
    </comment>
    <comment authorId="0" ref="AL3">
      <text>
        <t xml:space="preserve">======
ID#AAAAPacfXQ8
DELL    (2021-09-14 06:48:11)
Total of all the payment 
Loyalty + Cash + Card + Amex + Credit</t>
      </text>
    </comment>
    <comment authorId="0" ref="Q3">
      <text>
        <t xml:space="preserve">======
ID#AAAAPacfXQ4
DELL    (2021-09-14 06:48:11)
Total of amount that has been refunded
or returned for exchange</t>
      </text>
    </comment>
    <comment authorId="0" ref="C3">
      <text>
        <t xml:space="preserve">======
ID#AAAAPacfXQ0
What are included    (2021-09-14 06:48:11)
All the sales from POS except the sales of;
Grooming and sales for 2 customer
Customer 1 Talabat (This customers sales should be in Cell J3)
Customer 2 InstaShop (This customers sales should be in Cell K3 and L3)</t>
      </text>
    </comment>
    <comment authorId="0" ref="R3">
      <text>
        <t xml:space="preserve">======
ID#AAAAPacfXQw
DELL    (2021-09-14 06:48:11)
All the sales for Live Animal
This includes the sales of live animal category</t>
      </text>
    </comment>
    <comment authorId="0" ref="W3">
      <text>
        <t xml:space="preserve">======
ID#AAAAPacfXQs
DELL    (2021-09-14 06:48:11)
This is all the Discounnt given from the POS per day</t>
      </text>
    </comment>
    <comment authorId="0" ref="T3">
      <text>
        <t xml:space="preserve">======
ID#AAAAPacfXQo
DELL    (2021-09-14 06:48:11)
all the sales done Checked out as Card</t>
      </text>
    </comment>
    <comment authorId="0" ref="AD3">
      <text>
        <t xml:space="preserve">======
ID#AAAAPacfXQk
DELL    (2021-09-14 06:48:11)
IS Credit = InstaShop Credit
InstaShop is a registered customer
We need all the sales cashed out as Insta Credit in this coulomn</t>
      </text>
    </comment>
    <comment authorId="0" ref="AG3">
      <text>
        <t xml:space="preserve">======
ID#AAAAPacfXQg
DELL    (2021-09-14 06:48:11)
All the amount being deducted by Loyalty Points</t>
      </text>
    </comment>
    <comment authorId="0" ref="O3">
      <text>
        <t xml:space="preserve">======
ID#AAAAPacfXQc
DELL    (2021-09-14 06:48:11)
All the amount being deducted by Loyalty Points</t>
      </text>
    </comment>
    <comment authorId="0" ref="AF3">
      <text>
        <t xml:space="preserve">======
ID#AAAAPacfXQY
DELL    (2021-09-14 06:48:11)
TBS : Total Branch Sales
This is the total of all the sales of one branch</t>
      </text>
    </comment>
    <comment authorId="0" ref="V3">
      <text>
        <t xml:space="preserve">======
ID#AAAAPacfXQU
DELL    (2021-09-14 06:48:11)
All the amount being deducted by Loyalty Points</t>
      </text>
    </comment>
    <comment authorId="0" ref="B3">
      <text>
        <t xml:space="preserve">======
ID#AAAAPacfXQQ
DELL    (2021-09-14 06:48:11)
BDT: Branch Daily Target for this branch
Total Targed will be different every Month and for every Branch
Calculation:
(Total target - sales till date) / number of Day remaining in that month</t>
      </text>
    </comment>
  </commentList>
  <extLst>
    <ext uri="GoogleSheetsCustomDataVersion1">
      <go:sheetsCustomData xmlns:go="http://customooxmlschemas.google.com/" r:id="rId1" roundtripDataSignature="AMtx7mjfKkwWvsKz2Wod1CG5F/Fu0cppDQ=="/>
    </ext>
  </extLst>
</comments>
</file>

<file path=xl/sharedStrings.xml><?xml version="1.0" encoding="utf-8"?>
<sst xmlns="http://schemas.openxmlformats.org/spreadsheetml/2006/main" count="127" uniqueCount="36">
  <si>
    <t>Daily Sales Report JUL 2020 ( Branch )</t>
  </si>
  <si>
    <t>Shop Sales</t>
  </si>
  <si>
    <t>App Sales</t>
  </si>
  <si>
    <t>Total</t>
  </si>
  <si>
    <t>Cash &amp;Credit Details</t>
  </si>
  <si>
    <t>Date</t>
  </si>
  <si>
    <t>BDT</t>
  </si>
  <si>
    <t>Product Sale</t>
  </si>
  <si>
    <t xml:space="preserve">Cash </t>
  </si>
  <si>
    <t>Card</t>
  </si>
  <si>
    <t>Amex</t>
  </si>
  <si>
    <t xml:space="preserve">Loyalty </t>
  </si>
  <si>
    <t>Discount</t>
  </si>
  <si>
    <t>Return</t>
  </si>
  <si>
    <t>GDT</t>
  </si>
  <si>
    <t xml:space="preserve">Grooming </t>
  </si>
  <si>
    <t>Pets</t>
  </si>
  <si>
    <t>Talabat</t>
  </si>
  <si>
    <t>Homiez</t>
  </si>
  <si>
    <t>Baqalaat</t>
  </si>
  <si>
    <t>IS Cash</t>
  </si>
  <si>
    <t>IS Credit</t>
  </si>
  <si>
    <t>TBS</t>
  </si>
  <si>
    <t>Credit</t>
  </si>
  <si>
    <t>Difference</t>
  </si>
  <si>
    <t xml:space="preserve">Branch </t>
  </si>
  <si>
    <t xml:space="preserve">BUG </t>
  </si>
  <si>
    <t xml:space="preserve">SALE </t>
  </si>
  <si>
    <t>ACH%</t>
  </si>
  <si>
    <t>Daily</t>
  </si>
  <si>
    <t xml:space="preserve">Monthly </t>
  </si>
  <si>
    <t>SUM B</t>
  </si>
  <si>
    <t>Shop Total</t>
  </si>
  <si>
    <t>Product Total</t>
  </si>
  <si>
    <t>Credit Note</t>
  </si>
  <si>
    <t>Grooming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</si>
</sst>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F800]dddd\,\ mmmm\ dd\,\ yyyy"/>
  </numFmts>
  <fonts count="14">
    <font>
      <sz val="11.0"/>
      <color theme="1"/>
      <name val="Arial"/>
    </font>
    <font>
      <b/>
      <sz val="16.0"/>
      <color theme="1"/>
      <name val="Calibri"/>
    </font>
    <font/>
    <font>
      <b/>
      <sz val="11.0"/>
      <color theme="1"/>
      <name val="Calibri"/>
    </font>
    <font>
      <sz val="11.0"/>
      <color theme="1"/>
      <name val="Calibri"/>
    </font>
    <font>
      <color theme="1"/>
      <name val="Calibri"/>
    </font>
    <font>
      <b/>
      <sz val="16.0"/>
      <color rgb="FFFFFFFF"/>
      <name val="Helvetica Neue"/>
    </font>
    <font>
      <b/>
      <sz val="12.0"/>
      <color rgb="FFFFFFFF"/>
      <name val="Helvetica Neue"/>
    </font>
    <font>
      <sz val="11.0"/>
      <color rgb="FFFFFFFF"/>
      <name val="Helvetica Neue"/>
    </font>
    <font>
      <b/>
      <sz val="11.0"/>
      <color rgb="FFFFFFFF"/>
      <name val="Helvetica Neue"/>
    </font>
    <font>
      <sz val="11.0"/>
      <color rgb="FFEFEFEF"/>
      <name val="Helvetica Neue"/>
    </font>
    <font>
      <i/>
      <sz val="11.0"/>
      <color rgb="FFFFFFFF"/>
      <name val="Helvetica Neue"/>
    </font>
    <font>
      <sz val="11.0"/>
      <color theme="1"/>
      <name val="Helvetica Neue"/>
    </font>
    <font>
      <b/>
      <sz val="11.0"/>
      <color theme="1"/>
      <name val="Helvetica Neue"/>
    </font>
  </fonts>
  <fills count="29">
    <fill>
      <patternFill patternType="none"/>
    </fill>
    <fill>
      <patternFill patternType="lightGray"/>
    </fill>
    <fill>
      <patternFill patternType="solid">
        <fgColor rgb="FFFEF2CB"/>
        <bgColor rgb="FFFEF2CB"/>
      </patternFill>
    </fill>
    <fill>
      <patternFill patternType="solid">
        <fgColor rgb="FFFFFF00"/>
        <bgColor rgb="FFFFFF00"/>
      </patternFill>
    </fill>
    <fill>
      <patternFill patternType="solid">
        <fgColor rgb="FF00B0F0"/>
        <bgColor rgb="FF00B0F0"/>
      </patternFill>
    </fill>
    <fill>
      <patternFill patternType="solid">
        <fgColor rgb="FFFFD965"/>
        <bgColor rgb="FFFFD965"/>
      </patternFill>
    </fill>
    <fill>
      <patternFill patternType="solid">
        <fgColor rgb="FFE2EFD9"/>
        <bgColor rgb="FFE2EFD9"/>
      </patternFill>
    </fill>
    <fill>
      <patternFill patternType="solid">
        <fgColor rgb="FFD8D8D8"/>
        <bgColor rgb="FFD8D8D8"/>
      </patternFill>
    </fill>
    <fill>
      <patternFill patternType="solid">
        <fgColor rgb="FFA8D08D"/>
        <bgColor rgb="FFA8D08D"/>
      </patternFill>
    </fill>
    <fill>
      <patternFill patternType="solid">
        <fgColor rgb="FFBFBFBF"/>
        <bgColor rgb="FFBFBFBF"/>
      </patternFill>
    </fill>
    <fill>
      <patternFill patternType="solid">
        <fgColor rgb="FF92D050"/>
        <bgColor rgb="FF92D050"/>
      </patternFill>
    </fill>
    <fill>
      <patternFill patternType="solid">
        <fgColor rgb="FFE7E6E6"/>
        <bgColor rgb="FFE7E6E6"/>
      </patternFill>
    </fill>
    <fill>
      <patternFill patternType="solid">
        <fgColor rgb="FFD0CECE"/>
        <bgColor rgb="FFD0CECE"/>
      </patternFill>
    </fill>
    <fill>
      <patternFill patternType="solid">
        <fgColor rgb="FFFBE4D5"/>
        <bgColor rgb="FFFBE4D5"/>
      </patternFill>
    </fill>
    <fill>
      <patternFill patternType="solid">
        <fgColor rgb="FF000000"/>
        <bgColor rgb="FF000000"/>
      </patternFill>
    </fill>
    <fill>
      <patternFill patternType="solid">
        <fgColor rgb="FF45818E"/>
        <bgColor rgb="FF45818E"/>
      </patternFill>
    </fill>
    <fill>
      <patternFill patternType="solid">
        <fgColor rgb="FF666666"/>
        <bgColor rgb="FF666666"/>
      </patternFill>
    </fill>
    <fill>
      <patternFill patternType="solid">
        <fgColor rgb="FFA61C00"/>
        <bgColor rgb="FFA61C00"/>
      </patternFill>
    </fill>
    <fill>
      <patternFill patternType="solid">
        <fgColor rgb="FF741B47"/>
        <bgColor rgb="FF741B47"/>
      </patternFill>
    </fill>
    <fill>
      <patternFill patternType="solid">
        <fgColor rgb="FF0C343D"/>
        <bgColor rgb="FF0C343D"/>
      </patternFill>
    </fill>
    <fill>
      <patternFill patternType="solid">
        <fgColor rgb="FF134F5C"/>
        <bgColor rgb="FF134F5C"/>
      </patternFill>
    </fill>
    <fill>
      <patternFill patternType="solid">
        <fgColor rgb="FFCCCCCC"/>
        <bgColor rgb="FFCCCCCC"/>
      </patternFill>
    </fill>
    <fill>
      <patternFill patternType="solid">
        <fgColor rgb="FFCC0000"/>
        <bgColor rgb="FFCC0000"/>
      </patternFill>
    </fill>
    <fill>
      <patternFill patternType="solid">
        <fgColor rgb="FF660000"/>
        <bgColor rgb="FF660000"/>
      </patternFill>
    </fill>
    <fill>
      <patternFill patternType="solid">
        <fgColor rgb="FFA64D79"/>
        <bgColor rgb="FFA64D79"/>
      </patternFill>
    </fill>
    <fill>
      <patternFill patternType="solid">
        <fgColor rgb="FF76A5AF"/>
        <bgColor rgb="FF76A5AF"/>
      </patternFill>
    </fill>
    <fill>
      <patternFill patternType="solid">
        <fgColor rgb="FF999999"/>
        <bgColor rgb="FF999999"/>
      </patternFill>
    </fill>
    <fill>
      <patternFill patternType="solid">
        <fgColor rgb="FF6AA84F"/>
        <bgColor rgb="FF6AA84F"/>
      </patternFill>
    </fill>
    <fill>
      <patternFill patternType="solid">
        <fgColor rgb="FF434343"/>
        <bgColor rgb="FF434343"/>
      </patternFill>
    </fill>
  </fills>
  <borders count="33">
    <border/>
    <border>
      <left style="medium">
        <color rgb="FF000000"/>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style="medium">
        <color rgb="FF000000"/>
      </top>
      <bottom style="medium">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top/>
      <bottom style="thin">
        <color rgb="FF000000"/>
      </bottom>
    </border>
    <border>
      <left/>
      <right style="thin">
        <color rgb="FF000000"/>
      </right>
      <top style="thin">
        <color rgb="FF000000"/>
      </top>
      <bottom style="thin">
        <color rgb="FF000000"/>
      </bottom>
    </border>
    <border>
      <left/>
      <right/>
      <top/>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rder>
    <border>
      <top style="medium">
        <color rgb="FF000000"/>
      </top>
    </border>
    <border>
      <right/>
      <top style="medium">
        <color rgb="FF000000"/>
      </top>
    </border>
    <border>
      <left style="thin">
        <color rgb="FF000000"/>
      </left>
      <right style="thin">
        <color rgb="FF000000"/>
      </right>
    </border>
    <border>
      <left style="double">
        <color rgb="FF000000"/>
      </left>
      <right style="double">
        <color rgb="FF000000"/>
      </right>
      <top style="double">
        <color rgb="FF000000"/>
      </top>
    </border>
    <border>
      <left style="thin">
        <color rgb="FF000000"/>
      </left>
      <right style="thin">
        <color rgb="FF000000"/>
      </right>
      <bottom style="thin">
        <color rgb="FF000000"/>
      </bottom>
    </border>
    <border>
      <left/>
      <right style="thin">
        <color rgb="FF000000"/>
      </right>
      <bottom style="thin">
        <color rgb="FF000000"/>
      </bottom>
    </border>
    <border>
      <left style="thin">
        <color rgb="FF000000"/>
      </left>
      <right/>
      <bottom style="thin">
        <color rgb="FF000000"/>
      </bottom>
    </border>
    <border>
      <left style="thin">
        <color rgb="FF000000"/>
      </left>
      <top/>
      <bottom style="thin">
        <color rgb="FF000000"/>
      </bottom>
    </border>
    <border>
      <left style="double">
        <color rgb="FF000000"/>
      </left>
      <right style="double">
        <color rgb="FF000000"/>
      </right>
      <bottom style="double">
        <color rgb="FF000000"/>
      </bottom>
    </border>
    <border>
      <left style="double">
        <color rgb="FF000000"/>
      </left>
      <right style="double">
        <color rgb="FF000000"/>
      </right>
      <top style="double">
        <color rgb="FF000000"/>
      </top>
      <bottom style="double">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3" fontId="1" numFmtId="0" xfId="0" applyAlignment="1" applyBorder="1" applyFill="1" applyFont="1">
      <alignment horizontal="center"/>
    </xf>
    <xf borderId="5" fillId="0" fontId="2" numFmtId="0" xfId="0" applyBorder="1" applyFont="1"/>
    <xf borderId="6" fillId="0" fontId="2" numFmtId="0" xfId="0" applyBorder="1" applyFont="1"/>
    <xf borderId="4" fillId="3" fontId="1" numFmtId="164" xfId="0" applyAlignment="1" applyBorder="1" applyFont="1" applyNumberFormat="1">
      <alignment horizontal="center" vertical="center"/>
    </xf>
    <xf borderId="7" fillId="3" fontId="1" numFmtId="164" xfId="0" applyAlignment="1" applyBorder="1" applyFont="1" applyNumberFormat="1">
      <alignment horizontal="center" vertical="center"/>
    </xf>
    <xf borderId="8" fillId="3" fontId="1" numFmtId="164" xfId="0" applyAlignment="1" applyBorder="1" applyFont="1" applyNumberFormat="1">
      <alignment horizontal="center" vertical="center"/>
    </xf>
    <xf borderId="9" fillId="4" fontId="3" numFmtId="165" xfId="0" applyAlignment="1" applyBorder="1" applyFill="1" applyFont="1" applyNumberFormat="1">
      <alignment horizontal="center"/>
    </xf>
    <xf borderId="9" fillId="4" fontId="3" numFmtId="164" xfId="0" applyAlignment="1" applyBorder="1" applyFont="1" applyNumberFormat="1">
      <alignment horizontal="center" vertical="center"/>
    </xf>
    <xf borderId="9" fillId="4" fontId="3" numFmtId="164" xfId="0" applyAlignment="1" applyBorder="1" applyFont="1" applyNumberFormat="1">
      <alignment horizontal="center" shrinkToFit="0" vertical="center" wrapText="1"/>
    </xf>
    <xf borderId="10" fillId="4" fontId="3" numFmtId="164" xfId="0" applyAlignment="1" applyBorder="1" applyFont="1" applyNumberFormat="1">
      <alignment horizontal="center" vertical="center"/>
    </xf>
    <xf borderId="7" fillId="4" fontId="3" numFmtId="164" xfId="0" applyAlignment="1" applyBorder="1" applyFont="1" applyNumberFormat="1">
      <alignment horizontal="center" vertical="center"/>
    </xf>
    <xf borderId="11" fillId="4" fontId="3" numFmtId="164" xfId="0" applyAlignment="1" applyBorder="1" applyFont="1" applyNumberFormat="1">
      <alignment horizontal="center" vertical="center"/>
    </xf>
    <xf borderId="9" fillId="5" fontId="3" numFmtId="164" xfId="0" applyAlignment="1" applyBorder="1" applyFill="1" applyFont="1" applyNumberFormat="1">
      <alignment horizontal="center" vertical="center"/>
    </xf>
    <xf borderId="7" fillId="5" fontId="3" numFmtId="164" xfId="0" applyAlignment="1" applyBorder="1" applyFont="1" applyNumberFormat="1">
      <alignment horizontal="center" vertical="center"/>
    </xf>
    <xf borderId="12" fillId="4" fontId="3" numFmtId="164" xfId="0" applyAlignment="1" applyBorder="1" applyFont="1" applyNumberFormat="1">
      <alignment horizontal="center" vertical="center"/>
    </xf>
    <xf borderId="7" fillId="6" fontId="3" numFmtId="165" xfId="0" applyAlignment="1" applyBorder="1" applyFill="1" applyFont="1" applyNumberFormat="1">
      <alignment horizontal="center"/>
    </xf>
    <xf borderId="7" fillId="7" fontId="3" numFmtId="164" xfId="0" applyAlignment="1" applyBorder="1" applyFill="1" applyFont="1" applyNumberFormat="1">
      <alignment horizontal="center" vertical="center"/>
    </xf>
    <xf borderId="7" fillId="8" fontId="3" numFmtId="164" xfId="0" applyAlignment="1" applyBorder="1" applyFill="1" applyFont="1" applyNumberFormat="1">
      <alignment horizontal="center" vertical="center"/>
    </xf>
    <xf borderId="12" fillId="6" fontId="3" numFmtId="164" xfId="0" applyAlignment="1" applyBorder="1" applyFont="1" applyNumberFormat="1">
      <alignment horizontal="center" vertical="center"/>
    </xf>
    <xf borderId="7" fillId="6" fontId="3" numFmtId="164" xfId="0" applyAlignment="1" applyBorder="1" applyFont="1" applyNumberFormat="1">
      <alignment horizontal="center" vertical="center"/>
    </xf>
    <xf borderId="7" fillId="9" fontId="3" numFmtId="164" xfId="0" applyAlignment="1" applyBorder="1" applyFill="1" applyFont="1" applyNumberFormat="1">
      <alignment horizontal="center" vertical="center"/>
    </xf>
    <xf borderId="7" fillId="10" fontId="3" numFmtId="164" xfId="0" applyAlignment="1" applyBorder="1" applyFill="1" applyFont="1" applyNumberFormat="1">
      <alignment horizontal="center" vertical="center"/>
    </xf>
    <xf borderId="12" fillId="11" fontId="3" numFmtId="164" xfId="0" applyAlignment="1" applyBorder="1" applyFill="1" applyFont="1" applyNumberFormat="1">
      <alignment horizontal="center" vertical="center"/>
    </xf>
    <xf borderId="7" fillId="11" fontId="3" numFmtId="164" xfId="0" applyAlignment="1" applyBorder="1" applyFont="1" applyNumberFormat="1">
      <alignment horizontal="center" vertical="center"/>
    </xf>
    <xf borderId="7" fillId="12" fontId="3" numFmtId="164" xfId="0" applyAlignment="1" applyBorder="1" applyFill="1" applyFont="1" applyNumberFormat="1">
      <alignment horizontal="center" vertical="center"/>
    </xf>
    <xf borderId="12" fillId="9" fontId="3" numFmtId="164" xfId="0" applyAlignment="1" applyBorder="1" applyFont="1" applyNumberFormat="1">
      <alignment horizontal="center" vertical="center"/>
    </xf>
    <xf borderId="7" fillId="10" fontId="3" numFmtId="165" xfId="0" applyAlignment="1" applyBorder="1" applyFont="1" applyNumberFormat="1">
      <alignment horizontal="center"/>
    </xf>
    <xf borderId="7" fillId="3" fontId="3" numFmtId="164" xfId="0" applyAlignment="1" applyBorder="1" applyFont="1" applyNumberFormat="1">
      <alignment horizontal="center" vertical="center"/>
    </xf>
    <xf borderId="0" fillId="0" fontId="4" numFmtId="165" xfId="0" applyAlignment="1" applyFont="1" applyNumberFormat="1">
      <alignment horizontal="center"/>
    </xf>
    <xf borderId="0" fillId="0" fontId="4" numFmtId="164" xfId="0" applyAlignment="1" applyFont="1" applyNumberFormat="1">
      <alignment horizontal="center" vertical="center"/>
    </xf>
    <xf borderId="0" fillId="0" fontId="4" numFmtId="165" xfId="0" applyAlignment="1" applyFont="1" applyNumberFormat="1">
      <alignment horizontal="left"/>
    </xf>
    <xf borderId="13" fillId="3" fontId="4" numFmtId="164" xfId="0" applyAlignment="1" applyBorder="1" applyFont="1" applyNumberFormat="1">
      <alignment horizontal="center" vertical="center"/>
    </xf>
    <xf borderId="14" fillId="4" fontId="3" numFmtId="164" xfId="0" applyAlignment="1" applyBorder="1" applyFont="1" applyNumberFormat="1">
      <alignment horizontal="center" shrinkToFit="0" vertical="center" wrapText="1"/>
    </xf>
    <xf borderId="15" fillId="0" fontId="2" numFmtId="0" xfId="0" applyBorder="1" applyFont="1"/>
    <xf borderId="16" fillId="0" fontId="2" numFmtId="0" xfId="0" applyBorder="1" applyFont="1"/>
    <xf borderId="14" fillId="4" fontId="3" numFmtId="164" xfId="0" applyAlignment="1" applyBorder="1" applyFont="1" applyNumberFormat="1">
      <alignment horizontal="center" vertical="center"/>
    </xf>
    <xf borderId="14" fillId="4" fontId="4" numFmtId="165" xfId="0" applyAlignment="1" applyBorder="1" applyFont="1" applyNumberFormat="1">
      <alignment horizontal="center"/>
    </xf>
    <xf borderId="17" fillId="13" fontId="4" numFmtId="0" xfId="0" applyBorder="1" applyFill="1" applyFont="1"/>
    <xf borderId="7" fillId="13" fontId="4" numFmtId="0" xfId="0" applyBorder="1" applyFont="1"/>
    <xf borderId="18" fillId="13" fontId="4" numFmtId="0" xfId="0" applyBorder="1" applyFont="1"/>
    <xf borderId="7" fillId="0" fontId="4" numFmtId="1" xfId="0" applyBorder="1" applyFont="1" applyNumberFormat="1"/>
    <xf borderId="7" fillId="0" fontId="4" numFmtId="0" xfId="0" applyBorder="1" applyFont="1"/>
    <xf borderId="18" fillId="0" fontId="4" numFmtId="9" xfId="0" applyBorder="1" applyFont="1" applyNumberFormat="1"/>
    <xf borderId="19" fillId="13" fontId="4" numFmtId="0" xfId="0" applyBorder="1" applyFont="1"/>
    <xf borderId="20" fillId="0" fontId="4" numFmtId="1" xfId="0" applyBorder="1" applyFont="1" applyNumberFormat="1"/>
    <xf borderId="20" fillId="0" fontId="4" numFmtId="164" xfId="0" applyBorder="1" applyFont="1" applyNumberFormat="1"/>
    <xf borderId="21" fillId="0" fontId="4" numFmtId="9" xfId="0" applyBorder="1" applyFont="1" applyNumberFormat="1"/>
    <xf borderId="0" fillId="14" fontId="5" numFmtId="0" xfId="0" applyAlignment="1" applyFill="1" applyFont="1">
      <alignment shrinkToFit="0" wrapText="1"/>
    </xf>
    <xf borderId="22" fillId="14" fontId="6" numFmtId="0" xfId="0" applyAlignment="1" applyBorder="1" applyFont="1">
      <alignment horizontal="center" shrinkToFit="0" wrapText="1"/>
    </xf>
    <xf borderId="23" fillId="0" fontId="2" numFmtId="0" xfId="0" applyBorder="1" applyFont="1"/>
    <xf borderId="24" fillId="0" fontId="2" numFmtId="0" xfId="0" applyBorder="1" applyFont="1"/>
    <xf borderId="4" fillId="15" fontId="6" numFmtId="0" xfId="0" applyAlignment="1" applyBorder="1" applyFill="1" applyFont="1">
      <alignment horizontal="center" shrinkToFit="0" wrapText="1"/>
    </xf>
    <xf borderId="25" fillId="16" fontId="7" numFmtId="164" xfId="0" applyAlignment="1" applyBorder="1" applyFill="1" applyFont="1" applyNumberFormat="1">
      <alignment horizontal="center" readingOrder="0" shrinkToFit="0" vertical="center" wrapText="1"/>
    </xf>
    <xf borderId="4" fillId="17" fontId="6" numFmtId="164" xfId="0" applyAlignment="1" applyBorder="1" applyFill="1" applyFont="1" applyNumberFormat="1">
      <alignment horizontal="center" shrinkToFit="0" vertical="center" wrapText="1"/>
    </xf>
    <xf borderId="26" fillId="16" fontId="7" numFmtId="164" xfId="0" applyAlignment="1" applyBorder="1" applyFont="1" applyNumberFormat="1">
      <alignment horizontal="center" readingOrder="0" shrinkToFit="0" vertical="center" wrapText="1"/>
    </xf>
    <xf borderId="2" fillId="18" fontId="6" numFmtId="164" xfId="0" applyAlignment="1" applyBorder="1" applyFill="1" applyFont="1" applyNumberFormat="1">
      <alignment horizontal="center" shrinkToFit="0" vertical="center" wrapText="1"/>
    </xf>
    <xf borderId="27" fillId="14" fontId="8" numFmtId="165" xfId="0" applyAlignment="1" applyBorder="1" applyFont="1" applyNumberFormat="1">
      <alignment horizontal="center" shrinkToFit="0" vertical="center" wrapText="1"/>
    </xf>
    <xf borderId="27" fillId="19" fontId="9" numFmtId="164" xfId="0" applyAlignment="1" applyBorder="1" applyFill="1" applyFont="1" applyNumberFormat="1">
      <alignment horizontal="center" shrinkToFit="0" vertical="center" wrapText="1"/>
    </xf>
    <xf borderId="27" fillId="19" fontId="9" numFmtId="164" xfId="0" applyAlignment="1" applyBorder="1" applyFont="1" applyNumberFormat="1">
      <alignment horizontal="center" readingOrder="0" shrinkToFit="0" vertical="center" wrapText="1"/>
    </xf>
    <xf borderId="28" fillId="20" fontId="8" numFmtId="164" xfId="0" applyAlignment="1" applyBorder="1" applyFill="1" applyFont="1" applyNumberFormat="1">
      <alignment horizontal="center" shrinkToFit="0" vertical="center" wrapText="1"/>
    </xf>
    <xf borderId="27" fillId="20" fontId="8" numFmtId="164" xfId="0" applyAlignment="1" applyBorder="1" applyFont="1" applyNumberFormat="1">
      <alignment horizontal="center" shrinkToFit="0" vertical="center" wrapText="1"/>
    </xf>
    <xf borderId="27" fillId="20" fontId="8" numFmtId="164" xfId="0" applyAlignment="1" applyBorder="1" applyFont="1" applyNumberFormat="1">
      <alignment horizontal="center" readingOrder="0" shrinkToFit="0" vertical="center" wrapText="1"/>
    </xf>
    <xf borderId="7" fillId="20" fontId="8" numFmtId="164" xfId="0" applyAlignment="1" applyBorder="1" applyFont="1" applyNumberFormat="1">
      <alignment horizontal="center" shrinkToFit="0" vertical="center" wrapText="1"/>
    </xf>
    <xf borderId="29" fillId="20" fontId="8" numFmtId="164" xfId="0" applyAlignment="1" applyBorder="1" applyFont="1" applyNumberFormat="1">
      <alignment horizontal="center" shrinkToFit="0" vertical="center" wrapText="1"/>
    </xf>
    <xf borderId="27" fillId="21" fontId="10" numFmtId="164" xfId="0" applyAlignment="1" applyBorder="1" applyFill="1" applyFont="1" applyNumberFormat="1">
      <alignment horizontal="center" shrinkToFit="0" vertical="center" wrapText="1"/>
    </xf>
    <xf borderId="28" fillId="21" fontId="10" numFmtId="164" xfId="0" applyAlignment="1" applyBorder="1" applyFont="1" applyNumberFormat="1">
      <alignment horizontal="center" shrinkToFit="0" vertical="center" wrapText="1"/>
    </xf>
    <xf borderId="7" fillId="21" fontId="10" numFmtId="164" xfId="0" applyAlignment="1" applyBorder="1" applyFont="1" applyNumberFormat="1">
      <alignment horizontal="center" shrinkToFit="0" vertical="center" wrapText="1"/>
    </xf>
    <xf borderId="29" fillId="21" fontId="10" numFmtId="164" xfId="0" applyAlignment="1" applyBorder="1" applyFont="1" applyNumberFormat="1">
      <alignment horizontal="center" shrinkToFit="0" vertical="center" wrapText="1"/>
    </xf>
    <xf borderId="27" fillId="0" fontId="2" numFmtId="0" xfId="0" applyBorder="1" applyFont="1"/>
    <xf borderId="9" fillId="22" fontId="8" numFmtId="164" xfId="0" applyAlignment="1" applyBorder="1" applyFill="1" applyFont="1" applyNumberFormat="1">
      <alignment horizontal="center" shrinkToFit="0" vertical="center" wrapText="1"/>
    </xf>
    <xf borderId="30" fillId="23" fontId="9" numFmtId="164" xfId="0" applyAlignment="1" applyBorder="1" applyFill="1" applyFont="1" applyNumberFormat="1">
      <alignment horizontal="center" shrinkToFit="0" vertical="center" wrapText="1"/>
    </xf>
    <xf borderId="31" fillId="0" fontId="2" numFmtId="0" xfId="0" applyBorder="1" applyFont="1"/>
    <xf borderId="6" fillId="24" fontId="8" numFmtId="164" xfId="0" applyAlignment="1" applyBorder="1" applyFill="1" applyFont="1" applyNumberFormat="1">
      <alignment horizontal="center" shrinkToFit="0" vertical="center" wrapText="1"/>
    </xf>
    <xf borderId="10" fillId="24" fontId="8" numFmtId="164" xfId="0" applyAlignment="1" applyBorder="1" applyFont="1" applyNumberFormat="1">
      <alignment horizontal="center" shrinkToFit="0" vertical="center" wrapText="1"/>
    </xf>
    <xf borderId="9" fillId="24" fontId="8" numFmtId="164" xfId="0" applyAlignment="1" applyBorder="1" applyFont="1" applyNumberFormat="1">
      <alignment horizontal="center" shrinkToFit="0" vertical="center" wrapText="1"/>
    </xf>
    <xf borderId="9" fillId="18" fontId="9" numFmtId="164" xfId="0" applyAlignment="1" applyBorder="1" applyFont="1" applyNumberFormat="1">
      <alignment horizontal="center" shrinkToFit="0" vertical="center" wrapText="1"/>
    </xf>
    <xf borderId="11" fillId="24" fontId="11" numFmtId="164" xfId="0" applyAlignment="1" applyBorder="1" applyFont="1" applyNumberFormat="1">
      <alignment horizontal="center" shrinkToFit="0" vertical="center" wrapText="1"/>
    </xf>
    <xf borderId="7" fillId="6" fontId="12" numFmtId="165" xfId="0" applyAlignment="1" applyBorder="1" applyFont="1" applyNumberFormat="1">
      <alignment horizontal="center" shrinkToFit="0" wrapText="1"/>
    </xf>
    <xf borderId="7" fillId="7" fontId="13" numFmtId="164" xfId="0" applyAlignment="1" applyBorder="1" applyFont="1" applyNumberFormat="1">
      <alignment horizontal="center" shrinkToFit="0" vertical="center" wrapText="1"/>
    </xf>
    <xf borderId="7" fillId="25" fontId="9" numFmtId="164" xfId="0" applyAlignment="1" applyBorder="1" applyFill="1" applyFont="1" applyNumberFormat="1">
      <alignment horizontal="center" shrinkToFit="0" vertical="center" wrapText="1"/>
    </xf>
    <xf borderId="12" fillId="6" fontId="12" numFmtId="164" xfId="0" applyAlignment="1" applyBorder="1" applyFont="1" applyNumberFormat="1">
      <alignment horizontal="center" shrinkToFit="0" vertical="center" wrapText="1"/>
    </xf>
    <xf borderId="7" fillId="6" fontId="12" numFmtId="164" xfId="0" applyAlignment="1" applyBorder="1" applyFont="1" applyNumberFormat="1">
      <alignment horizontal="center" shrinkToFit="0" vertical="center" wrapText="1"/>
    </xf>
    <xf borderId="7" fillId="9" fontId="12" numFmtId="164" xfId="0" applyAlignment="1" applyBorder="1" applyFont="1" applyNumberFormat="1">
      <alignment horizontal="center" shrinkToFit="0" vertical="center" wrapText="1"/>
    </xf>
    <xf borderId="7" fillId="7" fontId="13" numFmtId="164" xfId="0" applyAlignment="1" applyBorder="1" applyFont="1" applyNumberFormat="1">
      <alignment horizontal="center" shrinkToFit="0" wrapText="1"/>
    </xf>
    <xf borderId="12" fillId="21" fontId="10" numFmtId="164" xfId="0" applyAlignment="1" applyBorder="1" applyFont="1" applyNumberFormat="1">
      <alignment horizontal="center" shrinkToFit="0" vertical="center" wrapText="1"/>
    </xf>
    <xf borderId="7" fillId="26" fontId="9" numFmtId="164" xfId="0" applyAlignment="1" applyBorder="1" applyFill="1" applyFont="1" applyNumberFormat="1">
      <alignment horizontal="center" shrinkToFit="0" vertical="center" wrapText="1"/>
    </xf>
    <xf borderId="4" fillId="22" fontId="8" numFmtId="164" xfId="0" applyAlignment="1" applyBorder="1" applyFont="1" applyNumberFormat="1">
      <alignment horizontal="center" shrinkToFit="0" vertical="center" wrapText="1"/>
    </xf>
    <xf borderId="32" fillId="26" fontId="9" numFmtId="164" xfId="0" applyAlignment="1" applyBorder="1" applyFont="1" applyNumberFormat="1">
      <alignment horizontal="center" shrinkToFit="0" vertical="center" wrapText="1"/>
    </xf>
    <xf borderId="6" fillId="9" fontId="12" numFmtId="164" xfId="0" applyAlignment="1" applyBorder="1" applyFont="1" applyNumberFormat="1">
      <alignment horizontal="center" shrinkToFit="0" vertical="center" wrapText="1"/>
    </xf>
    <xf borderId="12" fillId="9" fontId="12" numFmtId="164" xfId="0" applyAlignment="1" applyBorder="1" applyFont="1" applyNumberFormat="1">
      <alignment horizontal="center" shrinkToFit="0" vertical="center" wrapText="1"/>
    </xf>
    <xf borderId="7" fillId="24" fontId="9" numFmtId="164" xfId="0" applyAlignment="1" applyBorder="1" applyFont="1" applyNumberFormat="1">
      <alignment horizontal="center" shrinkToFit="0" vertical="center" wrapText="1"/>
    </xf>
    <xf borderId="7" fillId="14" fontId="9" numFmtId="165" xfId="0" applyAlignment="1" applyBorder="1" applyFont="1" applyNumberFormat="1">
      <alignment horizontal="center" shrinkToFit="0" wrapText="1"/>
    </xf>
    <xf borderId="7" fillId="27" fontId="12" numFmtId="164" xfId="0" applyAlignment="1" applyBorder="1" applyFill="1" applyFont="1" applyNumberFormat="1">
      <alignment horizontal="center" shrinkToFit="0" vertical="center" wrapText="1"/>
    </xf>
    <xf borderId="7" fillId="28" fontId="9" numFmtId="164" xfId="0" applyAlignment="1" applyBorder="1" applyFill="1" applyFont="1" applyNumberFormat="1">
      <alignment horizontal="center" shrinkToFit="0" vertical="center" wrapText="1"/>
    </xf>
    <xf borderId="32" fillId="28" fontId="9" numFmtId="164" xfId="0" applyAlignment="1" applyBorder="1" applyFont="1" applyNumberFormat="1">
      <alignment horizontal="center" shrinkToFit="0" vertical="center" wrapText="1"/>
    </xf>
    <xf borderId="0" fillId="0" fontId="12" numFmtId="165" xfId="0" applyAlignment="1" applyFont="1" applyNumberFormat="1">
      <alignment horizontal="center" shrinkToFit="0" wrapText="1"/>
    </xf>
    <xf borderId="0" fillId="0" fontId="12" numFmtId="164" xfId="0" applyAlignment="1" applyFont="1" applyNumberFormat="1">
      <alignment horizontal="center" shrinkToFit="0" vertical="center" wrapText="1"/>
    </xf>
    <xf borderId="0" fillId="0" fontId="12" numFmtId="165" xfId="0" applyAlignment="1" applyFont="1" applyNumberFormat="1">
      <alignment horizontal="left" shrinkToFit="0" wrapText="1"/>
    </xf>
    <xf borderId="4" fillId="15" fontId="9" numFmtId="0" xfId="0" applyAlignment="1" applyBorder="1" applyFont="1">
      <alignment horizontal="center" shrinkToFit="0" wrapText="1"/>
    </xf>
    <xf borderId="14" fillId="4" fontId="13" numFmtId="164" xfId="0" applyAlignment="1" applyBorder="1" applyFont="1" applyNumberFormat="1">
      <alignment horizontal="center" shrinkToFit="0" vertical="center" wrapText="1"/>
    </xf>
    <xf borderId="14" fillId="4" fontId="12" numFmtId="165" xfId="0" applyAlignment="1" applyBorder="1" applyFont="1" applyNumberFormat="1">
      <alignment horizontal="center" shrinkToFit="0" wrapText="1"/>
    </xf>
    <xf borderId="17" fillId="13" fontId="12" numFmtId="0" xfId="0" applyAlignment="1" applyBorder="1" applyFont="1">
      <alignment shrinkToFit="0" wrapText="1"/>
    </xf>
    <xf borderId="7" fillId="13" fontId="12" numFmtId="0" xfId="0" applyAlignment="1" applyBorder="1" applyFont="1">
      <alignment shrinkToFit="0" wrapText="1"/>
    </xf>
    <xf borderId="18" fillId="13" fontId="12" numFmtId="0" xfId="0" applyAlignment="1" applyBorder="1" applyFont="1">
      <alignment shrinkToFit="0" wrapText="1"/>
    </xf>
    <xf borderId="7" fillId="0" fontId="12" numFmtId="1" xfId="0" applyAlignment="1" applyBorder="1" applyFont="1" applyNumberFormat="1">
      <alignment shrinkToFit="0" wrapText="1"/>
    </xf>
    <xf borderId="7" fillId="0" fontId="12" numFmtId="0" xfId="0" applyAlignment="1" applyBorder="1" applyFont="1">
      <alignment shrinkToFit="0" wrapText="1"/>
    </xf>
    <xf borderId="18" fillId="0" fontId="12" numFmtId="9" xfId="0" applyAlignment="1" applyBorder="1" applyFont="1" applyNumberFormat="1">
      <alignment shrinkToFit="0" wrapText="1"/>
    </xf>
    <xf borderId="19" fillId="13" fontId="12" numFmtId="0" xfId="0" applyAlignment="1" applyBorder="1" applyFont="1">
      <alignment shrinkToFit="0" wrapText="1"/>
    </xf>
    <xf borderId="20" fillId="0" fontId="12" numFmtId="1" xfId="0" applyAlignment="1" applyBorder="1" applyFont="1" applyNumberFormat="1">
      <alignment shrinkToFit="0" wrapText="1"/>
    </xf>
    <xf borderId="20" fillId="0" fontId="12" numFmtId="164" xfId="0" applyAlignment="1" applyBorder="1" applyFont="1" applyNumberFormat="1">
      <alignment shrinkToFit="0" wrapText="1"/>
    </xf>
    <xf borderId="21" fillId="0" fontId="12" numFmtId="9" xfId="0" applyAlignment="1" applyBorder="1" applyFont="1" applyNumberForma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22.38"/>
    <col customWidth="1" min="2" max="2" width="8.75"/>
    <col customWidth="1" min="3" max="3" width="10.13"/>
    <col customWidth="1" min="4" max="4" width="8.0"/>
    <col customWidth="1" min="5" max="5" width="7.88"/>
    <col customWidth="1" min="6" max="7" width="7.0"/>
    <col customWidth="1" min="8" max="8" width="7.38"/>
    <col customWidth="1" min="9" max="10" width="8.75"/>
    <col customWidth="1" min="11" max="11" width="8.5"/>
    <col customWidth="1" min="12" max="13" width="6.88"/>
    <col customWidth="1" min="14" max="14" width="5.88"/>
    <col customWidth="1" min="15" max="15" width="6.88"/>
    <col customWidth="1" min="16" max="16" width="7.38"/>
    <col customWidth="1" min="17" max="17" width="5.88"/>
    <col customWidth="1" min="18" max="18" width="6.38"/>
    <col customWidth="1" min="19" max="22" width="6.88"/>
    <col customWidth="1" min="23" max="23" width="7.38"/>
    <col customWidth="1" min="24" max="24" width="5.88"/>
    <col customWidth="1" min="25" max="25" width="7.88"/>
    <col customWidth="1" min="26" max="26" width="6.88"/>
    <col customWidth="1" min="27" max="27" width="6.38"/>
    <col customWidth="1" min="28" max="28" width="7.88"/>
    <col customWidth="1" min="29" max="31" width="6.88"/>
    <col customWidth="1" min="32" max="32" width="7.88"/>
    <col customWidth="1" min="33" max="33" width="6.5"/>
    <col customWidth="1" min="34" max="34" width="6.88"/>
    <col customWidth="1" min="35" max="35" width="7.88"/>
    <col customWidth="1" min="36" max="36" width="7.0"/>
    <col customWidth="1" min="37" max="37" width="6.88"/>
    <col customWidth="1" min="38" max="38" width="7.88"/>
    <col customWidth="1" min="39" max="39" width="8.63"/>
  </cols>
  <sheetData>
    <row r="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3"/>
    </row>
    <row r="2">
      <c r="A2" s="4" t="s">
        <v>1</v>
      </c>
      <c r="B2" s="5"/>
      <c r="C2" s="5"/>
      <c r="D2" s="5"/>
      <c r="E2" s="5"/>
      <c r="F2" s="5"/>
      <c r="G2" s="5"/>
      <c r="H2" s="5"/>
      <c r="I2" s="5"/>
      <c r="J2" s="5"/>
      <c r="K2" s="5"/>
      <c r="L2" s="5"/>
      <c r="M2" s="5"/>
      <c r="N2" s="5"/>
      <c r="O2" s="5"/>
      <c r="P2" s="5"/>
      <c r="Q2" s="5"/>
      <c r="R2" s="5"/>
      <c r="S2" s="5"/>
      <c r="T2" s="5"/>
      <c r="U2" s="5"/>
      <c r="V2" s="5"/>
      <c r="W2" s="5"/>
      <c r="X2" s="5"/>
      <c r="Y2" s="6"/>
      <c r="Z2" s="7" t="s">
        <v>2</v>
      </c>
      <c r="AA2" s="5"/>
      <c r="AB2" s="5"/>
      <c r="AC2" s="5"/>
      <c r="AD2" s="5"/>
      <c r="AE2" s="6"/>
      <c r="AF2" s="8" t="s">
        <v>3</v>
      </c>
      <c r="AG2" s="9" t="s">
        <v>4</v>
      </c>
      <c r="AH2" s="2"/>
      <c r="AI2" s="2"/>
      <c r="AJ2" s="2"/>
      <c r="AK2" s="2"/>
      <c r="AL2" s="2"/>
      <c r="AM2" s="3"/>
    </row>
    <row r="3">
      <c r="A3" s="10" t="s">
        <v>5</v>
      </c>
      <c r="B3" s="11" t="s">
        <v>6</v>
      </c>
      <c r="C3" s="12" t="s">
        <v>7</v>
      </c>
      <c r="D3" s="13" t="s">
        <v>8</v>
      </c>
      <c r="E3" s="11" t="s">
        <v>9</v>
      </c>
      <c r="F3" s="11" t="s">
        <v>10</v>
      </c>
      <c r="G3" s="14" t="s">
        <v>11</v>
      </c>
      <c r="H3" s="15" t="s">
        <v>12</v>
      </c>
      <c r="I3" s="11" t="s">
        <v>13</v>
      </c>
      <c r="J3" s="11" t="s">
        <v>14</v>
      </c>
      <c r="K3" s="11" t="s">
        <v>15</v>
      </c>
      <c r="L3" s="13" t="s">
        <v>8</v>
      </c>
      <c r="M3" s="11" t="s">
        <v>9</v>
      </c>
      <c r="N3" s="11" t="s">
        <v>10</v>
      </c>
      <c r="O3" s="14" t="s">
        <v>11</v>
      </c>
      <c r="P3" s="15" t="s">
        <v>12</v>
      </c>
      <c r="Q3" s="11" t="s">
        <v>13</v>
      </c>
      <c r="R3" s="11" t="s">
        <v>16</v>
      </c>
      <c r="S3" s="13" t="s">
        <v>8</v>
      </c>
      <c r="T3" s="11" t="s">
        <v>9</v>
      </c>
      <c r="U3" s="11" t="s">
        <v>10</v>
      </c>
      <c r="V3" s="14" t="s">
        <v>11</v>
      </c>
      <c r="W3" s="15" t="s">
        <v>12</v>
      </c>
      <c r="X3" s="11" t="s">
        <v>13</v>
      </c>
      <c r="Y3" s="16" t="s">
        <v>3</v>
      </c>
      <c r="Z3" s="11" t="s">
        <v>17</v>
      </c>
      <c r="AA3" s="11" t="s">
        <v>18</v>
      </c>
      <c r="AB3" s="11" t="s">
        <v>19</v>
      </c>
      <c r="AC3" s="11" t="s">
        <v>20</v>
      </c>
      <c r="AD3" s="11" t="s">
        <v>21</v>
      </c>
      <c r="AE3" s="11" t="s">
        <v>3</v>
      </c>
      <c r="AF3" s="17" t="s">
        <v>22</v>
      </c>
      <c r="AG3" s="18" t="s">
        <v>11</v>
      </c>
      <c r="AH3" s="13" t="s">
        <v>8</v>
      </c>
      <c r="AI3" s="11" t="s">
        <v>9</v>
      </c>
      <c r="AJ3" s="11" t="s">
        <v>10</v>
      </c>
      <c r="AK3" s="11" t="s">
        <v>23</v>
      </c>
      <c r="AL3" s="11" t="s">
        <v>3</v>
      </c>
      <c r="AM3" s="15" t="s">
        <v>24</v>
      </c>
    </row>
    <row r="4">
      <c r="A4" s="19">
        <v>44013.0</v>
      </c>
      <c r="B4" s="20">
        <f>12000/31</f>
        <v>387.0967742</v>
      </c>
      <c r="C4" s="21">
        <f>D4+E4+F4+G4-I4</f>
        <v>190</v>
      </c>
      <c r="D4" s="22">
        <v>50.0</v>
      </c>
      <c r="E4" s="23">
        <v>50.0</v>
      </c>
      <c r="F4" s="24">
        <v>50.0</v>
      </c>
      <c r="G4" s="23">
        <v>50.0</v>
      </c>
      <c r="H4" s="23">
        <v>20.0</v>
      </c>
      <c r="I4" s="23">
        <v>10.0</v>
      </c>
      <c r="J4" s="20">
        <f>3500/31</f>
        <v>112.9032258</v>
      </c>
      <c r="K4" s="21">
        <f>L4+M4+N4+O4</f>
        <v>26.25</v>
      </c>
      <c r="L4" s="22">
        <v>26.25</v>
      </c>
      <c r="M4" s="23">
        <v>0.0</v>
      </c>
      <c r="N4" s="24">
        <v>0.0</v>
      </c>
      <c r="O4" s="23">
        <v>0.0</v>
      </c>
      <c r="P4" s="23">
        <v>0.0</v>
      </c>
      <c r="Q4" s="23">
        <v>0.0</v>
      </c>
      <c r="R4" s="25">
        <f>S4+T4+U4+V4</f>
        <v>0</v>
      </c>
      <c r="S4" s="26">
        <v>0.0</v>
      </c>
      <c r="T4" s="27">
        <v>0.0</v>
      </c>
      <c r="U4" s="28">
        <v>0.0</v>
      </c>
      <c r="V4" s="27">
        <v>0.0</v>
      </c>
      <c r="W4" s="27">
        <v>0.0</v>
      </c>
      <c r="X4" s="27">
        <v>0.0</v>
      </c>
      <c r="Y4" s="17">
        <f>C4+K4+R4</f>
        <v>216.25</v>
      </c>
      <c r="Z4" s="23">
        <v>0.0</v>
      </c>
      <c r="AA4" s="23">
        <v>0.0</v>
      </c>
      <c r="AB4" s="23">
        <v>0.0</v>
      </c>
      <c r="AC4" s="23">
        <v>11.755</v>
      </c>
      <c r="AD4" s="23">
        <v>0.0</v>
      </c>
      <c r="AE4" s="25">
        <f>AD4+AA4+Z4+AC4+AB4</f>
        <v>11.755</v>
      </c>
      <c r="AF4" s="17">
        <f t="shared" ref="AF4:AF34" si="2">AE4+Y4</f>
        <v>228.005</v>
      </c>
      <c r="AG4" s="29">
        <f t="shared" ref="AG4:AG31" si="3">V4+O4+G4</f>
        <v>50</v>
      </c>
      <c r="AH4" s="29">
        <f t="shared" ref="AH4:AH33" si="4">D4+L4+S4+AC4</f>
        <v>88.005</v>
      </c>
      <c r="AI4" s="24">
        <f t="shared" ref="AI4:AJ4" si="1">T4+M4+E4</f>
        <v>50</v>
      </c>
      <c r="AJ4" s="24">
        <f t="shared" si="1"/>
        <v>50</v>
      </c>
      <c r="AK4" s="24">
        <f>AD4+AA4+Z4+AB4</f>
        <v>0</v>
      </c>
      <c r="AL4" s="25">
        <f>AH4+AI4+AJ4+AK4+AG4</f>
        <v>238.005</v>
      </c>
      <c r="AM4" s="23">
        <f t="shared" ref="AM4:AM34" si="6">AL4-AF4</f>
        <v>10</v>
      </c>
    </row>
    <row r="5">
      <c r="A5" s="19">
        <v>44014.0</v>
      </c>
      <c r="B5" s="20">
        <f>(12000-C4)/30</f>
        <v>393.6666667</v>
      </c>
      <c r="C5" s="21">
        <f t="shared" ref="C5:C34" si="7">D5+E5+F5+G5+H5-I5</f>
        <v>0</v>
      </c>
      <c r="D5" s="22"/>
      <c r="E5" s="23"/>
      <c r="F5" s="24"/>
      <c r="G5" s="23"/>
      <c r="H5" s="23"/>
      <c r="I5" s="23"/>
      <c r="J5" s="20">
        <f>(3500-K4)/30</f>
        <v>115.7916667</v>
      </c>
      <c r="K5" s="21">
        <f t="shared" ref="K5:K34" si="8">L5+M5+N5+O5+P5-Q5</f>
        <v>0</v>
      </c>
      <c r="L5" s="22"/>
      <c r="M5" s="23"/>
      <c r="N5" s="24"/>
      <c r="O5" s="23"/>
      <c r="P5" s="23"/>
      <c r="Q5" s="23"/>
      <c r="R5" s="25">
        <v>0.0</v>
      </c>
      <c r="S5" s="26"/>
      <c r="T5" s="27"/>
      <c r="U5" s="28"/>
      <c r="V5" s="27"/>
      <c r="W5" s="27"/>
      <c r="X5" s="27"/>
      <c r="Y5" s="17">
        <f t="shared" ref="Y5:Y34" si="9">C5+K5+R5-X5-W5-V5-Q5-P5-O5-I5-H5-G5</f>
        <v>0</v>
      </c>
      <c r="Z5" s="23"/>
      <c r="AA5" s="23"/>
      <c r="AB5" s="23"/>
      <c r="AC5" s="23"/>
      <c r="AD5" s="23"/>
      <c r="AE5" s="25">
        <f t="shared" ref="AE5:AE33" si="10">AD5+AA5+Z5+AC5</f>
        <v>0</v>
      </c>
      <c r="AF5" s="17">
        <f t="shared" si="2"/>
        <v>0</v>
      </c>
      <c r="AG5" s="29">
        <f t="shared" si="3"/>
        <v>0</v>
      </c>
      <c r="AH5" s="29">
        <f t="shared" si="4"/>
        <v>0</v>
      </c>
      <c r="AI5" s="24">
        <f t="shared" ref="AI5:AJ5" si="5">T5+M5+E5</f>
        <v>0</v>
      </c>
      <c r="AJ5" s="24">
        <f t="shared" si="5"/>
        <v>0</v>
      </c>
      <c r="AK5" s="24">
        <f t="shared" ref="AK5:AK33" si="12">AD5+AA5+Z5</f>
        <v>0</v>
      </c>
      <c r="AL5" s="25">
        <f t="shared" ref="AL5:AL34" si="13">AH5+AI5+AJ5+AK5</f>
        <v>0</v>
      </c>
      <c r="AM5" s="23">
        <f t="shared" si="6"/>
        <v>0</v>
      </c>
    </row>
    <row r="6">
      <c r="A6" s="19">
        <v>44015.0</v>
      </c>
      <c r="B6" s="20">
        <f>(12000-SUM(C4:C5))/29</f>
        <v>407.2413793</v>
      </c>
      <c r="C6" s="21">
        <f t="shared" si="7"/>
        <v>0</v>
      </c>
      <c r="D6" s="22"/>
      <c r="E6" s="23"/>
      <c r="F6" s="24"/>
      <c r="G6" s="23"/>
      <c r="H6" s="23"/>
      <c r="I6" s="23"/>
      <c r="J6" s="20">
        <f>(3500-SUM(K4:K5))/29</f>
        <v>119.7844828</v>
      </c>
      <c r="K6" s="21">
        <f t="shared" si="8"/>
        <v>0</v>
      </c>
      <c r="L6" s="22"/>
      <c r="M6" s="23"/>
      <c r="N6" s="24"/>
      <c r="O6" s="23"/>
      <c r="P6" s="23"/>
      <c r="Q6" s="23"/>
      <c r="R6" s="25">
        <f t="shared" ref="R6:R33" si="14">S6+T6+U6+V6+W6-X6</f>
        <v>0</v>
      </c>
      <c r="S6" s="26"/>
      <c r="T6" s="27"/>
      <c r="U6" s="28"/>
      <c r="V6" s="27"/>
      <c r="W6" s="27"/>
      <c r="X6" s="27"/>
      <c r="Y6" s="17">
        <f t="shared" si="9"/>
        <v>0</v>
      </c>
      <c r="Z6" s="23"/>
      <c r="AA6" s="23"/>
      <c r="AB6" s="23"/>
      <c r="AC6" s="23"/>
      <c r="AD6" s="23"/>
      <c r="AE6" s="25">
        <f t="shared" si="10"/>
        <v>0</v>
      </c>
      <c r="AF6" s="17">
        <f t="shared" si="2"/>
        <v>0</v>
      </c>
      <c r="AG6" s="29">
        <f t="shared" si="3"/>
        <v>0</v>
      </c>
      <c r="AH6" s="29">
        <f t="shared" si="4"/>
        <v>0</v>
      </c>
      <c r="AI6" s="24">
        <f t="shared" ref="AI6:AJ6" si="11">T6+M6+E6</f>
        <v>0</v>
      </c>
      <c r="AJ6" s="24">
        <f t="shared" si="11"/>
        <v>0</v>
      </c>
      <c r="AK6" s="24">
        <f t="shared" si="12"/>
        <v>0</v>
      </c>
      <c r="AL6" s="25">
        <f t="shared" si="13"/>
        <v>0</v>
      </c>
      <c r="AM6" s="23">
        <f t="shared" si="6"/>
        <v>0</v>
      </c>
    </row>
    <row r="7">
      <c r="A7" s="19">
        <v>44016.0</v>
      </c>
      <c r="B7" s="20">
        <f>(12000-SUM(C4:C6))/28</f>
        <v>421.7857143</v>
      </c>
      <c r="C7" s="21">
        <f t="shared" si="7"/>
        <v>0</v>
      </c>
      <c r="D7" s="22"/>
      <c r="E7" s="23"/>
      <c r="F7" s="24"/>
      <c r="G7" s="23"/>
      <c r="H7" s="23"/>
      <c r="I7" s="23"/>
      <c r="J7" s="20">
        <f>(3500-SUM(K4:K6))/28</f>
        <v>124.0625</v>
      </c>
      <c r="K7" s="21">
        <f t="shared" si="8"/>
        <v>0</v>
      </c>
      <c r="L7" s="22"/>
      <c r="M7" s="23"/>
      <c r="N7" s="24"/>
      <c r="O7" s="23"/>
      <c r="P7" s="23"/>
      <c r="Q7" s="23"/>
      <c r="R7" s="25">
        <f t="shared" si="14"/>
        <v>0</v>
      </c>
      <c r="S7" s="22"/>
      <c r="T7" s="23"/>
      <c r="U7" s="28"/>
      <c r="V7" s="23"/>
      <c r="W7" s="23"/>
      <c r="X7" s="23"/>
      <c r="Y7" s="17">
        <f t="shared" si="9"/>
        <v>0</v>
      </c>
      <c r="Z7" s="23"/>
      <c r="AA7" s="23"/>
      <c r="AB7" s="23"/>
      <c r="AC7" s="23"/>
      <c r="AD7" s="23"/>
      <c r="AE7" s="25">
        <f t="shared" si="10"/>
        <v>0</v>
      </c>
      <c r="AF7" s="17">
        <f t="shared" si="2"/>
        <v>0</v>
      </c>
      <c r="AG7" s="29">
        <f t="shared" si="3"/>
        <v>0</v>
      </c>
      <c r="AH7" s="29">
        <f t="shared" si="4"/>
        <v>0</v>
      </c>
      <c r="AI7" s="24">
        <f t="shared" ref="AI7:AJ7" si="15">T7+M7+E7</f>
        <v>0</v>
      </c>
      <c r="AJ7" s="24">
        <f t="shared" si="15"/>
        <v>0</v>
      </c>
      <c r="AK7" s="24">
        <f t="shared" si="12"/>
        <v>0</v>
      </c>
      <c r="AL7" s="25">
        <f t="shared" si="13"/>
        <v>0</v>
      </c>
      <c r="AM7" s="23">
        <f t="shared" si="6"/>
        <v>0</v>
      </c>
    </row>
    <row r="8">
      <c r="A8" s="19">
        <v>44017.0</v>
      </c>
      <c r="B8" s="20">
        <f>(12000-SUM(C4:C7))/27</f>
        <v>437.4074074</v>
      </c>
      <c r="C8" s="21">
        <f t="shared" si="7"/>
        <v>0</v>
      </c>
      <c r="D8" s="22"/>
      <c r="E8" s="23"/>
      <c r="F8" s="24"/>
      <c r="G8" s="23"/>
      <c r="H8" s="23"/>
      <c r="I8" s="23"/>
      <c r="J8" s="20">
        <f>(3500-SUM(K4:K7))/27</f>
        <v>128.6574074</v>
      </c>
      <c r="K8" s="21">
        <f t="shared" si="8"/>
        <v>0</v>
      </c>
      <c r="L8" s="22"/>
      <c r="M8" s="23"/>
      <c r="N8" s="24"/>
      <c r="O8" s="23"/>
      <c r="P8" s="23"/>
      <c r="Q8" s="23"/>
      <c r="R8" s="25">
        <f t="shared" si="14"/>
        <v>0</v>
      </c>
      <c r="S8" s="22"/>
      <c r="T8" s="23"/>
      <c r="U8" s="28"/>
      <c r="V8" s="23"/>
      <c r="W8" s="23"/>
      <c r="X8" s="23"/>
      <c r="Y8" s="17">
        <f t="shared" si="9"/>
        <v>0</v>
      </c>
      <c r="Z8" s="23"/>
      <c r="AA8" s="23"/>
      <c r="AB8" s="23"/>
      <c r="AC8" s="23"/>
      <c r="AD8" s="23"/>
      <c r="AE8" s="25">
        <f t="shared" si="10"/>
        <v>0</v>
      </c>
      <c r="AF8" s="17">
        <f t="shared" si="2"/>
        <v>0</v>
      </c>
      <c r="AG8" s="29">
        <f t="shared" si="3"/>
        <v>0</v>
      </c>
      <c r="AH8" s="29">
        <f t="shared" si="4"/>
        <v>0</v>
      </c>
      <c r="AI8" s="24">
        <f t="shared" ref="AI8:AJ8" si="16">T8+M8+E8</f>
        <v>0</v>
      </c>
      <c r="AJ8" s="24">
        <f t="shared" si="16"/>
        <v>0</v>
      </c>
      <c r="AK8" s="24">
        <f t="shared" si="12"/>
        <v>0</v>
      </c>
      <c r="AL8" s="25">
        <f t="shared" si="13"/>
        <v>0</v>
      </c>
      <c r="AM8" s="23">
        <f t="shared" si="6"/>
        <v>0</v>
      </c>
    </row>
    <row r="9">
      <c r="A9" s="19">
        <v>44018.0</v>
      </c>
      <c r="B9" s="20">
        <f>(12000-SUM(C4:C8))/26</f>
        <v>454.2307692</v>
      </c>
      <c r="C9" s="21">
        <f t="shared" si="7"/>
        <v>0</v>
      </c>
      <c r="D9" s="22"/>
      <c r="E9" s="23"/>
      <c r="F9" s="24"/>
      <c r="G9" s="23"/>
      <c r="H9" s="23"/>
      <c r="I9" s="23"/>
      <c r="J9" s="20">
        <f>(3500-SUM(K4:K8))/26</f>
        <v>133.6057692</v>
      </c>
      <c r="K9" s="21">
        <f t="shared" si="8"/>
        <v>0</v>
      </c>
      <c r="L9" s="22"/>
      <c r="M9" s="23"/>
      <c r="N9" s="24"/>
      <c r="O9" s="23"/>
      <c r="P9" s="23"/>
      <c r="Q9" s="23"/>
      <c r="R9" s="25">
        <f t="shared" si="14"/>
        <v>0</v>
      </c>
      <c r="S9" s="22"/>
      <c r="T9" s="23"/>
      <c r="U9" s="28"/>
      <c r="V9" s="23"/>
      <c r="W9" s="23"/>
      <c r="X9" s="23"/>
      <c r="Y9" s="17">
        <f t="shared" si="9"/>
        <v>0</v>
      </c>
      <c r="Z9" s="23"/>
      <c r="AA9" s="23"/>
      <c r="AB9" s="23"/>
      <c r="AC9" s="23"/>
      <c r="AD9" s="23"/>
      <c r="AE9" s="25">
        <f t="shared" si="10"/>
        <v>0</v>
      </c>
      <c r="AF9" s="17">
        <f t="shared" si="2"/>
        <v>0</v>
      </c>
      <c r="AG9" s="29">
        <f t="shared" si="3"/>
        <v>0</v>
      </c>
      <c r="AH9" s="29">
        <f t="shared" si="4"/>
        <v>0</v>
      </c>
      <c r="AI9" s="24">
        <f t="shared" ref="AI9:AJ9" si="17">T9+M9+E9</f>
        <v>0</v>
      </c>
      <c r="AJ9" s="24">
        <f t="shared" si="17"/>
        <v>0</v>
      </c>
      <c r="AK9" s="24">
        <f t="shared" si="12"/>
        <v>0</v>
      </c>
      <c r="AL9" s="25">
        <f t="shared" si="13"/>
        <v>0</v>
      </c>
      <c r="AM9" s="23">
        <f t="shared" si="6"/>
        <v>0</v>
      </c>
    </row>
    <row r="10">
      <c r="A10" s="19">
        <v>44019.0</v>
      </c>
      <c r="B10" s="20">
        <f>(12000-SUM(C4:C9))/25</f>
        <v>472.4</v>
      </c>
      <c r="C10" s="21">
        <f t="shared" si="7"/>
        <v>0</v>
      </c>
      <c r="D10" s="22"/>
      <c r="E10" s="23"/>
      <c r="F10" s="24"/>
      <c r="G10" s="23"/>
      <c r="H10" s="23"/>
      <c r="I10" s="23"/>
      <c r="J10" s="20">
        <f>(3500-SUM(K4:K9))/25</f>
        <v>138.95</v>
      </c>
      <c r="K10" s="21">
        <f t="shared" si="8"/>
        <v>0</v>
      </c>
      <c r="L10" s="22"/>
      <c r="M10" s="23"/>
      <c r="N10" s="24"/>
      <c r="O10" s="23"/>
      <c r="P10" s="23"/>
      <c r="Q10" s="23"/>
      <c r="R10" s="25">
        <f t="shared" si="14"/>
        <v>0</v>
      </c>
      <c r="S10" s="22"/>
      <c r="T10" s="23"/>
      <c r="U10" s="28"/>
      <c r="V10" s="23"/>
      <c r="W10" s="23"/>
      <c r="X10" s="23"/>
      <c r="Y10" s="17">
        <f t="shared" si="9"/>
        <v>0</v>
      </c>
      <c r="Z10" s="23"/>
      <c r="AA10" s="23"/>
      <c r="AB10" s="23"/>
      <c r="AC10" s="23"/>
      <c r="AD10" s="23"/>
      <c r="AE10" s="25">
        <f t="shared" si="10"/>
        <v>0</v>
      </c>
      <c r="AF10" s="17">
        <f t="shared" si="2"/>
        <v>0</v>
      </c>
      <c r="AG10" s="29">
        <f t="shared" si="3"/>
        <v>0</v>
      </c>
      <c r="AH10" s="29">
        <f t="shared" si="4"/>
        <v>0</v>
      </c>
      <c r="AI10" s="24">
        <f t="shared" ref="AI10:AJ10" si="18">T10+M10+E10</f>
        <v>0</v>
      </c>
      <c r="AJ10" s="24">
        <f t="shared" si="18"/>
        <v>0</v>
      </c>
      <c r="AK10" s="24">
        <f t="shared" si="12"/>
        <v>0</v>
      </c>
      <c r="AL10" s="25">
        <f t="shared" si="13"/>
        <v>0</v>
      </c>
      <c r="AM10" s="23">
        <f t="shared" si="6"/>
        <v>0</v>
      </c>
    </row>
    <row r="11">
      <c r="A11" s="19">
        <v>44020.0</v>
      </c>
      <c r="B11" s="20">
        <f>(12000-SUM(C4:C10))/24</f>
        <v>492.0833333</v>
      </c>
      <c r="C11" s="21">
        <f t="shared" si="7"/>
        <v>0</v>
      </c>
      <c r="D11" s="22"/>
      <c r="E11" s="23"/>
      <c r="F11" s="24"/>
      <c r="G11" s="23"/>
      <c r="H11" s="23"/>
      <c r="I11" s="23"/>
      <c r="J11" s="20">
        <f>(3500-SUM(K4:K10))/24</f>
        <v>144.7395833</v>
      </c>
      <c r="K11" s="21">
        <f t="shared" si="8"/>
        <v>0</v>
      </c>
      <c r="L11" s="22"/>
      <c r="M11" s="23"/>
      <c r="N11" s="24"/>
      <c r="O11" s="23"/>
      <c r="P11" s="23"/>
      <c r="Q11" s="23"/>
      <c r="R11" s="25">
        <f t="shared" si="14"/>
        <v>0</v>
      </c>
      <c r="S11" s="22"/>
      <c r="T11" s="23"/>
      <c r="U11" s="28"/>
      <c r="V11" s="23"/>
      <c r="W11" s="23"/>
      <c r="X11" s="23"/>
      <c r="Y11" s="17">
        <f t="shared" si="9"/>
        <v>0</v>
      </c>
      <c r="Z11" s="23"/>
      <c r="AA11" s="23"/>
      <c r="AB11" s="23"/>
      <c r="AC11" s="23"/>
      <c r="AD11" s="23"/>
      <c r="AE11" s="25">
        <f t="shared" si="10"/>
        <v>0</v>
      </c>
      <c r="AF11" s="17">
        <f t="shared" si="2"/>
        <v>0</v>
      </c>
      <c r="AG11" s="29">
        <f t="shared" si="3"/>
        <v>0</v>
      </c>
      <c r="AH11" s="29">
        <f t="shared" si="4"/>
        <v>0</v>
      </c>
      <c r="AI11" s="24">
        <f t="shared" ref="AI11:AJ11" si="19">T11+M11+E11</f>
        <v>0</v>
      </c>
      <c r="AJ11" s="24">
        <f t="shared" si="19"/>
        <v>0</v>
      </c>
      <c r="AK11" s="24">
        <f t="shared" si="12"/>
        <v>0</v>
      </c>
      <c r="AL11" s="25">
        <f t="shared" si="13"/>
        <v>0</v>
      </c>
      <c r="AM11" s="23">
        <f t="shared" si="6"/>
        <v>0</v>
      </c>
    </row>
    <row r="12">
      <c r="A12" s="19">
        <v>44021.0</v>
      </c>
      <c r="B12" s="20">
        <f>(12000-SUM(C4:C11))/23</f>
        <v>513.4782609</v>
      </c>
      <c r="C12" s="21">
        <f t="shared" si="7"/>
        <v>0</v>
      </c>
      <c r="D12" s="22"/>
      <c r="E12" s="23"/>
      <c r="F12" s="24"/>
      <c r="G12" s="23"/>
      <c r="H12" s="23"/>
      <c r="I12" s="23"/>
      <c r="J12" s="20">
        <f>(3500-SUM(K4:K11))/23</f>
        <v>151.0326087</v>
      </c>
      <c r="K12" s="21">
        <f t="shared" si="8"/>
        <v>0</v>
      </c>
      <c r="L12" s="22"/>
      <c r="M12" s="23"/>
      <c r="N12" s="24"/>
      <c r="O12" s="23"/>
      <c r="P12" s="23"/>
      <c r="Q12" s="23"/>
      <c r="R12" s="25">
        <f t="shared" si="14"/>
        <v>0</v>
      </c>
      <c r="S12" s="22"/>
      <c r="T12" s="23"/>
      <c r="U12" s="28"/>
      <c r="V12" s="23"/>
      <c r="W12" s="23"/>
      <c r="X12" s="23"/>
      <c r="Y12" s="17">
        <f t="shared" si="9"/>
        <v>0</v>
      </c>
      <c r="Z12" s="23"/>
      <c r="AA12" s="23"/>
      <c r="AB12" s="23"/>
      <c r="AC12" s="23"/>
      <c r="AD12" s="23"/>
      <c r="AE12" s="25">
        <f t="shared" si="10"/>
        <v>0</v>
      </c>
      <c r="AF12" s="17">
        <f t="shared" si="2"/>
        <v>0</v>
      </c>
      <c r="AG12" s="29">
        <f t="shared" si="3"/>
        <v>0</v>
      </c>
      <c r="AH12" s="29">
        <f t="shared" si="4"/>
        <v>0</v>
      </c>
      <c r="AI12" s="24">
        <f t="shared" ref="AI12:AJ12" si="20">T12+M12+E12</f>
        <v>0</v>
      </c>
      <c r="AJ12" s="24">
        <f t="shared" si="20"/>
        <v>0</v>
      </c>
      <c r="AK12" s="24">
        <f t="shared" si="12"/>
        <v>0</v>
      </c>
      <c r="AL12" s="25">
        <f t="shared" si="13"/>
        <v>0</v>
      </c>
      <c r="AM12" s="23">
        <f t="shared" si="6"/>
        <v>0</v>
      </c>
    </row>
    <row r="13">
      <c r="A13" s="19">
        <v>44022.0</v>
      </c>
      <c r="B13" s="20">
        <f>(12000-SUM(C4:C12))/22</f>
        <v>536.8181818</v>
      </c>
      <c r="C13" s="21">
        <f t="shared" si="7"/>
        <v>0</v>
      </c>
      <c r="D13" s="22"/>
      <c r="E13" s="23"/>
      <c r="F13" s="24"/>
      <c r="G13" s="23"/>
      <c r="H13" s="23"/>
      <c r="I13" s="23"/>
      <c r="J13" s="20">
        <f>(3500-SUM(K4:K12))/22</f>
        <v>157.8977273</v>
      </c>
      <c r="K13" s="21">
        <f t="shared" si="8"/>
        <v>0</v>
      </c>
      <c r="L13" s="22"/>
      <c r="M13" s="23"/>
      <c r="N13" s="24"/>
      <c r="O13" s="23"/>
      <c r="P13" s="23"/>
      <c r="Q13" s="23"/>
      <c r="R13" s="25">
        <f t="shared" si="14"/>
        <v>0</v>
      </c>
      <c r="S13" s="22"/>
      <c r="T13" s="23"/>
      <c r="U13" s="28"/>
      <c r="V13" s="23"/>
      <c r="W13" s="23"/>
      <c r="X13" s="23"/>
      <c r="Y13" s="17">
        <f t="shared" si="9"/>
        <v>0</v>
      </c>
      <c r="Z13" s="23"/>
      <c r="AA13" s="23"/>
      <c r="AB13" s="23"/>
      <c r="AC13" s="23"/>
      <c r="AD13" s="23"/>
      <c r="AE13" s="25">
        <f t="shared" si="10"/>
        <v>0</v>
      </c>
      <c r="AF13" s="17">
        <f t="shared" si="2"/>
        <v>0</v>
      </c>
      <c r="AG13" s="29">
        <f t="shared" si="3"/>
        <v>0</v>
      </c>
      <c r="AH13" s="29">
        <f t="shared" si="4"/>
        <v>0</v>
      </c>
      <c r="AI13" s="24">
        <f t="shared" ref="AI13:AJ13" si="21">T13+M13+E13</f>
        <v>0</v>
      </c>
      <c r="AJ13" s="24">
        <f t="shared" si="21"/>
        <v>0</v>
      </c>
      <c r="AK13" s="24">
        <f t="shared" si="12"/>
        <v>0</v>
      </c>
      <c r="AL13" s="25">
        <f t="shared" si="13"/>
        <v>0</v>
      </c>
      <c r="AM13" s="23">
        <f t="shared" si="6"/>
        <v>0</v>
      </c>
    </row>
    <row r="14">
      <c r="A14" s="19">
        <v>44023.0</v>
      </c>
      <c r="B14" s="20">
        <f>(12000-SUM(C4:C13))/21</f>
        <v>562.3809524</v>
      </c>
      <c r="C14" s="21">
        <f t="shared" si="7"/>
        <v>0</v>
      </c>
      <c r="D14" s="22"/>
      <c r="E14" s="23"/>
      <c r="F14" s="24"/>
      <c r="G14" s="23"/>
      <c r="H14" s="23"/>
      <c r="I14" s="23"/>
      <c r="J14" s="20">
        <f>(3500-SUM(K4:K13))/21</f>
        <v>165.4166667</v>
      </c>
      <c r="K14" s="21">
        <f t="shared" si="8"/>
        <v>0</v>
      </c>
      <c r="L14" s="22"/>
      <c r="M14" s="23"/>
      <c r="N14" s="24"/>
      <c r="O14" s="23"/>
      <c r="P14" s="23"/>
      <c r="Q14" s="23"/>
      <c r="R14" s="25">
        <f t="shared" si="14"/>
        <v>0</v>
      </c>
      <c r="S14" s="22"/>
      <c r="T14" s="23"/>
      <c r="U14" s="28"/>
      <c r="V14" s="23"/>
      <c r="W14" s="23"/>
      <c r="X14" s="23"/>
      <c r="Y14" s="17">
        <f t="shared" si="9"/>
        <v>0</v>
      </c>
      <c r="Z14" s="23"/>
      <c r="AA14" s="23"/>
      <c r="AB14" s="23"/>
      <c r="AC14" s="23"/>
      <c r="AD14" s="23"/>
      <c r="AE14" s="25">
        <f t="shared" si="10"/>
        <v>0</v>
      </c>
      <c r="AF14" s="17">
        <f t="shared" si="2"/>
        <v>0</v>
      </c>
      <c r="AG14" s="29">
        <f t="shared" si="3"/>
        <v>0</v>
      </c>
      <c r="AH14" s="29">
        <f t="shared" si="4"/>
        <v>0</v>
      </c>
      <c r="AI14" s="24">
        <f t="shared" ref="AI14:AJ14" si="22">T14+M14+E14</f>
        <v>0</v>
      </c>
      <c r="AJ14" s="24">
        <f t="shared" si="22"/>
        <v>0</v>
      </c>
      <c r="AK14" s="24">
        <f t="shared" si="12"/>
        <v>0</v>
      </c>
      <c r="AL14" s="25">
        <f t="shared" si="13"/>
        <v>0</v>
      </c>
      <c r="AM14" s="23">
        <f t="shared" si="6"/>
        <v>0</v>
      </c>
    </row>
    <row r="15">
      <c r="A15" s="19">
        <v>44024.0</v>
      </c>
      <c r="B15" s="20">
        <f>(12000-SUM(C4:C14))/20</f>
        <v>590.5</v>
      </c>
      <c r="C15" s="21">
        <f t="shared" si="7"/>
        <v>0</v>
      </c>
      <c r="D15" s="22"/>
      <c r="E15" s="23"/>
      <c r="F15" s="24"/>
      <c r="G15" s="23"/>
      <c r="H15" s="23"/>
      <c r="I15" s="23"/>
      <c r="J15" s="20">
        <f>(3500-SUM(K4:K14))/20</f>
        <v>173.6875</v>
      </c>
      <c r="K15" s="21">
        <f t="shared" si="8"/>
        <v>0</v>
      </c>
      <c r="L15" s="22"/>
      <c r="M15" s="23"/>
      <c r="N15" s="24"/>
      <c r="O15" s="23"/>
      <c r="P15" s="23"/>
      <c r="Q15" s="23"/>
      <c r="R15" s="25">
        <f t="shared" si="14"/>
        <v>0</v>
      </c>
      <c r="S15" s="22"/>
      <c r="T15" s="23"/>
      <c r="U15" s="28"/>
      <c r="V15" s="23"/>
      <c r="W15" s="23"/>
      <c r="X15" s="23"/>
      <c r="Y15" s="17">
        <f t="shared" si="9"/>
        <v>0</v>
      </c>
      <c r="Z15" s="23"/>
      <c r="AA15" s="23"/>
      <c r="AB15" s="23"/>
      <c r="AC15" s="23"/>
      <c r="AD15" s="23"/>
      <c r="AE15" s="25">
        <f t="shared" si="10"/>
        <v>0</v>
      </c>
      <c r="AF15" s="17">
        <f t="shared" si="2"/>
        <v>0</v>
      </c>
      <c r="AG15" s="29">
        <f t="shared" si="3"/>
        <v>0</v>
      </c>
      <c r="AH15" s="29">
        <f t="shared" si="4"/>
        <v>0</v>
      </c>
      <c r="AI15" s="24">
        <f t="shared" ref="AI15:AJ15" si="23">T15+M15+E15</f>
        <v>0</v>
      </c>
      <c r="AJ15" s="24">
        <f t="shared" si="23"/>
        <v>0</v>
      </c>
      <c r="AK15" s="24">
        <f t="shared" si="12"/>
        <v>0</v>
      </c>
      <c r="AL15" s="25">
        <f t="shared" si="13"/>
        <v>0</v>
      </c>
      <c r="AM15" s="23">
        <f t="shared" si="6"/>
        <v>0</v>
      </c>
    </row>
    <row r="16">
      <c r="A16" s="19">
        <v>44025.0</v>
      </c>
      <c r="B16" s="20">
        <f>(12000-SUM(C4:C15))/19</f>
        <v>621.5789474</v>
      </c>
      <c r="C16" s="21">
        <f t="shared" si="7"/>
        <v>0</v>
      </c>
      <c r="D16" s="22"/>
      <c r="E16" s="23"/>
      <c r="F16" s="24"/>
      <c r="G16" s="23"/>
      <c r="H16" s="23"/>
      <c r="I16" s="23"/>
      <c r="J16" s="20">
        <f>(3500-SUM(K4:K15))/19</f>
        <v>182.8289474</v>
      </c>
      <c r="K16" s="21">
        <f t="shared" si="8"/>
        <v>0</v>
      </c>
      <c r="L16" s="22"/>
      <c r="M16" s="23"/>
      <c r="N16" s="24"/>
      <c r="O16" s="23"/>
      <c r="P16" s="23"/>
      <c r="Q16" s="23"/>
      <c r="R16" s="25">
        <f t="shared" si="14"/>
        <v>0</v>
      </c>
      <c r="S16" s="22"/>
      <c r="T16" s="23"/>
      <c r="U16" s="28"/>
      <c r="V16" s="23"/>
      <c r="W16" s="23"/>
      <c r="X16" s="23"/>
      <c r="Y16" s="17">
        <f t="shared" si="9"/>
        <v>0</v>
      </c>
      <c r="Z16" s="23"/>
      <c r="AA16" s="23"/>
      <c r="AB16" s="23"/>
      <c r="AC16" s="23"/>
      <c r="AD16" s="23"/>
      <c r="AE16" s="25">
        <f t="shared" si="10"/>
        <v>0</v>
      </c>
      <c r="AF16" s="17">
        <f t="shared" si="2"/>
        <v>0</v>
      </c>
      <c r="AG16" s="29">
        <f t="shared" si="3"/>
        <v>0</v>
      </c>
      <c r="AH16" s="29">
        <f t="shared" si="4"/>
        <v>0</v>
      </c>
      <c r="AI16" s="24">
        <f t="shared" ref="AI16:AJ16" si="24">T16+M16+E16</f>
        <v>0</v>
      </c>
      <c r="AJ16" s="24">
        <f t="shared" si="24"/>
        <v>0</v>
      </c>
      <c r="AK16" s="24">
        <f t="shared" si="12"/>
        <v>0</v>
      </c>
      <c r="AL16" s="25">
        <f t="shared" si="13"/>
        <v>0</v>
      </c>
      <c r="AM16" s="23">
        <f t="shared" si="6"/>
        <v>0</v>
      </c>
    </row>
    <row r="17">
      <c r="A17" s="19">
        <v>44026.0</v>
      </c>
      <c r="B17" s="20">
        <f>(12000-SUM(C4:C16))/18</f>
        <v>656.1111111</v>
      </c>
      <c r="C17" s="21">
        <f t="shared" si="7"/>
        <v>0</v>
      </c>
      <c r="D17" s="22"/>
      <c r="E17" s="23"/>
      <c r="F17" s="24"/>
      <c r="G17" s="23"/>
      <c r="H17" s="23"/>
      <c r="I17" s="23"/>
      <c r="J17" s="20">
        <f>(3500-SUM(K4:K16))/18</f>
        <v>192.9861111</v>
      </c>
      <c r="K17" s="21">
        <f t="shared" si="8"/>
        <v>0</v>
      </c>
      <c r="L17" s="22"/>
      <c r="M17" s="23"/>
      <c r="N17" s="24"/>
      <c r="O17" s="23"/>
      <c r="P17" s="23"/>
      <c r="Q17" s="23"/>
      <c r="R17" s="25">
        <f t="shared" si="14"/>
        <v>0</v>
      </c>
      <c r="S17" s="22"/>
      <c r="T17" s="23"/>
      <c r="U17" s="28"/>
      <c r="V17" s="23"/>
      <c r="W17" s="23"/>
      <c r="X17" s="23"/>
      <c r="Y17" s="17">
        <f t="shared" si="9"/>
        <v>0</v>
      </c>
      <c r="Z17" s="23"/>
      <c r="AA17" s="23"/>
      <c r="AB17" s="23"/>
      <c r="AC17" s="23"/>
      <c r="AD17" s="23"/>
      <c r="AE17" s="25">
        <f t="shared" si="10"/>
        <v>0</v>
      </c>
      <c r="AF17" s="17">
        <f t="shared" si="2"/>
        <v>0</v>
      </c>
      <c r="AG17" s="29">
        <f t="shared" si="3"/>
        <v>0</v>
      </c>
      <c r="AH17" s="29">
        <f t="shared" si="4"/>
        <v>0</v>
      </c>
      <c r="AI17" s="24">
        <f t="shared" ref="AI17:AJ17" si="25">T17+M17+E17</f>
        <v>0</v>
      </c>
      <c r="AJ17" s="24">
        <f t="shared" si="25"/>
        <v>0</v>
      </c>
      <c r="AK17" s="24">
        <f t="shared" si="12"/>
        <v>0</v>
      </c>
      <c r="AL17" s="25">
        <f t="shared" si="13"/>
        <v>0</v>
      </c>
      <c r="AM17" s="23">
        <f t="shared" si="6"/>
        <v>0</v>
      </c>
    </row>
    <row r="18">
      <c r="A18" s="19">
        <v>44027.0</v>
      </c>
      <c r="B18" s="20">
        <f>(12000-SUM(C4:C17))/17</f>
        <v>694.7058824</v>
      </c>
      <c r="C18" s="21">
        <f t="shared" si="7"/>
        <v>0</v>
      </c>
      <c r="D18" s="22"/>
      <c r="E18" s="23"/>
      <c r="F18" s="24"/>
      <c r="G18" s="23"/>
      <c r="H18" s="23"/>
      <c r="I18" s="23"/>
      <c r="J18" s="20">
        <f>(3500-SUM(K4:K17))/17</f>
        <v>204.3382353</v>
      </c>
      <c r="K18" s="21">
        <f t="shared" si="8"/>
        <v>0</v>
      </c>
      <c r="L18" s="22"/>
      <c r="M18" s="23"/>
      <c r="N18" s="24"/>
      <c r="O18" s="23"/>
      <c r="P18" s="23"/>
      <c r="Q18" s="23"/>
      <c r="R18" s="25">
        <f t="shared" si="14"/>
        <v>0</v>
      </c>
      <c r="S18" s="22"/>
      <c r="T18" s="23"/>
      <c r="U18" s="28"/>
      <c r="V18" s="23"/>
      <c r="W18" s="23"/>
      <c r="X18" s="23"/>
      <c r="Y18" s="17">
        <f t="shared" si="9"/>
        <v>0</v>
      </c>
      <c r="Z18" s="23"/>
      <c r="AA18" s="23"/>
      <c r="AB18" s="23"/>
      <c r="AC18" s="23"/>
      <c r="AD18" s="23"/>
      <c r="AE18" s="25">
        <f t="shared" si="10"/>
        <v>0</v>
      </c>
      <c r="AF18" s="17">
        <f t="shared" si="2"/>
        <v>0</v>
      </c>
      <c r="AG18" s="29">
        <f t="shared" si="3"/>
        <v>0</v>
      </c>
      <c r="AH18" s="29">
        <f t="shared" si="4"/>
        <v>0</v>
      </c>
      <c r="AI18" s="24">
        <f t="shared" ref="AI18:AJ18" si="26">T18+M18+E18</f>
        <v>0</v>
      </c>
      <c r="AJ18" s="24">
        <f t="shared" si="26"/>
        <v>0</v>
      </c>
      <c r="AK18" s="24">
        <f t="shared" si="12"/>
        <v>0</v>
      </c>
      <c r="AL18" s="25">
        <f t="shared" si="13"/>
        <v>0</v>
      </c>
      <c r="AM18" s="23">
        <f t="shared" si="6"/>
        <v>0</v>
      </c>
    </row>
    <row r="19">
      <c r="A19" s="19">
        <v>44028.0</v>
      </c>
      <c r="B19" s="20">
        <f>(12000-SUM(C4:C18))/16</f>
        <v>738.125</v>
      </c>
      <c r="C19" s="21">
        <f t="shared" si="7"/>
        <v>0</v>
      </c>
      <c r="D19" s="22"/>
      <c r="E19" s="23"/>
      <c r="F19" s="24"/>
      <c r="G19" s="23"/>
      <c r="H19" s="23"/>
      <c r="I19" s="23"/>
      <c r="J19" s="20">
        <f>(3500-SUM(K4:K18))/16</f>
        <v>217.109375</v>
      </c>
      <c r="K19" s="21">
        <f t="shared" si="8"/>
        <v>0</v>
      </c>
      <c r="L19" s="22"/>
      <c r="M19" s="23"/>
      <c r="N19" s="24"/>
      <c r="O19" s="23"/>
      <c r="P19" s="23"/>
      <c r="Q19" s="23"/>
      <c r="R19" s="25">
        <f t="shared" si="14"/>
        <v>0</v>
      </c>
      <c r="S19" s="22"/>
      <c r="T19" s="23"/>
      <c r="U19" s="28"/>
      <c r="V19" s="23"/>
      <c r="W19" s="23"/>
      <c r="X19" s="23"/>
      <c r="Y19" s="17">
        <f t="shared" si="9"/>
        <v>0</v>
      </c>
      <c r="Z19" s="23"/>
      <c r="AA19" s="23"/>
      <c r="AB19" s="23"/>
      <c r="AC19" s="23"/>
      <c r="AD19" s="23"/>
      <c r="AE19" s="25">
        <f t="shared" si="10"/>
        <v>0</v>
      </c>
      <c r="AF19" s="17">
        <f t="shared" si="2"/>
        <v>0</v>
      </c>
      <c r="AG19" s="29">
        <f t="shared" si="3"/>
        <v>0</v>
      </c>
      <c r="AH19" s="29">
        <f t="shared" si="4"/>
        <v>0</v>
      </c>
      <c r="AI19" s="24">
        <f t="shared" ref="AI19:AJ19" si="27">T19+M19+E19</f>
        <v>0</v>
      </c>
      <c r="AJ19" s="24">
        <f t="shared" si="27"/>
        <v>0</v>
      </c>
      <c r="AK19" s="24">
        <f t="shared" si="12"/>
        <v>0</v>
      </c>
      <c r="AL19" s="25">
        <f t="shared" si="13"/>
        <v>0</v>
      </c>
      <c r="AM19" s="23">
        <f t="shared" si="6"/>
        <v>0</v>
      </c>
    </row>
    <row r="20">
      <c r="A20" s="19">
        <v>44029.0</v>
      </c>
      <c r="B20" s="20">
        <f>(12000-SUM(C4:C19))/15</f>
        <v>787.3333333</v>
      </c>
      <c r="C20" s="21">
        <f t="shared" si="7"/>
        <v>0</v>
      </c>
      <c r="D20" s="22"/>
      <c r="E20" s="23"/>
      <c r="F20" s="24"/>
      <c r="G20" s="23"/>
      <c r="H20" s="23"/>
      <c r="I20" s="23"/>
      <c r="J20" s="20">
        <f>(3500-SUM(K4:K19))/15</f>
        <v>231.5833333</v>
      </c>
      <c r="K20" s="21">
        <f t="shared" si="8"/>
        <v>0</v>
      </c>
      <c r="L20" s="22"/>
      <c r="M20" s="23"/>
      <c r="N20" s="24"/>
      <c r="O20" s="23"/>
      <c r="P20" s="23"/>
      <c r="Q20" s="23"/>
      <c r="R20" s="25">
        <f t="shared" si="14"/>
        <v>0</v>
      </c>
      <c r="S20" s="22"/>
      <c r="T20" s="23"/>
      <c r="U20" s="28"/>
      <c r="V20" s="23"/>
      <c r="W20" s="23"/>
      <c r="X20" s="23"/>
      <c r="Y20" s="17">
        <f t="shared" si="9"/>
        <v>0</v>
      </c>
      <c r="Z20" s="23"/>
      <c r="AA20" s="23"/>
      <c r="AB20" s="23"/>
      <c r="AC20" s="23"/>
      <c r="AD20" s="23"/>
      <c r="AE20" s="25">
        <f t="shared" si="10"/>
        <v>0</v>
      </c>
      <c r="AF20" s="17">
        <f t="shared" si="2"/>
        <v>0</v>
      </c>
      <c r="AG20" s="29">
        <f t="shared" si="3"/>
        <v>0</v>
      </c>
      <c r="AH20" s="29">
        <f t="shared" si="4"/>
        <v>0</v>
      </c>
      <c r="AI20" s="24">
        <f t="shared" ref="AI20:AJ20" si="28">T20+M20+E20</f>
        <v>0</v>
      </c>
      <c r="AJ20" s="24">
        <f t="shared" si="28"/>
        <v>0</v>
      </c>
      <c r="AK20" s="24">
        <f t="shared" si="12"/>
        <v>0</v>
      </c>
      <c r="AL20" s="25">
        <f t="shared" si="13"/>
        <v>0</v>
      </c>
      <c r="AM20" s="23">
        <f t="shared" si="6"/>
        <v>0</v>
      </c>
    </row>
    <row r="21" ht="15.75" customHeight="1">
      <c r="A21" s="19">
        <v>44030.0</v>
      </c>
      <c r="B21" s="20">
        <f>(12000-SUM(C4:C20))/14</f>
        <v>843.5714286</v>
      </c>
      <c r="C21" s="21">
        <f t="shared" si="7"/>
        <v>0</v>
      </c>
      <c r="D21" s="22"/>
      <c r="E21" s="23"/>
      <c r="F21" s="24"/>
      <c r="G21" s="23"/>
      <c r="H21" s="23"/>
      <c r="I21" s="23"/>
      <c r="J21" s="20">
        <f>(3500-SUM(K4:K20))/14</f>
        <v>248.125</v>
      </c>
      <c r="K21" s="21">
        <f t="shared" si="8"/>
        <v>0</v>
      </c>
      <c r="L21" s="22"/>
      <c r="M21" s="23"/>
      <c r="N21" s="24"/>
      <c r="O21" s="23"/>
      <c r="P21" s="23"/>
      <c r="Q21" s="23"/>
      <c r="R21" s="25">
        <f t="shared" si="14"/>
        <v>0</v>
      </c>
      <c r="S21" s="22"/>
      <c r="T21" s="23"/>
      <c r="U21" s="28"/>
      <c r="V21" s="23"/>
      <c r="W21" s="23"/>
      <c r="X21" s="23"/>
      <c r="Y21" s="17">
        <f t="shared" si="9"/>
        <v>0</v>
      </c>
      <c r="Z21" s="23"/>
      <c r="AA21" s="23"/>
      <c r="AB21" s="23"/>
      <c r="AC21" s="23"/>
      <c r="AD21" s="23"/>
      <c r="AE21" s="25">
        <f t="shared" si="10"/>
        <v>0</v>
      </c>
      <c r="AF21" s="17">
        <f t="shared" si="2"/>
        <v>0</v>
      </c>
      <c r="AG21" s="29">
        <f t="shared" si="3"/>
        <v>0</v>
      </c>
      <c r="AH21" s="29">
        <f t="shared" si="4"/>
        <v>0</v>
      </c>
      <c r="AI21" s="24">
        <f t="shared" ref="AI21:AJ21" si="29">T21+M21+E21</f>
        <v>0</v>
      </c>
      <c r="AJ21" s="24">
        <f t="shared" si="29"/>
        <v>0</v>
      </c>
      <c r="AK21" s="24">
        <f t="shared" si="12"/>
        <v>0</v>
      </c>
      <c r="AL21" s="25">
        <f t="shared" si="13"/>
        <v>0</v>
      </c>
      <c r="AM21" s="23">
        <f t="shared" si="6"/>
        <v>0</v>
      </c>
    </row>
    <row r="22" ht="15.75" customHeight="1">
      <c r="A22" s="19">
        <v>44031.0</v>
      </c>
      <c r="B22" s="20">
        <f>(12000-SUM(C4:C21))/13</f>
        <v>908.4615385</v>
      </c>
      <c r="C22" s="21">
        <f t="shared" si="7"/>
        <v>0</v>
      </c>
      <c r="D22" s="22"/>
      <c r="E22" s="23"/>
      <c r="F22" s="24"/>
      <c r="G22" s="23"/>
      <c r="H22" s="23"/>
      <c r="I22" s="23"/>
      <c r="J22" s="20">
        <f>(3500-SUM(K4:K21))/13</f>
        <v>267.2115385</v>
      </c>
      <c r="K22" s="21">
        <f t="shared" si="8"/>
        <v>0</v>
      </c>
      <c r="L22" s="22"/>
      <c r="M22" s="23"/>
      <c r="N22" s="24"/>
      <c r="O22" s="23"/>
      <c r="P22" s="23"/>
      <c r="Q22" s="23"/>
      <c r="R22" s="25">
        <f t="shared" si="14"/>
        <v>0</v>
      </c>
      <c r="S22" s="22"/>
      <c r="T22" s="23"/>
      <c r="U22" s="28"/>
      <c r="V22" s="23"/>
      <c r="W22" s="23"/>
      <c r="X22" s="23"/>
      <c r="Y22" s="17">
        <f t="shared" si="9"/>
        <v>0</v>
      </c>
      <c r="Z22" s="23"/>
      <c r="AA22" s="23"/>
      <c r="AB22" s="23"/>
      <c r="AC22" s="23"/>
      <c r="AD22" s="23"/>
      <c r="AE22" s="25">
        <f t="shared" si="10"/>
        <v>0</v>
      </c>
      <c r="AF22" s="17">
        <f t="shared" si="2"/>
        <v>0</v>
      </c>
      <c r="AG22" s="29">
        <f t="shared" si="3"/>
        <v>0</v>
      </c>
      <c r="AH22" s="29">
        <f t="shared" si="4"/>
        <v>0</v>
      </c>
      <c r="AI22" s="24">
        <f t="shared" ref="AI22:AJ22" si="30">T22+M22+E22</f>
        <v>0</v>
      </c>
      <c r="AJ22" s="24">
        <f t="shared" si="30"/>
        <v>0</v>
      </c>
      <c r="AK22" s="24">
        <f t="shared" si="12"/>
        <v>0</v>
      </c>
      <c r="AL22" s="25">
        <f t="shared" si="13"/>
        <v>0</v>
      </c>
      <c r="AM22" s="23">
        <f t="shared" si="6"/>
        <v>0</v>
      </c>
    </row>
    <row r="23" ht="15.75" customHeight="1">
      <c r="A23" s="19">
        <v>44032.0</v>
      </c>
      <c r="B23" s="20">
        <f>(12000-SUM(C4:C22))/12</f>
        <v>984.1666667</v>
      </c>
      <c r="C23" s="21">
        <f t="shared" si="7"/>
        <v>0</v>
      </c>
      <c r="D23" s="22"/>
      <c r="E23" s="23"/>
      <c r="F23" s="24"/>
      <c r="G23" s="23"/>
      <c r="H23" s="23"/>
      <c r="I23" s="23"/>
      <c r="J23" s="20">
        <f>(3500-SUM(K4:K22))/12</f>
        <v>289.4791667</v>
      </c>
      <c r="K23" s="21">
        <f t="shared" si="8"/>
        <v>0</v>
      </c>
      <c r="L23" s="22"/>
      <c r="M23" s="23"/>
      <c r="N23" s="24"/>
      <c r="O23" s="23"/>
      <c r="P23" s="23"/>
      <c r="Q23" s="23"/>
      <c r="R23" s="25">
        <f t="shared" si="14"/>
        <v>0</v>
      </c>
      <c r="S23" s="22"/>
      <c r="T23" s="23"/>
      <c r="U23" s="28"/>
      <c r="V23" s="23"/>
      <c r="W23" s="23"/>
      <c r="X23" s="23"/>
      <c r="Y23" s="17">
        <f t="shared" si="9"/>
        <v>0</v>
      </c>
      <c r="Z23" s="23"/>
      <c r="AA23" s="23"/>
      <c r="AB23" s="23"/>
      <c r="AC23" s="23"/>
      <c r="AD23" s="23"/>
      <c r="AE23" s="25">
        <f t="shared" si="10"/>
        <v>0</v>
      </c>
      <c r="AF23" s="17">
        <f t="shared" si="2"/>
        <v>0</v>
      </c>
      <c r="AG23" s="29">
        <f t="shared" si="3"/>
        <v>0</v>
      </c>
      <c r="AH23" s="29">
        <f t="shared" si="4"/>
        <v>0</v>
      </c>
      <c r="AI23" s="24">
        <f t="shared" ref="AI23:AJ23" si="31">T23+M23+E23</f>
        <v>0</v>
      </c>
      <c r="AJ23" s="24">
        <f t="shared" si="31"/>
        <v>0</v>
      </c>
      <c r="AK23" s="24">
        <f t="shared" si="12"/>
        <v>0</v>
      </c>
      <c r="AL23" s="25">
        <f t="shared" si="13"/>
        <v>0</v>
      </c>
      <c r="AM23" s="23">
        <f t="shared" si="6"/>
        <v>0</v>
      </c>
    </row>
    <row r="24" ht="15.75" customHeight="1">
      <c r="A24" s="19">
        <v>44033.0</v>
      </c>
      <c r="B24" s="20">
        <f>(12000-SUM(C4:C23))/11</f>
        <v>1073.636364</v>
      </c>
      <c r="C24" s="21">
        <f t="shared" si="7"/>
        <v>0</v>
      </c>
      <c r="D24" s="22"/>
      <c r="E24" s="23"/>
      <c r="F24" s="24"/>
      <c r="G24" s="23"/>
      <c r="H24" s="23"/>
      <c r="I24" s="23"/>
      <c r="J24" s="20">
        <f>(3500-SUM(K4:K23))/11</f>
        <v>315.7954545</v>
      </c>
      <c r="K24" s="21">
        <f t="shared" si="8"/>
        <v>0</v>
      </c>
      <c r="L24" s="22"/>
      <c r="M24" s="23"/>
      <c r="N24" s="24"/>
      <c r="O24" s="23"/>
      <c r="P24" s="23"/>
      <c r="Q24" s="23"/>
      <c r="R24" s="25">
        <f t="shared" si="14"/>
        <v>0</v>
      </c>
      <c r="S24" s="22"/>
      <c r="T24" s="23"/>
      <c r="U24" s="28"/>
      <c r="V24" s="23"/>
      <c r="W24" s="23"/>
      <c r="X24" s="23"/>
      <c r="Y24" s="17">
        <f t="shared" si="9"/>
        <v>0</v>
      </c>
      <c r="Z24" s="23"/>
      <c r="AA24" s="23"/>
      <c r="AB24" s="23"/>
      <c r="AC24" s="23"/>
      <c r="AD24" s="23"/>
      <c r="AE24" s="25">
        <f t="shared" si="10"/>
        <v>0</v>
      </c>
      <c r="AF24" s="17">
        <f t="shared" si="2"/>
        <v>0</v>
      </c>
      <c r="AG24" s="29">
        <f t="shared" si="3"/>
        <v>0</v>
      </c>
      <c r="AH24" s="29">
        <f t="shared" si="4"/>
        <v>0</v>
      </c>
      <c r="AI24" s="24">
        <f t="shared" ref="AI24:AJ24" si="32">T24+M24+E24</f>
        <v>0</v>
      </c>
      <c r="AJ24" s="24">
        <f t="shared" si="32"/>
        <v>0</v>
      </c>
      <c r="AK24" s="24">
        <f t="shared" si="12"/>
        <v>0</v>
      </c>
      <c r="AL24" s="25">
        <f t="shared" si="13"/>
        <v>0</v>
      </c>
      <c r="AM24" s="23">
        <f t="shared" si="6"/>
        <v>0</v>
      </c>
    </row>
    <row r="25" ht="15.75" customHeight="1">
      <c r="A25" s="19">
        <v>44034.0</v>
      </c>
      <c r="B25" s="20">
        <f>(12000-SUM(C4:C24))/10</f>
        <v>1181</v>
      </c>
      <c r="C25" s="21">
        <f t="shared" si="7"/>
        <v>0</v>
      </c>
      <c r="D25" s="22"/>
      <c r="E25" s="23"/>
      <c r="F25" s="24"/>
      <c r="G25" s="23"/>
      <c r="H25" s="23"/>
      <c r="I25" s="23"/>
      <c r="J25" s="20">
        <f>(3500-SUM(K4:K24))/10</f>
        <v>347.375</v>
      </c>
      <c r="K25" s="21">
        <f t="shared" si="8"/>
        <v>0</v>
      </c>
      <c r="L25" s="22"/>
      <c r="M25" s="23"/>
      <c r="N25" s="24"/>
      <c r="O25" s="23"/>
      <c r="P25" s="23"/>
      <c r="Q25" s="23"/>
      <c r="R25" s="25">
        <f t="shared" si="14"/>
        <v>0</v>
      </c>
      <c r="S25" s="22"/>
      <c r="T25" s="23"/>
      <c r="U25" s="28"/>
      <c r="V25" s="23"/>
      <c r="W25" s="23"/>
      <c r="X25" s="23"/>
      <c r="Y25" s="17">
        <f t="shared" si="9"/>
        <v>0</v>
      </c>
      <c r="Z25" s="23"/>
      <c r="AA25" s="23"/>
      <c r="AB25" s="23"/>
      <c r="AC25" s="23"/>
      <c r="AD25" s="23"/>
      <c r="AE25" s="25">
        <f t="shared" si="10"/>
        <v>0</v>
      </c>
      <c r="AF25" s="17">
        <f t="shared" si="2"/>
        <v>0</v>
      </c>
      <c r="AG25" s="29">
        <f t="shared" si="3"/>
        <v>0</v>
      </c>
      <c r="AH25" s="29">
        <f t="shared" si="4"/>
        <v>0</v>
      </c>
      <c r="AI25" s="24">
        <f t="shared" ref="AI25:AJ25" si="33">T25+M25+E25</f>
        <v>0</v>
      </c>
      <c r="AJ25" s="24">
        <f t="shared" si="33"/>
        <v>0</v>
      </c>
      <c r="AK25" s="24">
        <f t="shared" si="12"/>
        <v>0</v>
      </c>
      <c r="AL25" s="25">
        <f t="shared" si="13"/>
        <v>0</v>
      </c>
      <c r="AM25" s="23">
        <f t="shared" si="6"/>
        <v>0</v>
      </c>
    </row>
    <row r="26" ht="15.75" customHeight="1">
      <c r="A26" s="19">
        <v>44035.0</v>
      </c>
      <c r="B26" s="20">
        <f>(12000-SUM(C4:C25))/9</f>
        <v>1312.222222</v>
      </c>
      <c r="C26" s="21">
        <f t="shared" si="7"/>
        <v>0</v>
      </c>
      <c r="D26" s="22"/>
      <c r="E26" s="23"/>
      <c r="F26" s="24"/>
      <c r="G26" s="23"/>
      <c r="H26" s="23"/>
      <c r="I26" s="23"/>
      <c r="J26" s="20">
        <f>(3500-SUM(K4:K25))/9</f>
        <v>385.9722222</v>
      </c>
      <c r="K26" s="21">
        <f t="shared" si="8"/>
        <v>0</v>
      </c>
      <c r="L26" s="22"/>
      <c r="M26" s="23"/>
      <c r="N26" s="24"/>
      <c r="O26" s="23"/>
      <c r="P26" s="23"/>
      <c r="Q26" s="23"/>
      <c r="R26" s="25">
        <f t="shared" si="14"/>
        <v>0</v>
      </c>
      <c r="S26" s="22"/>
      <c r="T26" s="23"/>
      <c r="U26" s="28"/>
      <c r="V26" s="23"/>
      <c r="W26" s="23"/>
      <c r="X26" s="23"/>
      <c r="Y26" s="17">
        <f t="shared" si="9"/>
        <v>0</v>
      </c>
      <c r="Z26" s="23"/>
      <c r="AA26" s="23"/>
      <c r="AB26" s="23"/>
      <c r="AC26" s="23"/>
      <c r="AD26" s="23"/>
      <c r="AE26" s="25">
        <f t="shared" si="10"/>
        <v>0</v>
      </c>
      <c r="AF26" s="17">
        <f t="shared" si="2"/>
        <v>0</v>
      </c>
      <c r="AG26" s="29">
        <f t="shared" si="3"/>
        <v>0</v>
      </c>
      <c r="AH26" s="29">
        <f t="shared" si="4"/>
        <v>0</v>
      </c>
      <c r="AI26" s="24">
        <f t="shared" ref="AI26:AJ26" si="34">T26+M26+E26</f>
        <v>0</v>
      </c>
      <c r="AJ26" s="24">
        <f t="shared" si="34"/>
        <v>0</v>
      </c>
      <c r="AK26" s="24">
        <f t="shared" si="12"/>
        <v>0</v>
      </c>
      <c r="AL26" s="25">
        <f t="shared" si="13"/>
        <v>0</v>
      </c>
      <c r="AM26" s="23">
        <f t="shared" si="6"/>
        <v>0</v>
      </c>
    </row>
    <row r="27" ht="15.75" customHeight="1">
      <c r="A27" s="19">
        <v>44036.0</v>
      </c>
      <c r="B27" s="20">
        <f>(12000-SUM(C4:C26))/8</f>
        <v>1476.25</v>
      </c>
      <c r="C27" s="21">
        <f t="shared" si="7"/>
        <v>0</v>
      </c>
      <c r="D27" s="22"/>
      <c r="E27" s="23"/>
      <c r="F27" s="24"/>
      <c r="G27" s="23"/>
      <c r="H27" s="23"/>
      <c r="I27" s="23"/>
      <c r="J27" s="20">
        <f>(3500-SUM(K4:K26))/8</f>
        <v>434.21875</v>
      </c>
      <c r="K27" s="21">
        <f t="shared" si="8"/>
        <v>0</v>
      </c>
      <c r="L27" s="22"/>
      <c r="M27" s="23"/>
      <c r="N27" s="24"/>
      <c r="O27" s="23"/>
      <c r="P27" s="23"/>
      <c r="Q27" s="23"/>
      <c r="R27" s="25">
        <f t="shared" si="14"/>
        <v>0</v>
      </c>
      <c r="S27" s="22"/>
      <c r="T27" s="23"/>
      <c r="U27" s="28"/>
      <c r="V27" s="23"/>
      <c r="W27" s="23"/>
      <c r="X27" s="23"/>
      <c r="Y27" s="17">
        <f t="shared" si="9"/>
        <v>0</v>
      </c>
      <c r="Z27" s="23"/>
      <c r="AA27" s="23"/>
      <c r="AB27" s="23"/>
      <c r="AC27" s="23"/>
      <c r="AD27" s="23"/>
      <c r="AE27" s="25">
        <f t="shared" si="10"/>
        <v>0</v>
      </c>
      <c r="AF27" s="17">
        <f t="shared" si="2"/>
        <v>0</v>
      </c>
      <c r="AG27" s="29">
        <f t="shared" si="3"/>
        <v>0</v>
      </c>
      <c r="AH27" s="29">
        <f t="shared" si="4"/>
        <v>0</v>
      </c>
      <c r="AI27" s="24">
        <f t="shared" ref="AI27:AJ27" si="35">T27+M27+E27</f>
        <v>0</v>
      </c>
      <c r="AJ27" s="24">
        <f t="shared" si="35"/>
        <v>0</v>
      </c>
      <c r="AK27" s="24">
        <f t="shared" si="12"/>
        <v>0</v>
      </c>
      <c r="AL27" s="25">
        <f t="shared" si="13"/>
        <v>0</v>
      </c>
      <c r="AM27" s="23">
        <f t="shared" si="6"/>
        <v>0</v>
      </c>
    </row>
    <row r="28" ht="15.75" customHeight="1">
      <c r="A28" s="19">
        <v>44037.0</v>
      </c>
      <c r="B28" s="20">
        <f>(12000-SUM(C4:C27))/7</f>
        <v>1687.142857</v>
      </c>
      <c r="C28" s="21">
        <f t="shared" si="7"/>
        <v>0</v>
      </c>
      <c r="D28" s="22"/>
      <c r="E28" s="23"/>
      <c r="F28" s="24"/>
      <c r="G28" s="23"/>
      <c r="H28" s="23"/>
      <c r="I28" s="23"/>
      <c r="J28" s="20">
        <f>(3500-SUM(K4:K27))/7</f>
        <v>496.25</v>
      </c>
      <c r="K28" s="21">
        <f t="shared" si="8"/>
        <v>0</v>
      </c>
      <c r="L28" s="22"/>
      <c r="M28" s="23"/>
      <c r="N28" s="24"/>
      <c r="O28" s="23"/>
      <c r="P28" s="23"/>
      <c r="Q28" s="23"/>
      <c r="R28" s="25">
        <f t="shared" si="14"/>
        <v>0</v>
      </c>
      <c r="S28" s="22"/>
      <c r="T28" s="23"/>
      <c r="U28" s="28"/>
      <c r="V28" s="23"/>
      <c r="W28" s="23"/>
      <c r="X28" s="23"/>
      <c r="Y28" s="17">
        <f t="shared" si="9"/>
        <v>0</v>
      </c>
      <c r="Z28" s="23"/>
      <c r="AA28" s="23"/>
      <c r="AB28" s="23"/>
      <c r="AC28" s="23"/>
      <c r="AD28" s="23"/>
      <c r="AE28" s="25">
        <f t="shared" si="10"/>
        <v>0</v>
      </c>
      <c r="AF28" s="17">
        <f t="shared" si="2"/>
        <v>0</v>
      </c>
      <c r="AG28" s="29">
        <f t="shared" si="3"/>
        <v>0</v>
      </c>
      <c r="AH28" s="29">
        <f t="shared" si="4"/>
        <v>0</v>
      </c>
      <c r="AI28" s="24">
        <f t="shared" ref="AI28:AJ28" si="36">T28+M28+E28</f>
        <v>0</v>
      </c>
      <c r="AJ28" s="24">
        <f t="shared" si="36"/>
        <v>0</v>
      </c>
      <c r="AK28" s="24">
        <f t="shared" si="12"/>
        <v>0</v>
      </c>
      <c r="AL28" s="25">
        <f t="shared" si="13"/>
        <v>0</v>
      </c>
      <c r="AM28" s="23">
        <f t="shared" si="6"/>
        <v>0</v>
      </c>
    </row>
    <row r="29" ht="15.75" customHeight="1">
      <c r="A29" s="19">
        <v>44038.0</v>
      </c>
      <c r="B29" s="20">
        <f>(12000-SUM(C4:C28))/6</f>
        <v>1968.333333</v>
      </c>
      <c r="C29" s="21">
        <f t="shared" si="7"/>
        <v>0</v>
      </c>
      <c r="D29" s="22"/>
      <c r="E29" s="23"/>
      <c r="F29" s="24"/>
      <c r="G29" s="23"/>
      <c r="H29" s="23"/>
      <c r="I29" s="23"/>
      <c r="J29" s="20">
        <f>(3500-SUM(K4:K28))/6</f>
        <v>578.9583333</v>
      </c>
      <c r="K29" s="21">
        <f t="shared" si="8"/>
        <v>0</v>
      </c>
      <c r="L29" s="22"/>
      <c r="M29" s="23"/>
      <c r="N29" s="24"/>
      <c r="O29" s="23"/>
      <c r="P29" s="23"/>
      <c r="Q29" s="23"/>
      <c r="R29" s="25">
        <f t="shared" si="14"/>
        <v>0</v>
      </c>
      <c r="S29" s="22"/>
      <c r="T29" s="23"/>
      <c r="U29" s="28"/>
      <c r="V29" s="23"/>
      <c r="W29" s="23"/>
      <c r="X29" s="23"/>
      <c r="Y29" s="17">
        <f t="shared" si="9"/>
        <v>0</v>
      </c>
      <c r="Z29" s="23"/>
      <c r="AA29" s="23"/>
      <c r="AB29" s="23"/>
      <c r="AC29" s="23"/>
      <c r="AD29" s="23"/>
      <c r="AE29" s="25">
        <f t="shared" si="10"/>
        <v>0</v>
      </c>
      <c r="AF29" s="17">
        <f t="shared" si="2"/>
        <v>0</v>
      </c>
      <c r="AG29" s="29">
        <f t="shared" si="3"/>
        <v>0</v>
      </c>
      <c r="AH29" s="29">
        <f t="shared" si="4"/>
        <v>0</v>
      </c>
      <c r="AI29" s="24">
        <f t="shared" ref="AI29:AJ29" si="37">T29+M29+E29</f>
        <v>0</v>
      </c>
      <c r="AJ29" s="24">
        <f t="shared" si="37"/>
        <v>0</v>
      </c>
      <c r="AK29" s="24">
        <f t="shared" si="12"/>
        <v>0</v>
      </c>
      <c r="AL29" s="25">
        <f t="shared" si="13"/>
        <v>0</v>
      </c>
      <c r="AM29" s="23">
        <f t="shared" si="6"/>
        <v>0</v>
      </c>
    </row>
    <row r="30" ht="15.75" customHeight="1">
      <c r="A30" s="19">
        <v>44039.0</v>
      </c>
      <c r="B30" s="20">
        <f>(12000-SUM(C4:C29))/5</f>
        <v>2362</v>
      </c>
      <c r="C30" s="21">
        <f t="shared" si="7"/>
        <v>0</v>
      </c>
      <c r="D30" s="22"/>
      <c r="E30" s="23"/>
      <c r="F30" s="24"/>
      <c r="G30" s="23"/>
      <c r="H30" s="23"/>
      <c r="I30" s="23"/>
      <c r="J30" s="20">
        <f>(3500-SUM(K4:K29))/5</f>
        <v>694.75</v>
      </c>
      <c r="K30" s="21">
        <f t="shared" si="8"/>
        <v>0</v>
      </c>
      <c r="L30" s="22"/>
      <c r="M30" s="23"/>
      <c r="N30" s="24"/>
      <c r="O30" s="23"/>
      <c r="P30" s="23"/>
      <c r="Q30" s="23"/>
      <c r="R30" s="25">
        <f t="shared" si="14"/>
        <v>0</v>
      </c>
      <c r="S30" s="22"/>
      <c r="T30" s="23"/>
      <c r="U30" s="28"/>
      <c r="V30" s="23"/>
      <c r="W30" s="23"/>
      <c r="X30" s="23"/>
      <c r="Y30" s="17">
        <f t="shared" si="9"/>
        <v>0</v>
      </c>
      <c r="Z30" s="23"/>
      <c r="AA30" s="23"/>
      <c r="AB30" s="23"/>
      <c r="AC30" s="23"/>
      <c r="AD30" s="23"/>
      <c r="AE30" s="25">
        <f t="shared" si="10"/>
        <v>0</v>
      </c>
      <c r="AF30" s="17">
        <f t="shared" si="2"/>
        <v>0</v>
      </c>
      <c r="AG30" s="29">
        <f t="shared" si="3"/>
        <v>0</v>
      </c>
      <c r="AH30" s="29">
        <f t="shared" si="4"/>
        <v>0</v>
      </c>
      <c r="AI30" s="24">
        <f t="shared" ref="AI30:AJ30" si="38">T30+M30+E30</f>
        <v>0</v>
      </c>
      <c r="AJ30" s="24">
        <f t="shared" si="38"/>
        <v>0</v>
      </c>
      <c r="AK30" s="24">
        <f t="shared" si="12"/>
        <v>0</v>
      </c>
      <c r="AL30" s="25">
        <f t="shared" si="13"/>
        <v>0</v>
      </c>
      <c r="AM30" s="23">
        <f t="shared" si="6"/>
        <v>0</v>
      </c>
    </row>
    <row r="31" ht="15.75" customHeight="1">
      <c r="A31" s="19">
        <v>44040.0</v>
      </c>
      <c r="B31" s="20">
        <f>(12000-SUM(C4:C30))/4</f>
        <v>2952.5</v>
      </c>
      <c r="C31" s="21">
        <f t="shared" si="7"/>
        <v>0</v>
      </c>
      <c r="D31" s="22"/>
      <c r="E31" s="23"/>
      <c r="F31" s="24"/>
      <c r="G31" s="23"/>
      <c r="H31" s="23"/>
      <c r="I31" s="23"/>
      <c r="J31" s="20">
        <f>(3500-SUM(K4:K30))/4</f>
        <v>868.4375</v>
      </c>
      <c r="K31" s="21">
        <f t="shared" si="8"/>
        <v>0</v>
      </c>
      <c r="L31" s="22"/>
      <c r="M31" s="23"/>
      <c r="N31" s="24"/>
      <c r="O31" s="23"/>
      <c r="P31" s="23"/>
      <c r="Q31" s="23"/>
      <c r="R31" s="25">
        <f t="shared" si="14"/>
        <v>0</v>
      </c>
      <c r="S31" s="22"/>
      <c r="T31" s="23"/>
      <c r="U31" s="28"/>
      <c r="V31" s="23"/>
      <c r="W31" s="23"/>
      <c r="X31" s="23"/>
      <c r="Y31" s="17">
        <f t="shared" si="9"/>
        <v>0</v>
      </c>
      <c r="Z31" s="23"/>
      <c r="AA31" s="23"/>
      <c r="AB31" s="23"/>
      <c r="AC31" s="23"/>
      <c r="AD31" s="23"/>
      <c r="AE31" s="25">
        <f t="shared" si="10"/>
        <v>0</v>
      </c>
      <c r="AF31" s="17">
        <f t="shared" si="2"/>
        <v>0</v>
      </c>
      <c r="AG31" s="29">
        <f t="shared" si="3"/>
        <v>0</v>
      </c>
      <c r="AH31" s="29">
        <f t="shared" si="4"/>
        <v>0</v>
      </c>
      <c r="AI31" s="24">
        <f t="shared" ref="AI31:AJ31" si="39">T31+M31+E31</f>
        <v>0</v>
      </c>
      <c r="AJ31" s="24">
        <f t="shared" si="39"/>
        <v>0</v>
      </c>
      <c r="AK31" s="24">
        <f t="shared" si="12"/>
        <v>0</v>
      </c>
      <c r="AL31" s="25">
        <f t="shared" si="13"/>
        <v>0</v>
      </c>
      <c r="AM31" s="23">
        <f t="shared" si="6"/>
        <v>0</v>
      </c>
    </row>
    <row r="32" ht="15.75" customHeight="1">
      <c r="A32" s="19">
        <v>44041.0</v>
      </c>
      <c r="B32" s="20">
        <f>(12000-SUM(C4:C31))/3</f>
        <v>3936.666667</v>
      </c>
      <c r="C32" s="21">
        <f t="shared" si="7"/>
        <v>0</v>
      </c>
      <c r="D32" s="22"/>
      <c r="E32" s="23"/>
      <c r="F32" s="24"/>
      <c r="G32" s="23"/>
      <c r="H32" s="23"/>
      <c r="I32" s="23"/>
      <c r="J32" s="20">
        <f>(3500-SUM(K4:K31))/3</f>
        <v>1157.916667</v>
      </c>
      <c r="K32" s="21">
        <f t="shared" si="8"/>
        <v>0</v>
      </c>
      <c r="L32" s="22"/>
      <c r="M32" s="23"/>
      <c r="N32" s="24"/>
      <c r="O32" s="23"/>
      <c r="P32" s="23"/>
      <c r="Q32" s="23"/>
      <c r="R32" s="25">
        <f t="shared" si="14"/>
        <v>0</v>
      </c>
      <c r="S32" s="22"/>
      <c r="T32" s="23"/>
      <c r="U32" s="28"/>
      <c r="V32" s="23"/>
      <c r="W32" s="23"/>
      <c r="X32" s="23"/>
      <c r="Y32" s="17">
        <f t="shared" si="9"/>
        <v>0</v>
      </c>
      <c r="Z32" s="23"/>
      <c r="AA32" s="23"/>
      <c r="AB32" s="23"/>
      <c r="AC32" s="23"/>
      <c r="AD32" s="23"/>
      <c r="AE32" s="25">
        <f t="shared" si="10"/>
        <v>0</v>
      </c>
      <c r="AF32" s="17">
        <f t="shared" si="2"/>
        <v>0</v>
      </c>
      <c r="AG32" s="29">
        <v>1.0</v>
      </c>
      <c r="AH32" s="29">
        <f t="shared" si="4"/>
        <v>0</v>
      </c>
      <c r="AI32" s="24">
        <f t="shared" ref="AI32:AJ32" si="40">T32+M32+E32</f>
        <v>0</v>
      </c>
      <c r="AJ32" s="24">
        <f t="shared" si="40"/>
        <v>0</v>
      </c>
      <c r="AK32" s="24">
        <f t="shared" si="12"/>
        <v>0</v>
      </c>
      <c r="AL32" s="25">
        <f t="shared" si="13"/>
        <v>0</v>
      </c>
      <c r="AM32" s="23">
        <f t="shared" si="6"/>
        <v>0</v>
      </c>
    </row>
    <row r="33" ht="15.75" customHeight="1">
      <c r="A33" s="19">
        <v>44042.0</v>
      </c>
      <c r="B33" s="20">
        <f>(12000-SUM(C4:C32))/2</f>
        <v>5905</v>
      </c>
      <c r="C33" s="21">
        <f t="shared" si="7"/>
        <v>0</v>
      </c>
      <c r="D33" s="22"/>
      <c r="E33" s="23"/>
      <c r="F33" s="24"/>
      <c r="G33" s="23"/>
      <c r="H33" s="23"/>
      <c r="I33" s="23"/>
      <c r="J33" s="20">
        <f>(3500-SUM(K4:K32))/2</f>
        <v>1736.875</v>
      </c>
      <c r="K33" s="21">
        <f t="shared" si="8"/>
        <v>0</v>
      </c>
      <c r="L33" s="22"/>
      <c r="M33" s="23"/>
      <c r="N33" s="24"/>
      <c r="O33" s="23"/>
      <c r="P33" s="23"/>
      <c r="Q33" s="23"/>
      <c r="R33" s="25">
        <f t="shared" si="14"/>
        <v>0</v>
      </c>
      <c r="S33" s="22"/>
      <c r="T33" s="23"/>
      <c r="U33" s="28"/>
      <c r="V33" s="23"/>
      <c r="W33" s="23"/>
      <c r="X33" s="23"/>
      <c r="Y33" s="17">
        <f t="shared" si="9"/>
        <v>0</v>
      </c>
      <c r="Z33" s="23"/>
      <c r="AA33" s="23"/>
      <c r="AB33" s="23"/>
      <c r="AC33" s="23"/>
      <c r="AD33" s="23"/>
      <c r="AE33" s="25">
        <f t="shared" si="10"/>
        <v>0</v>
      </c>
      <c r="AF33" s="17">
        <f t="shared" si="2"/>
        <v>0</v>
      </c>
      <c r="AG33" s="29">
        <f>V33+O33+G33</f>
        <v>0</v>
      </c>
      <c r="AH33" s="29">
        <f t="shared" si="4"/>
        <v>0</v>
      </c>
      <c r="AI33" s="24">
        <f t="shared" ref="AI33:AJ33" si="41">T33+M33+E33</f>
        <v>0</v>
      </c>
      <c r="AJ33" s="24">
        <f t="shared" si="41"/>
        <v>0</v>
      </c>
      <c r="AK33" s="24">
        <f t="shared" si="12"/>
        <v>0</v>
      </c>
      <c r="AL33" s="25">
        <f t="shared" si="13"/>
        <v>0</v>
      </c>
      <c r="AM33" s="23">
        <f t="shared" si="6"/>
        <v>0</v>
      </c>
    </row>
    <row r="34" ht="15.75" customHeight="1">
      <c r="A34" s="19">
        <v>44043.0</v>
      </c>
      <c r="B34" s="20">
        <f>(12000-SUM(C4:C33))/1</f>
        <v>11810</v>
      </c>
      <c r="C34" s="21">
        <f t="shared" si="7"/>
        <v>0</v>
      </c>
      <c r="D34" s="22"/>
      <c r="E34" s="23"/>
      <c r="F34" s="24"/>
      <c r="G34" s="23"/>
      <c r="H34" s="23"/>
      <c r="I34" s="23"/>
      <c r="J34" s="20">
        <f>(3500-SUM(K5:K33))/1</f>
        <v>3500</v>
      </c>
      <c r="K34" s="21">
        <f t="shared" si="8"/>
        <v>0</v>
      </c>
      <c r="L34" s="22"/>
      <c r="M34" s="23"/>
      <c r="N34" s="24"/>
      <c r="O34" s="23"/>
      <c r="P34" s="23"/>
      <c r="Q34" s="23"/>
      <c r="R34" s="25"/>
      <c r="S34" s="22"/>
      <c r="T34" s="23"/>
      <c r="U34" s="28"/>
      <c r="V34" s="23"/>
      <c r="W34" s="23"/>
      <c r="X34" s="23"/>
      <c r="Y34" s="17">
        <f t="shared" si="9"/>
        <v>0</v>
      </c>
      <c r="Z34" s="23"/>
      <c r="AA34" s="23"/>
      <c r="AB34" s="23"/>
      <c r="AC34" s="23"/>
      <c r="AD34" s="23"/>
      <c r="AE34" s="25"/>
      <c r="AF34" s="17">
        <f t="shared" si="2"/>
        <v>0</v>
      </c>
      <c r="AG34" s="29"/>
      <c r="AH34" s="29"/>
      <c r="AI34" s="24"/>
      <c r="AJ34" s="24"/>
      <c r="AK34" s="24"/>
      <c r="AL34" s="25">
        <f t="shared" si="13"/>
        <v>0</v>
      </c>
      <c r="AM34" s="23">
        <f t="shared" si="6"/>
        <v>0</v>
      </c>
    </row>
    <row r="35" ht="15.75" customHeight="1">
      <c r="A35" s="30" t="s">
        <v>3</v>
      </c>
      <c r="B35" s="31">
        <f>12000-C35</f>
        <v>11810</v>
      </c>
      <c r="C35" s="31">
        <f>SUM(C4:C33)</f>
        <v>190</v>
      </c>
      <c r="D35" s="25">
        <f>SUM(D4:D34)</f>
        <v>50</v>
      </c>
      <c r="E35" s="25">
        <f t="shared" ref="E35:I35" si="42">SUM(E4:E33)</f>
        <v>50</v>
      </c>
      <c r="F35" s="25">
        <f t="shared" si="42"/>
        <v>50</v>
      </c>
      <c r="G35" s="25">
        <f t="shared" si="42"/>
        <v>50</v>
      </c>
      <c r="H35" s="25">
        <f t="shared" si="42"/>
        <v>20</v>
      </c>
      <c r="I35" s="25">
        <f t="shared" si="42"/>
        <v>10</v>
      </c>
      <c r="J35" s="31">
        <f>3500-K35</f>
        <v>3473.75</v>
      </c>
      <c r="K35" s="31">
        <f>SUM(K4:K33)</f>
        <v>26.25</v>
      </c>
      <c r="L35" s="25">
        <f>SUM(L4:L34)</f>
        <v>26.25</v>
      </c>
      <c r="M35" s="25">
        <f t="shared" ref="M35:N35" si="43">SUM(M4:M33)</f>
        <v>0</v>
      </c>
      <c r="N35" s="25">
        <f t="shared" si="43"/>
        <v>0</v>
      </c>
      <c r="O35" s="25">
        <f>SUM(O4:O34)</f>
        <v>0</v>
      </c>
      <c r="P35" s="25">
        <f t="shared" ref="P35:R35" si="44">SUM(P4:P33)</f>
        <v>0</v>
      </c>
      <c r="Q35" s="25">
        <f t="shared" si="44"/>
        <v>0</v>
      </c>
      <c r="R35" s="25">
        <f t="shared" si="44"/>
        <v>0</v>
      </c>
      <c r="S35" s="25">
        <f t="shared" ref="S35:V35" si="45">SUM(S4:S34)</f>
        <v>0</v>
      </c>
      <c r="T35" s="25">
        <f t="shared" si="45"/>
        <v>0</v>
      </c>
      <c r="U35" s="25">
        <f t="shared" si="45"/>
        <v>0</v>
      </c>
      <c r="V35" s="25">
        <f t="shared" si="45"/>
        <v>0</v>
      </c>
      <c r="W35" s="25">
        <f t="shared" ref="W35:Z35" si="46">SUM(W4:W33)</f>
        <v>0</v>
      </c>
      <c r="X35" s="25">
        <f t="shared" si="46"/>
        <v>0</v>
      </c>
      <c r="Y35" s="31">
        <f t="shared" si="46"/>
        <v>216.25</v>
      </c>
      <c r="Z35" s="25">
        <f t="shared" si="46"/>
        <v>0</v>
      </c>
      <c r="AA35" s="25">
        <f t="shared" ref="AA35:AB35" si="47">SUM(AA4:AA34)</f>
        <v>0</v>
      </c>
      <c r="AB35" s="25">
        <f t="shared" si="47"/>
        <v>0</v>
      </c>
      <c r="AC35" s="25">
        <f t="shared" ref="AC35:AE35" si="48">SUM(AC4:AC33)</f>
        <v>11.755</v>
      </c>
      <c r="AD35" s="25">
        <f t="shared" si="48"/>
        <v>0</v>
      </c>
      <c r="AE35" s="23">
        <f t="shared" si="48"/>
        <v>11.755</v>
      </c>
      <c r="AF35" s="31">
        <f t="shared" ref="AF35:AK35" si="49">SUM(AF4:AF34)</f>
        <v>228.005</v>
      </c>
      <c r="AG35" s="25">
        <f t="shared" si="49"/>
        <v>51</v>
      </c>
      <c r="AH35" s="25">
        <f t="shared" si="49"/>
        <v>88.005</v>
      </c>
      <c r="AI35" s="25">
        <f t="shared" si="49"/>
        <v>50</v>
      </c>
      <c r="AJ35" s="25">
        <f t="shared" si="49"/>
        <v>50</v>
      </c>
      <c r="AK35" s="25">
        <f t="shared" si="49"/>
        <v>0</v>
      </c>
      <c r="AL35" s="25">
        <f t="shared" ref="AL35:AM35" si="50">SUM(AL4:AL33)</f>
        <v>238.005</v>
      </c>
      <c r="AM35" s="25">
        <f t="shared" si="50"/>
        <v>10</v>
      </c>
    </row>
    <row r="36" ht="15.75" customHeight="1">
      <c r="A36" s="32"/>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row>
    <row r="37" ht="15.75" customHeight="1">
      <c r="A37" s="34"/>
      <c r="Z37" s="33"/>
      <c r="AA37" s="33"/>
      <c r="AB37" s="33"/>
      <c r="AC37" s="33"/>
      <c r="AD37" s="35">
        <f>AC35+AD35</f>
        <v>11.755</v>
      </c>
      <c r="AE37" s="33"/>
      <c r="AF37" s="33"/>
      <c r="AG37" s="33"/>
      <c r="AH37" s="33"/>
      <c r="AI37" s="33"/>
      <c r="AJ37" s="33"/>
      <c r="AK37" s="33"/>
      <c r="AL37" s="33"/>
      <c r="AM37" s="33"/>
    </row>
    <row r="38" ht="15.75" customHeight="1">
      <c r="A38" s="34"/>
      <c r="Z38" s="33"/>
      <c r="AA38" s="33"/>
      <c r="AB38" s="33"/>
      <c r="AC38" s="33"/>
      <c r="AD38" s="33"/>
      <c r="AE38" s="33"/>
      <c r="AF38" s="33"/>
      <c r="AG38" s="33"/>
      <c r="AH38" s="33"/>
      <c r="AI38" s="33"/>
      <c r="AJ38" s="33"/>
      <c r="AK38" s="33"/>
      <c r="AL38" s="33"/>
      <c r="AM38" s="33"/>
    </row>
    <row r="39" ht="15.75" customHeight="1">
      <c r="A39" s="34"/>
      <c r="Z39" s="33"/>
      <c r="AA39" s="33"/>
      <c r="AB39" s="33"/>
      <c r="AC39" s="33"/>
      <c r="AD39" s="33"/>
      <c r="AE39" s="33"/>
      <c r="AF39" s="33"/>
      <c r="AG39" s="33"/>
      <c r="AH39" s="33"/>
      <c r="AI39" s="33"/>
      <c r="AJ39" s="33"/>
      <c r="AK39" s="33"/>
      <c r="AL39" s="33"/>
      <c r="AM39" s="33"/>
    </row>
    <row r="40" ht="15.75" customHeight="1">
      <c r="A40" s="34"/>
      <c r="Z40" s="33"/>
      <c r="AA40" s="33"/>
      <c r="AB40" s="33"/>
      <c r="AC40" s="33"/>
      <c r="AD40" s="33"/>
      <c r="AE40" s="33"/>
      <c r="AF40" s="33"/>
      <c r="AG40" s="33"/>
      <c r="AH40" s="33"/>
      <c r="AI40" s="33"/>
      <c r="AJ40" s="33"/>
      <c r="AK40" s="33"/>
      <c r="AL40" s="33"/>
      <c r="AM40" s="33"/>
    </row>
    <row r="41" ht="15.75" customHeight="1">
      <c r="A41" s="34"/>
      <c r="B41" s="36" t="s">
        <v>7</v>
      </c>
      <c r="C41" s="37"/>
      <c r="D41" s="37"/>
      <c r="E41" s="38"/>
      <c r="F41" s="34"/>
      <c r="G41" s="34"/>
      <c r="H41" s="39" t="s">
        <v>15</v>
      </c>
      <c r="I41" s="37"/>
      <c r="J41" s="37"/>
      <c r="K41" s="38"/>
      <c r="L41" s="34"/>
      <c r="M41" s="40" t="s">
        <v>25</v>
      </c>
      <c r="N41" s="37"/>
      <c r="O41" s="37"/>
      <c r="P41" s="38"/>
      <c r="Q41" s="34"/>
      <c r="R41" s="34"/>
      <c r="S41" s="34"/>
      <c r="T41" s="34"/>
      <c r="U41" s="34"/>
      <c r="V41" s="34"/>
      <c r="W41" s="34"/>
      <c r="X41" s="34"/>
      <c r="Y41" s="34"/>
      <c r="Z41" s="33"/>
      <c r="AA41" s="33"/>
      <c r="AB41" s="33"/>
      <c r="AC41" s="33"/>
      <c r="AD41" s="33"/>
      <c r="AE41" s="33"/>
      <c r="AF41" s="33"/>
      <c r="AG41" s="33"/>
      <c r="AH41" s="33"/>
      <c r="AI41" s="33"/>
      <c r="AJ41" s="33"/>
      <c r="AK41" s="33"/>
      <c r="AL41" s="33"/>
      <c r="AM41" s="33"/>
    </row>
    <row r="42" ht="15.75" customHeight="1">
      <c r="A42" s="32"/>
      <c r="B42" s="41"/>
      <c r="C42" s="42" t="s">
        <v>26</v>
      </c>
      <c r="D42" s="42" t="s">
        <v>27</v>
      </c>
      <c r="E42" s="43" t="s">
        <v>28</v>
      </c>
      <c r="F42" s="33"/>
      <c r="G42" s="33"/>
      <c r="H42" s="41"/>
      <c r="I42" s="42" t="s">
        <v>26</v>
      </c>
      <c r="J42" s="42" t="s">
        <v>27</v>
      </c>
      <c r="K42" s="43" t="s">
        <v>28</v>
      </c>
      <c r="L42" s="33"/>
      <c r="M42" s="41"/>
      <c r="N42" s="42" t="s">
        <v>26</v>
      </c>
      <c r="O42" s="42" t="s">
        <v>27</v>
      </c>
      <c r="P42" s="43" t="s">
        <v>28</v>
      </c>
      <c r="Q42" s="33"/>
      <c r="R42" s="33"/>
      <c r="S42" s="33"/>
      <c r="T42" s="33"/>
      <c r="U42" s="33"/>
      <c r="V42" s="33"/>
      <c r="W42" s="33"/>
      <c r="X42" s="33"/>
      <c r="Y42" s="33"/>
      <c r="Z42" s="33"/>
      <c r="AA42" s="33"/>
      <c r="AB42" s="33"/>
      <c r="AC42" s="33"/>
      <c r="AD42" s="33"/>
      <c r="AE42" s="33"/>
      <c r="AF42" s="33"/>
      <c r="AG42" s="33"/>
      <c r="AH42" s="33"/>
      <c r="AI42" s="33"/>
      <c r="AJ42" s="33"/>
      <c r="AK42" s="33"/>
      <c r="AL42" s="33"/>
      <c r="AM42" s="33"/>
    </row>
    <row r="43" ht="15.75" customHeight="1">
      <c r="A43" s="32"/>
      <c r="B43" s="41" t="s">
        <v>29</v>
      </c>
      <c r="C43" s="44">
        <v>413.79</v>
      </c>
      <c r="D43" s="45"/>
      <c r="E43" s="46">
        <f t="shared" ref="E43:E45" si="52">D43/C43</f>
        <v>0</v>
      </c>
      <c r="F43" s="33"/>
      <c r="G43" s="33"/>
      <c r="H43" s="41" t="s">
        <v>29</v>
      </c>
      <c r="I43" s="44">
        <v>47.25</v>
      </c>
      <c r="J43" s="45"/>
      <c r="K43" s="46">
        <f t="shared" ref="K43:K44" si="53">J43/I43</f>
        <v>0</v>
      </c>
      <c r="L43" s="33"/>
      <c r="M43" s="41" t="s">
        <v>29</v>
      </c>
      <c r="N43" s="44">
        <f t="shared" ref="N43:O43" si="51">I43+C43</f>
        <v>461.04</v>
      </c>
      <c r="O43" s="45">
        <f t="shared" si="51"/>
        <v>0</v>
      </c>
      <c r="P43" s="46">
        <f t="shared" ref="P43:P44" si="55">O43/N43</f>
        <v>0</v>
      </c>
      <c r="Q43" s="33"/>
      <c r="R43" s="33"/>
      <c r="S43" s="33"/>
      <c r="T43" s="33"/>
      <c r="U43" s="33"/>
      <c r="V43" s="33"/>
      <c r="W43" s="33"/>
      <c r="X43" s="33"/>
      <c r="Y43" s="33"/>
      <c r="Z43" s="33"/>
      <c r="AA43" s="33"/>
      <c r="AB43" s="33"/>
      <c r="AC43" s="33"/>
      <c r="AD43" s="33"/>
      <c r="AE43" s="33"/>
      <c r="AF43" s="33"/>
      <c r="AG43" s="33"/>
      <c r="AH43" s="33"/>
      <c r="AI43" s="33"/>
      <c r="AJ43" s="33"/>
      <c r="AK43" s="33"/>
      <c r="AL43" s="33"/>
      <c r="AM43" s="33"/>
    </row>
    <row r="44" ht="15.75" customHeight="1">
      <c r="A44" s="32"/>
      <c r="B44" s="47" t="s">
        <v>30</v>
      </c>
      <c r="C44" s="48">
        <v>12000.0</v>
      </c>
      <c r="D44" s="49">
        <f>C35</f>
        <v>190</v>
      </c>
      <c r="E44" s="50">
        <f t="shared" si="52"/>
        <v>0.01583333333</v>
      </c>
      <c r="F44" s="33"/>
      <c r="G44" s="33"/>
      <c r="H44" s="47" t="s">
        <v>30</v>
      </c>
      <c r="I44" s="48">
        <v>3500.0</v>
      </c>
      <c r="J44" s="49">
        <f>K35</f>
        <v>26.25</v>
      </c>
      <c r="K44" s="50">
        <f t="shared" si="53"/>
        <v>0.0075</v>
      </c>
      <c r="L44" s="33"/>
      <c r="M44" s="47" t="s">
        <v>30</v>
      </c>
      <c r="N44" s="48">
        <f t="shared" ref="N44:O44" si="54">I44+C44</f>
        <v>15500</v>
      </c>
      <c r="O44" s="49">
        <f t="shared" si="54"/>
        <v>216.25</v>
      </c>
      <c r="P44" s="50">
        <f t="shared" si="55"/>
        <v>0.0139516129</v>
      </c>
      <c r="Q44" s="33"/>
      <c r="R44" s="33"/>
      <c r="S44" s="33"/>
      <c r="T44" s="33"/>
      <c r="U44" s="33"/>
      <c r="V44" s="33"/>
      <c r="W44" s="33"/>
      <c r="X44" s="33"/>
      <c r="Y44" s="33"/>
      <c r="Z44" s="33"/>
      <c r="AA44" s="33"/>
      <c r="AB44" s="33"/>
      <c r="AC44" s="33"/>
      <c r="AD44" s="33"/>
      <c r="AE44" s="33"/>
      <c r="AF44" s="33"/>
      <c r="AG44" s="33"/>
      <c r="AH44" s="33"/>
      <c r="AI44" s="33"/>
      <c r="AJ44" s="33"/>
      <c r="AK44" s="33"/>
      <c r="AL44" s="33"/>
      <c r="AM44" s="33"/>
    </row>
    <row r="45" ht="15.75" customHeight="1">
      <c r="A45" s="32"/>
      <c r="B45" s="47" t="s">
        <v>31</v>
      </c>
      <c r="C45" s="48">
        <f t="shared" ref="C45:D45" si="56">B35</f>
        <v>11810</v>
      </c>
      <c r="D45" s="49">
        <f t="shared" si="56"/>
        <v>190</v>
      </c>
      <c r="E45" s="50">
        <f t="shared" si="52"/>
        <v>0.01608806097</v>
      </c>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row>
    <row r="46" ht="15.75" customHeight="1">
      <c r="A46" s="32"/>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row>
    <row r="47" ht="15.75" customHeight="1">
      <c r="A47" s="32"/>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row>
    <row r="48" ht="15.75" customHeight="1">
      <c r="A48" s="32"/>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row>
    <row r="49" ht="15.75" customHeight="1">
      <c r="A49" s="32"/>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row>
    <row r="50" ht="15.75" customHeight="1">
      <c r="A50" s="32"/>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row>
    <row r="51" ht="15.75" customHeight="1">
      <c r="A51" s="32"/>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row>
    <row r="52" ht="15.75" customHeight="1">
      <c r="A52" s="32"/>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row>
    <row r="53" ht="15.75" customHeight="1">
      <c r="A53" s="32"/>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row>
    <row r="54" ht="15.75" customHeight="1">
      <c r="A54" s="32"/>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row>
    <row r="55" ht="15.75" customHeight="1">
      <c r="A55" s="32"/>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row>
    <row r="56" ht="15.75" customHeight="1">
      <c r="A56" s="32"/>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row>
    <row r="57" ht="15.75" customHeight="1">
      <c r="A57" s="32"/>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row>
    <row r="58" ht="15.75" customHeight="1">
      <c r="A58" s="32"/>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row>
    <row r="59" ht="15.75" customHeight="1">
      <c r="A59" s="32"/>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row>
    <row r="60" ht="15.75" customHeight="1">
      <c r="A60" s="32"/>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row>
    <row r="61" ht="15.75" customHeight="1">
      <c r="A61" s="32"/>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row>
    <row r="62" ht="15.75" customHeight="1">
      <c r="A62" s="32"/>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row>
    <row r="63" ht="15.75" customHeight="1">
      <c r="A63" s="32"/>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row>
    <row r="64" ht="15.75" customHeight="1">
      <c r="A64" s="32"/>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row>
    <row r="65" ht="15.75" customHeight="1">
      <c r="A65" s="32"/>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row>
    <row r="66" ht="15.75" customHeight="1">
      <c r="A66" s="32"/>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row>
    <row r="67" ht="15.75" customHeight="1">
      <c r="A67" s="32"/>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row>
    <row r="68" ht="15.75" customHeight="1">
      <c r="A68" s="32"/>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row>
    <row r="69" ht="15.75" customHeight="1">
      <c r="A69" s="32"/>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row>
    <row r="70" ht="15.75" customHeight="1">
      <c r="A70" s="32"/>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row>
    <row r="71" ht="15.75" customHeight="1">
      <c r="A71" s="32"/>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row>
    <row r="72" ht="15.75" customHeight="1">
      <c r="A72" s="32"/>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row>
    <row r="73" ht="15.75" customHeight="1">
      <c r="A73" s="32"/>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row>
    <row r="74" ht="15.75" customHeight="1">
      <c r="A74" s="32"/>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row>
    <row r="75" ht="15.75" customHeight="1">
      <c r="A75" s="32"/>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row>
    <row r="76" ht="15.75" customHeight="1">
      <c r="A76" s="32"/>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row>
    <row r="77" ht="15.75" customHeight="1">
      <c r="A77" s="32"/>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row>
    <row r="78" ht="15.75" customHeight="1">
      <c r="A78" s="32"/>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row>
    <row r="79" ht="15.75" customHeight="1">
      <c r="A79" s="32"/>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row>
    <row r="80" ht="15.75" customHeight="1">
      <c r="A80" s="32"/>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row>
    <row r="81" ht="15.75" customHeight="1">
      <c r="A81" s="32"/>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row>
    <row r="82" ht="15.75" customHeight="1">
      <c r="A82" s="32"/>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row>
    <row r="83" ht="15.75" customHeight="1">
      <c r="A83" s="32"/>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row>
    <row r="84" ht="15.75" customHeight="1">
      <c r="A84" s="32"/>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row>
    <row r="85" ht="15.75" customHeight="1">
      <c r="A85" s="32"/>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row>
    <row r="86" ht="15.75" customHeight="1">
      <c r="A86" s="32"/>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row>
    <row r="87" ht="15.75" customHeight="1">
      <c r="A87" s="32"/>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row>
    <row r="88" ht="15.75" customHeight="1">
      <c r="A88" s="32"/>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row>
    <row r="89" ht="15.75" customHeight="1">
      <c r="A89" s="32"/>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row>
    <row r="90" ht="15.75" customHeight="1">
      <c r="A90" s="32"/>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row>
    <row r="91" ht="15.75" customHeight="1">
      <c r="A91" s="32"/>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row>
    <row r="92" ht="15.75" customHeight="1">
      <c r="A92" s="32"/>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row>
    <row r="93" ht="15.75" customHeight="1">
      <c r="A93" s="32"/>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row>
    <row r="94" ht="15.75" customHeight="1">
      <c r="A94" s="32"/>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row>
    <row r="95" ht="15.75" customHeight="1">
      <c r="A95" s="32"/>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row>
    <row r="96" ht="15.75" customHeight="1">
      <c r="A96" s="32"/>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row>
    <row r="97" ht="15.75" customHeight="1">
      <c r="A97" s="32"/>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row>
    <row r="98" ht="15.75" customHeight="1">
      <c r="A98" s="32"/>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row>
    <row r="99" ht="15.75" customHeight="1">
      <c r="A99" s="32"/>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row>
    <row r="100" ht="15.75" customHeight="1">
      <c r="A100" s="32"/>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row>
    <row r="101" ht="15.75" customHeight="1">
      <c r="A101" s="32"/>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row>
    <row r="102" ht="15.75" customHeight="1">
      <c r="A102" s="32"/>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row>
    <row r="103" ht="15.75" customHeight="1">
      <c r="A103" s="32"/>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row>
    <row r="104" ht="15.75" customHeight="1">
      <c r="A104" s="32"/>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row>
    <row r="105" ht="15.75" customHeight="1">
      <c r="A105" s="32"/>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row>
    <row r="106" ht="15.75" customHeight="1">
      <c r="A106" s="32"/>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row>
    <row r="107" ht="15.75" customHeight="1">
      <c r="A107" s="32"/>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row>
    <row r="108" ht="15.75" customHeight="1">
      <c r="A108" s="32"/>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row>
    <row r="109" ht="15.75" customHeight="1">
      <c r="A109" s="32"/>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row>
    <row r="110" ht="15.75" customHeight="1">
      <c r="A110" s="32"/>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row>
    <row r="111" ht="15.75" customHeight="1">
      <c r="A111" s="32"/>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row>
    <row r="112" ht="15.75" customHeight="1">
      <c r="A112" s="32"/>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row>
    <row r="113" ht="15.75" customHeight="1">
      <c r="A113" s="32"/>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row>
    <row r="114" ht="15.75" customHeight="1">
      <c r="A114" s="32"/>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row>
    <row r="115" ht="15.75" customHeight="1">
      <c r="A115" s="32"/>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row>
    <row r="116" ht="15.75" customHeight="1">
      <c r="A116" s="32"/>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row>
    <row r="117" ht="15.75" customHeight="1">
      <c r="A117" s="32"/>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row>
    <row r="118" ht="15.75" customHeight="1">
      <c r="A118" s="32"/>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row>
    <row r="119" ht="15.75" customHeight="1">
      <c r="A119" s="32"/>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row>
    <row r="120" ht="15.75" customHeight="1">
      <c r="A120" s="32"/>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row>
    <row r="121" ht="15.75" customHeight="1">
      <c r="A121" s="32"/>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row>
    <row r="122" ht="15.75" customHeight="1">
      <c r="A122" s="32"/>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row>
    <row r="123" ht="15.75" customHeight="1">
      <c r="A123" s="32"/>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row>
    <row r="124" ht="15.75" customHeight="1">
      <c r="A124" s="32"/>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row>
    <row r="125" ht="15.75" customHeight="1">
      <c r="A125" s="32"/>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row>
    <row r="126" ht="15.75" customHeight="1">
      <c r="A126" s="32"/>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row>
    <row r="127" ht="15.75" customHeight="1">
      <c r="A127" s="32"/>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row>
    <row r="128" ht="15.75" customHeight="1">
      <c r="A128" s="32"/>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row>
    <row r="129" ht="15.75" customHeight="1">
      <c r="A129" s="32"/>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row>
    <row r="130" ht="15.75" customHeight="1">
      <c r="A130" s="32"/>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row>
    <row r="131" ht="15.75" customHeight="1">
      <c r="A131" s="32"/>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row>
    <row r="132" ht="15.75" customHeight="1">
      <c r="A132" s="32"/>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row>
    <row r="133" ht="15.75" customHeight="1">
      <c r="A133" s="32"/>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row>
    <row r="134" ht="15.75" customHeight="1">
      <c r="A134" s="32"/>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row>
    <row r="135" ht="15.75" customHeight="1">
      <c r="A135" s="32"/>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row>
    <row r="136" ht="15.75" customHeight="1">
      <c r="A136" s="32"/>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row>
    <row r="137" ht="15.75" customHeight="1">
      <c r="A137" s="32"/>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row>
    <row r="138" ht="15.75" customHeight="1">
      <c r="A138" s="32"/>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row>
    <row r="139" ht="15.75" customHeight="1">
      <c r="A139" s="32"/>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row>
    <row r="140" ht="15.75" customHeight="1">
      <c r="A140" s="32"/>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row>
    <row r="141" ht="15.75" customHeight="1">
      <c r="A141" s="32"/>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row>
    <row r="142" ht="15.75" customHeight="1">
      <c r="A142" s="32"/>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row>
    <row r="143" ht="15.75" customHeight="1">
      <c r="A143" s="32"/>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row>
    <row r="144" ht="15.75" customHeight="1">
      <c r="A144" s="32"/>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row>
    <row r="145" ht="15.75" customHeight="1">
      <c r="A145" s="32"/>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row>
    <row r="146" ht="15.75" customHeight="1">
      <c r="A146" s="32"/>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row>
    <row r="147" ht="15.75" customHeight="1">
      <c r="A147" s="32"/>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row>
    <row r="148" ht="15.75" customHeight="1">
      <c r="A148" s="32"/>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row>
    <row r="149" ht="15.75" customHeight="1">
      <c r="A149" s="32"/>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row>
    <row r="150" ht="15.75" customHeight="1">
      <c r="A150" s="32"/>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row>
    <row r="151" ht="15.75" customHeight="1">
      <c r="A151" s="32"/>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row>
    <row r="152" ht="15.75" customHeight="1">
      <c r="A152" s="32"/>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row>
    <row r="153" ht="15.75" customHeight="1">
      <c r="A153" s="32"/>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row>
    <row r="154" ht="15.75" customHeight="1">
      <c r="A154" s="32"/>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row>
    <row r="155" ht="15.75" customHeight="1">
      <c r="A155" s="32"/>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row>
    <row r="156" ht="15.75" customHeight="1">
      <c r="A156" s="32"/>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row>
    <row r="157" ht="15.75" customHeight="1">
      <c r="A157" s="32"/>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row>
    <row r="158" ht="15.75" customHeight="1">
      <c r="A158" s="32"/>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row>
    <row r="159" ht="15.75" customHeight="1">
      <c r="A159" s="32"/>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row>
    <row r="160" ht="15.75" customHeight="1">
      <c r="A160" s="32"/>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row>
    <row r="161" ht="15.75" customHeight="1">
      <c r="A161" s="32"/>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row>
    <row r="162" ht="15.75" customHeight="1">
      <c r="A162" s="32"/>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row>
    <row r="163" ht="15.75" customHeight="1">
      <c r="A163" s="32"/>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row>
    <row r="164" ht="15.75" customHeight="1">
      <c r="A164" s="32"/>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row>
    <row r="165" ht="15.75" customHeight="1">
      <c r="A165" s="32"/>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row>
    <row r="166" ht="15.75" customHeight="1">
      <c r="A166" s="32"/>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row>
    <row r="167" ht="15.75" customHeight="1">
      <c r="A167" s="32"/>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row>
    <row r="168" ht="15.75" customHeight="1">
      <c r="A168" s="32"/>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row>
    <row r="169" ht="15.75" customHeight="1">
      <c r="A169" s="32"/>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row>
    <row r="170" ht="15.75" customHeight="1">
      <c r="A170" s="32"/>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row>
    <row r="171" ht="15.75" customHeight="1">
      <c r="A171" s="32"/>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row>
    <row r="172" ht="15.75" customHeight="1">
      <c r="A172" s="32"/>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row>
    <row r="173" ht="15.75" customHeight="1">
      <c r="A173" s="32"/>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row>
    <row r="174" ht="15.75" customHeight="1">
      <c r="A174" s="32"/>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row>
    <row r="175" ht="15.75" customHeight="1">
      <c r="A175" s="32"/>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row>
    <row r="176" ht="15.75" customHeight="1">
      <c r="A176" s="32"/>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row>
    <row r="177" ht="15.75" customHeight="1">
      <c r="A177" s="32"/>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row>
    <row r="178" ht="15.75" customHeight="1">
      <c r="A178" s="32"/>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row>
    <row r="179" ht="15.75" customHeight="1">
      <c r="A179" s="32"/>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row>
    <row r="180" ht="15.75" customHeight="1">
      <c r="A180" s="32"/>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row>
    <row r="181" ht="15.75" customHeight="1">
      <c r="A181" s="32"/>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row>
    <row r="182" ht="15.75" customHeight="1">
      <c r="A182" s="32"/>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row>
    <row r="183" ht="15.75" customHeight="1">
      <c r="A183" s="32"/>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row>
    <row r="184" ht="15.75" customHeight="1">
      <c r="A184" s="32"/>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row>
    <row r="185" ht="15.75" customHeight="1">
      <c r="A185" s="32"/>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row>
    <row r="186" ht="15.75" customHeight="1">
      <c r="A186" s="32"/>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row>
    <row r="187" ht="15.75" customHeight="1">
      <c r="A187" s="32"/>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row>
    <row r="188" ht="15.75" customHeight="1">
      <c r="A188" s="32"/>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row>
    <row r="189" ht="15.75" customHeight="1">
      <c r="A189" s="32"/>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row>
    <row r="190" ht="15.75" customHeight="1">
      <c r="A190" s="32"/>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row>
    <row r="191" ht="15.75" customHeight="1">
      <c r="A191" s="32"/>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row>
    <row r="192" ht="15.75" customHeight="1">
      <c r="A192" s="32"/>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row>
    <row r="193" ht="15.75" customHeight="1">
      <c r="A193" s="32"/>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row>
    <row r="194" ht="15.75" customHeight="1">
      <c r="A194" s="32"/>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row>
    <row r="195" ht="15.75" customHeight="1">
      <c r="A195" s="32"/>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row>
    <row r="196" ht="15.75" customHeight="1">
      <c r="A196" s="32"/>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row>
    <row r="197" ht="15.75" customHeight="1">
      <c r="A197" s="32"/>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row>
    <row r="198" ht="15.75" customHeight="1">
      <c r="A198" s="32"/>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row>
    <row r="199" ht="15.75" customHeight="1">
      <c r="A199" s="32"/>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row>
    <row r="200" ht="15.75" customHeight="1">
      <c r="A200" s="32"/>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row>
    <row r="201" ht="15.75" customHeight="1">
      <c r="A201" s="32"/>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row>
    <row r="202" ht="15.75" customHeight="1">
      <c r="A202" s="32"/>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row>
    <row r="203" ht="15.75" customHeight="1">
      <c r="A203" s="32"/>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row>
    <row r="204" ht="15.75" customHeight="1">
      <c r="A204" s="32"/>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row>
    <row r="205" ht="15.75" customHeight="1">
      <c r="A205" s="32"/>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row>
    <row r="206" ht="15.75" customHeight="1">
      <c r="A206" s="32"/>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row>
    <row r="207" ht="15.75" customHeight="1">
      <c r="A207" s="32"/>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row>
    <row r="208" ht="15.75" customHeight="1">
      <c r="A208" s="32"/>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row>
    <row r="209" ht="15.75" customHeight="1">
      <c r="A209" s="32"/>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row>
    <row r="210" ht="15.75" customHeight="1">
      <c r="A210" s="32"/>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row>
    <row r="211" ht="15.75" customHeight="1">
      <c r="A211" s="32"/>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row>
    <row r="212" ht="15.75" customHeight="1">
      <c r="A212" s="32"/>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row>
    <row r="213" ht="15.75" customHeight="1">
      <c r="A213" s="32"/>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row>
    <row r="214" ht="15.75" customHeight="1">
      <c r="A214" s="32"/>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row>
    <row r="215" ht="15.75" customHeight="1">
      <c r="A215" s="32"/>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row>
    <row r="216" ht="15.75" customHeight="1">
      <c r="A216" s="32"/>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row>
    <row r="217" ht="15.75" customHeight="1">
      <c r="A217" s="32"/>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row>
    <row r="218" ht="15.75" customHeight="1">
      <c r="A218" s="32"/>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row>
    <row r="219" ht="15.75" customHeight="1">
      <c r="A219" s="32"/>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row>
    <row r="220" ht="15.75" customHeight="1">
      <c r="A220" s="32"/>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row>
    <row r="221" ht="15.75" customHeight="1">
      <c r="A221" s="32"/>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row>
    <row r="222" ht="15.75" customHeight="1">
      <c r="A222" s="32"/>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33"/>
      <c r="AM222" s="33"/>
    </row>
    <row r="223" ht="15.75" customHeight="1">
      <c r="A223" s="32"/>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33"/>
      <c r="AM223" s="33"/>
    </row>
    <row r="224" ht="15.75" customHeight="1">
      <c r="A224" s="32"/>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3"/>
    </row>
    <row r="225" ht="15.75" customHeight="1">
      <c r="A225" s="32"/>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3"/>
    </row>
    <row r="226" ht="15.75" customHeight="1">
      <c r="A226" s="32"/>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3"/>
    </row>
    <row r="227" ht="15.75" customHeight="1">
      <c r="A227" s="32"/>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row>
    <row r="228" ht="15.75" customHeight="1">
      <c r="A228" s="32"/>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3"/>
    </row>
    <row r="229" ht="15.75" customHeight="1">
      <c r="A229" s="32"/>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row>
    <row r="230" ht="15.75" customHeight="1">
      <c r="A230" s="32"/>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3"/>
    </row>
    <row r="231" ht="15.75" customHeight="1">
      <c r="A231" s="32"/>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33"/>
      <c r="AM231" s="33"/>
    </row>
    <row r="232" ht="15.75" customHeight="1">
      <c r="A232" s="32"/>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33"/>
      <c r="AM232" s="33"/>
    </row>
    <row r="233" ht="15.75" customHeight="1">
      <c r="A233" s="32"/>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3"/>
    </row>
    <row r="234" ht="15.75" customHeight="1">
      <c r="A234" s="32"/>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33"/>
      <c r="AM234" s="33"/>
    </row>
    <row r="235" ht="15.75" customHeight="1">
      <c r="A235" s="32"/>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c r="AL235" s="33"/>
      <c r="AM235" s="33"/>
    </row>
    <row r="236" ht="15.75" customHeight="1">
      <c r="A236" s="32"/>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c r="AL236" s="33"/>
      <c r="AM236" s="33"/>
    </row>
    <row r="237" ht="15.75" customHeight="1">
      <c r="A237" s="32"/>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c r="AL237" s="33"/>
      <c r="AM237" s="33"/>
    </row>
    <row r="238" ht="15.75" customHeight="1">
      <c r="A238" s="32"/>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c r="AL238" s="33"/>
      <c r="AM238" s="33"/>
    </row>
    <row r="239" ht="15.75" customHeight="1">
      <c r="A239" s="32"/>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3"/>
    </row>
    <row r="240" ht="15.75" customHeight="1">
      <c r="A240" s="32"/>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33"/>
      <c r="AM240" s="33"/>
    </row>
    <row r="241" ht="15.75" customHeight="1">
      <c r="A241" s="32"/>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c r="AL241" s="33"/>
      <c r="AM241" s="33"/>
    </row>
    <row r="242" ht="15.75" customHeight="1">
      <c r="A242" s="32"/>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c r="AL242" s="33"/>
      <c r="AM242" s="33"/>
    </row>
    <row r="243" ht="15.75" customHeight="1">
      <c r="A243" s="32"/>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c r="AL243" s="33"/>
      <c r="AM243" s="33"/>
    </row>
    <row r="244" ht="15.75" customHeight="1">
      <c r="A244" s="32"/>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33"/>
      <c r="AM244" s="33"/>
    </row>
    <row r="245" ht="15.75" customHeight="1">
      <c r="A245" s="32"/>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33"/>
      <c r="AM245" s="33"/>
    </row>
    <row r="246" ht="15.75" customHeight="1">
      <c r="A246" s="32"/>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33"/>
      <c r="AM246" s="33"/>
    </row>
    <row r="247" ht="15.75" customHeight="1">
      <c r="A247" s="32"/>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c r="AL247" s="33"/>
      <c r="AM247" s="33"/>
    </row>
    <row r="248" ht="15.75" customHeight="1">
      <c r="A248" s="32"/>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c r="AL248" s="33"/>
      <c r="AM248" s="33"/>
    </row>
    <row r="249" ht="15.75" customHeight="1">
      <c r="A249" s="32"/>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c r="AM249" s="33"/>
    </row>
    <row r="250" ht="15.75" customHeight="1">
      <c r="A250" s="32"/>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33"/>
      <c r="AM250" s="33"/>
    </row>
    <row r="251" ht="15.75" customHeight="1">
      <c r="A251" s="32"/>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c r="AM251" s="33"/>
    </row>
    <row r="252" ht="15.75" customHeight="1">
      <c r="A252" s="32"/>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c r="AL252" s="33"/>
      <c r="AM252" s="33"/>
    </row>
    <row r="253" ht="15.75" customHeight="1">
      <c r="A253" s="32"/>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c r="AM253" s="33"/>
    </row>
    <row r="254" ht="15.75" customHeight="1">
      <c r="A254" s="32"/>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c r="AM254" s="33"/>
    </row>
    <row r="255" ht="15.75" customHeight="1">
      <c r="A255" s="32"/>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33"/>
      <c r="AM255" s="33"/>
    </row>
    <row r="256" ht="15.75" customHeight="1">
      <c r="A256" s="32"/>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c r="AL256" s="33"/>
      <c r="AM256" s="33"/>
    </row>
    <row r="257" ht="15.75" customHeight="1">
      <c r="A257" s="32"/>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c r="AL257" s="33"/>
      <c r="AM257" s="33"/>
    </row>
    <row r="258" ht="15.75" customHeight="1">
      <c r="A258" s="32"/>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c r="AL258" s="33"/>
      <c r="AM258" s="33"/>
    </row>
    <row r="259" ht="15.75" customHeight="1">
      <c r="A259" s="32"/>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c r="AL259" s="33"/>
      <c r="AM259" s="33"/>
    </row>
    <row r="260" ht="15.75" customHeight="1">
      <c r="A260" s="32"/>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c r="AL260" s="33"/>
      <c r="AM260" s="33"/>
    </row>
    <row r="261" ht="15.75" customHeight="1">
      <c r="A261" s="32"/>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c r="AL261" s="33"/>
      <c r="AM261" s="33"/>
    </row>
    <row r="262" ht="15.75" customHeight="1">
      <c r="A262" s="32"/>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c r="AM262" s="33"/>
    </row>
    <row r="263" ht="15.75" customHeight="1">
      <c r="A263" s="32"/>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c r="AM263" s="33"/>
    </row>
    <row r="264" ht="15.75" customHeight="1">
      <c r="A264" s="32"/>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3"/>
      <c r="AM264" s="33"/>
    </row>
    <row r="265" ht="15.75" customHeight="1">
      <c r="A265" s="32"/>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c r="AL265" s="33"/>
      <c r="AM265" s="33"/>
    </row>
    <row r="266" ht="15.75" customHeight="1">
      <c r="A266" s="32"/>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33"/>
      <c r="AM266" s="33"/>
    </row>
    <row r="267" ht="15.75" customHeight="1">
      <c r="A267" s="32"/>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33"/>
      <c r="AM267" s="33"/>
    </row>
    <row r="268" ht="15.75" customHeight="1">
      <c r="A268" s="32"/>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33"/>
      <c r="AM268" s="33"/>
    </row>
    <row r="269" ht="15.75" customHeight="1">
      <c r="A269" s="32"/>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3"/>
    </row>
    <row r="270" ht="15.75" customHeight="1">
      <c r="A270" s="32"/>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c r="AM270" s="33"/>
    </row>
    <row r="271" ht="15.75" customHeight="1">
      <c r="A271" s="32"/>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c r="AM271" s="33"/>
    </row>
    <row r="272" ht="15.75" customHeight="1">
      <c r="A272" s="32"/>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3"/>
    </row>
    <row r="273" ht="15.75" customHeight="1">
      <c r="A273" s="32"/>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3"/>
    </row>
    <row r="274" ht="15.75" customHeight="1">
      <c r="A274" s="32"/>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33"/>
      <c r="AM274" s="33"/>
    </row>
    <row r="275" ht="15.75" customHeight="1">
      <c r="A275" s="32"/>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c r="AL275" s="33"/>
      <c r="AM275" s="33"/>
    </row>
    <row r="276" ht="15.75" customHeight="1">
      <c r="A276" s="32"/>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c r="AE276" s="33"/>
      <c r="AF276" s="33"/>
      <c r="AG276" s="33"/>
      <c r="AH276" s="33"/>
      <c r="AI276" s="33"/>
      <c r="AJ276" s="33"/>
      <c r="AK276" s="33"/>
      <c r="AL276" s="33"/>
      <c r="AM276" s="33"/>
    </row>
    <row r="277" ht="15.75" customHeight="1">
      <c r="A277" s="32"/>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c r="AE277" s="33"/>
      <c r="AF277" s="33"/>
      <c r="AG277" s="33"/>
      <c r="AH277" s="33"/>
      <c r="AI277" s="33"/>
      <c r="AJ277" s="33"/>
      <c r="AK277" s="33"/>
      <c r="AL277" s="33"/>
      <c r="AM277" s="33"/>
    </row>
    <row r="278" ht="15.75" customHeight="1">
      <c r="A278" s="32"/>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c r="AE278" s="33"/>
      <c r="AF278" s="33"/>
      <c r="AG278" s="33"/>
      <c r="AH278" s="33"/>
      <c r="AI278" s="33"/>
      <c r="AJ278" s="33"/>
      <c r="AK278" s="33"/>
      <c r="AL278" s="33"/>
      <c r="AM278" s="33"/>
    </row>
    <row r="279" ht="15.75" customHeight="1">
      <c r="A279" s="32"/>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c r="AE279" s="33"/>
      <c r="AF279" s="33"/>
      <c r="AG279" s="33"/>
      <c r="AH279" s="33"/>
      <c r="AI279" s="33"/>
      <c r="AJ279" s="33"/>
      <c r="AK279" s="33"/>
      <c r="AL279" s="33"/>
      <c r="AM279" s="33"/>
    </row>
    <row r="280" ht="15.75" customHeight="1">
      <c r="A280" s="32"/>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c r="AE280" s="33"/>
      <c r="AF280" s="33"/>
      <c r="AG280" s="33"/>
      <c r="AH280" s="33"/>
      <c r="AI280" s="33"/>
      <c r="AJ280" s="33"/>
      <c r="AK280" s="33"/>
      <c r="AL280" s="33"/>
      <c r="AM280" s="33"/>
    </row>
    <row r="281" ht="15.75" customHeight="1">
      <c r="A281" s="32"/>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c r="AE281" s="33"/>
      <c r="AF281" s="33"/>
      <c r="AG281" s="33"/>
      <c r="AH281" s="33"/>
      <c r="AI281" s="33"/>
      <c r="AJ281" s="33"/>
      <c r="AK281" s="33"/>
      <c r="AL281" s="33"/>
      <c r="AM281" s="33"/>
    </row>
    <row r="282" ht="15.75" customHeight="1">
      <c r="A282" s="32"/>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c r="AE282" s="33"/>
      <c r="AF282" s="33"/>
      <c r="AG282" s="33"/>
      <c r="AH282" s="33"/>
      <c r="AI282" s="33"/>
      <c r="AJ282" s="33"/>
      <c r="AK282" s="33"/>
      <c r="AL282" s="33"/>
      <c r="AM282" s="33"/>
    </row>
    <row r="283" ht="15.75" customHeight="1">
      <c r="A283" s="32"/>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c r="AE283" s="33"/>
      <c r="AF283" s="33"/>
      <c r="AG283" s="33"/>
      <c r="AH283" s="33"/>
      <c r="AI283" s="33"/>
      <c r="AJ283" s="33"/>
      <c r="AK283" s="33"/>
      <c r="AL283" s="33"/>
      <c r="AM283" s="33"/>
    </row>
    <row r="284" ht="15.75" customHeight="1">
      <c r="A284" s="32"/>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c r="AE284" s="33"/>
      <c r="AF284" s="33"/>
      <c r="AG284" s="33"/>
      <c r="AH284" s="33"/>
      <c r="AI284" s="33"/>
      <c r="AJ284" s="33"/>
      <c r="AK284" s="33"/>
      <c r="AL284" s="33"/>
      <c r="AM284" s="33"/>
    </row>
    <row r="285" ht="15.75" customHeight="1">
      <c r="A285" s="32"/>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c r="AE285" s="33"/>
      <c r="AF285" s="33"/>
      <c r="AG285" s="33"/>
      <c r="AH285" s="33"/>
      <c r="AI285" s="33"/>
      <c r="AJ285" s="33"/>
      <c r="AK285" s="33"/>
      <c r="AL285" s="33"/>
      <c r="AM285" s="33"/>
    </row>
    <row r="286" ht="15.75" customHeight="1">
      <c r="A286" s="32"/>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c r="AE286" s="33"/>
      <c r="AF286" s="33"/>
      <c r="AG286" s="33"/>
      <c r="AH286" s="33"/>
      <c r="AI286" s="33"/>
      <c r="AJ286" s="33"/>
      <c r="AK286" s="33"/>
      <c r="AL286" s="33"/>
      <c r="AM286" s="33"/>
    </row>
    <row r="287" ht="15.75" customHeight="1">
      <c r="A287" s="32"/>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c r="AE287" s="33"/>
      <c r="AF287" s="33"/>
      <c r="AG287" s="33"/>
      <c r="AH287" s="33"/>
      <c r="AI287" s="33"/>
      <c r="AJ287" s="33"/>
      <c r="AK287" s="33"/>
      <c r="AL287" s="33"/>
      <c r="AM287" s="33"/>
    </row>
    <row r="288" ht="15.75" customHeight="1">
      <c r="A288" s="32"/>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c r="AE288" s="33"/>
      <c r="AF288" s="33"/>
      <c r="AG288" s="33"/>
      <c r="AH288" s="33"/>
      <c r="AI288" s="33"/>
      <c r="AJ288" s="33"/>
      <c r="AK288" s="33"/>
      <c r="AL288" s="33"/>
      <c r="AM288" s="33"/>
    </row>
    <row r="289" ht="15.75" customHeight="1">
      <c r="A289" s="32"/>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c r="AE289" s="33"/>
      <c r="AF289" s="33"/>
      <c r="AG289" s="33"/>
      <c r="AH289" s="33"/>
      <c r="AI289" s="33"/>
      <c r="AJ289" s="33"/>
      <c r="AK289" s="33"/>
      <c r="AL289" s="33"/>
      <c r="AM289" s="33"/>
    </row>
    <row r="290" ht="15.75" customHeight="1">
      <c r="A290" s="32"/>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c r="AE290" s="33"/>
      <c r="AF290" s="33"/>
      <c r="AG290" s="33"/>
      <c r="AH290" s="33"/>
      <c r="AI290" s="33"/>
      <c r="AJ290" s="33"/>
      <c r="AK290" s="33"/>
      <c r="AL290" s="33"/>
      <c r="AM290" s="33"/>
    </row>
    <row r="291" ht="15.75" customHeight="1">
      <c r="A291" s="32"/>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c r="AE291" s="33"/>
      <c r="AF291" s="33"/>
      <c r="AG291" s="33"/>
      <c r="AH291" s="33"/>
      <c r="AI291" s="33"/>
      <c r="AJ291" s="33"/>
      <c r="AK291" s="33"/>
      <c r="AL291" s="33"/>
      <c r="AM291" s="33"/>
    </row>
    <row r="292" ht="15.75" customHeight="1">
      <c r="A292" s="32"/>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c r="AE292" s="33"/>
      <c r="AF292" s="33"/>
      <c r="AG292" s="33"/>
      <c r="AH292" s="33"/>
      <c r="AI292" s="33"/>
      <c r="AJ292" s="33"/>
      <c r="AK292" s="33"/>
      <c r="AL292" s="33"/>
      <c r="AM292" s="33"/>
    </row>
    <row r="293" ht="15.75" customHeight="1">
      <c r="A293" s="32"/>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c r="AE293" s="33"/>
      <c r="AF293" s="33"/>
      <c r="AG293" s="33"/>
      <c r="AH293" s="33"/>
      <c r="AI293" s="33"/>
      <c r="AJ293" s="33"/>
      <c r="AK293" s="33"/>
      <c r="AL293" s="33"/>
      <c r="AM293" s="33"/>
    </row>
    <row r="294" ht="15.75" customHeight="1">
      <c r="A294" s="32"/>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c r="AE294" s="33"/>
      <c r="AF294" s="33"/>
      <c r="AG294" s="33"/>
      <c r="AH294" s="33"/>
      <c r="AI294" s="33"/>
      <c r="AJ294" s="33"/>
      <c r="AK294" s="33"/>
      <c r="AL294" s="33"/>
      <c r="AM294" s="33"/>
    </row>
    <row r="295" ht="15.75" customHeight="1">
      <c r="A295" s="32"/>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c r="AE295" s="33"/>
      <c r="AF295" s="33"/>
      <c r="AG295" s="33"/>
      <c r="AH295" s="33"/>
      <c r="AI295" s="33"/>
      <c r="AJ295" s="33"/>
      <c r="AK295" s="33"/>
      <c r="AL295" s="33"/>
      <c r="AM295" s="33"/>
    </row>
    <row r="296" ht="15.75" customHeight="1">
      <c r="A296" s="32"/>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c r="AE296" s="33"/>
      <c r="AF296" s="33"/>
      <c r="AG296" s="33"/>
      <c r="AH296" s="33"/>
      <c r="AI296" s="33"/>
      <c r="AJ296" s="33"/>
      <c r="AK296" s="33"/>
      <c r="AL296" s="33"/>
      <c r="AM296" s="33"/>
    </row>
    <row r="297" ht="15.75" customHeight="1">
      <c r="A297" s="32"/>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c r="AE297" s="33"/>
      <c r="AF297" s="33"/>
      <c r="AG297" s="33"/>
      <c r="AH297" s="33"/>
      <c r="AI297" s="33"/>
      <c r="AJ297" s="33"/>
      <c r="AK297" s="33"/>
      <c r="AL297" s="33"/>
      <c r="AM297" s="33"/>
    </row>
    <row r="298" ht="15.75" customHeight="1">
      <c r="A298" s="32"/>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c r="AE298" s="33"/>
      <c r="AF298" s="33"/>
      <c r="AG298" s="33"/>
      <c r="AH298" s="33"/>
      <c r="AI298" s="33"/>
      <c r="AJ298" s="33"/>
      <c r="AK298" s="33"/>
      <c r="AL298" s="33"/>
      <c r="AM298" s="33"/>
    </row>
    <row r="299" ht="15.75" customHeight="1">
      <c r="A299" s="32"/>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c r="AE299" s="33"/>
      <c r="AF299" s="33"/>
      <c r="AG299" s="33"/>
      <c r="AH299" s="33"/>
      <c r="AI299" s="33"/>
      <c r="AJ299" s="33"/>
      <c r="AK299" s="33"/>
      <c r="AL299" s="33"/>
      <c r="AM299" s="33"/>
    </row>
    <row r="300" ht="15.75" customHeight="1">
      <c r="A300" s="32"/>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c r="AE300" s="33"/>
      <c r="AF300" s="33"/>
      <c r="AG300" s="33"/>
      <c r="AH300" s="33"/>
      <c r="AI300" s="33"/>
      <c r="AJ300" s="33"/>
      <c r="AK300" s="33"/>
      <c r="AL300" s="33"/>
      <c r="AM300" s="33"/>
    </row>
    <row r="301" ht="15.75" customHeight="1">
      <c r="A301" s="32"/>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c r="AE301" s="33"/>
      <c r="AF301" s="33"/>
      <c r="AG301" s="33"/>
      <c r="AH301" s="33"/>
      <c r="AI301" s="33"/>
      <c r="AJ301" s="33"/>
      <c r="AK301" s="33"/>
      <c r="AL301" s="33"/>
      <c r="AM301" s="33"/>
    </row>
    <row r="302" ht="15.75" customHeight="1">
      <c r="A302" s="32"/>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c r="AE302" s="33"/>
      <c r="AF302" s="33"/>
      <c r="AG302" s="33"/>
      <c r="AH302" s="33"/>
      <c r="AI302" s="33"/>
      <c r="AJ302" s="33"/>
      <c r="AK302" s="33"/>
      <c r="AL302" s="33"/>
      <c r="AM302" s="33"/>
    </row>
    <row r="303" ht="15.75" customHeight="1">
      <c r="A303" s="32"/>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c r="AE303" s="33"/>
      <c r="AF303" s="33"/>
      <c r="AG303" s="33"/>
      <c r="AH303" s="33"/>
      <c r="AI303" s="33"/>
      <c r="AJ303" s="33"/>
      <c r="AK303" s="33"/>
      <c r="AL303" s="33"/>
      <c r="AM303" s="33"/>
    </row>
    <row r="304" ht="15.75" customHeight="1">
      <c r="A304" s="32"/>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c r="AE304" s="33"/>
      <c r="AF304" s="33"/>
      <c r="AG304" s="33"/>
      <c r="AH304" s="33"/>
      <c r="AI304" s="33"/>
      <c r="AJ304" s="33"/>
      <c r="AK304" s="33"/>
      <c r="AL304" s="33"/>
      <c r="AM304" s="33"/>
    </row>
    <row r="305" ht="15.75" customHeight="1">
      <c r="A305" s="32"/>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c r="AE305" s="33"/>
      <c r="AF305" s="33"/>
      <c r="AG305" s="33"/>
      <c r="AH305" s="33"/>
      <c r="AI305" s="33"/>
      <c r="AJ305" s="33"/>
      <c r="AK305" s="33"/>
      <c r="AL305" s="33"/>
      <c r="AM305" s="33"/>
    </row>
    <row r="306" ht="15.75" customHeight="1">
      <c r="A306" s="32"/>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c r="AE306" s="33"/>
      <c r="AF306" s="33"/>
      <c r="AG306" s="33"/>
      <c r="AH306" s="33"/>
      <c r="AI306" s="33"/>
      <c r="AJ306" s="33"/>
      <c r="AK306" s="33"/>
      <c r="AL306" s="33"/>
      <c r="AM306" s="33"/>
    </row>
    <row r="307" ht="15.75" customHeight="1">
      <c r="A307" s="32"/>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c r="AE307" s="33"/>
      <c r="AF307" s="33"/>
      <c r="AG307" s="33"/>
      <c r="AH307" s="33"/>
      <c r="AI307" s="33"/>
      <c r="AJ307" s="33"/>
      <c r="AK307" s="33"/>
      <c r="AL307" s="33"/>
      <c r="AM307" s="33"/>
    </row>
    <row r="308" ht="15.75" customHeight="1">
      <c r="A308" s="32"/>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c r="AE308" s="33"/>
      <c r="AF308" s="33"/>
      <c r="AG308" s="33"/>
      <c r="AH308" s="33"/>
      <c r="AI308" s="33"/>
      <c r="AJ308" s="33"/>
      <c r="AK308" s="33"/>
      <c r="AL308" s="33"/>
      <c r="AM308" s="33"/>
    </row>
    <row r="309" ht="15.75" customHeight="1">
      <c r="A309" s="32"/>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c r="AE309" s="33"/>
      <c r="AF309" s="33"/>
      <c r="AG309" s="33"/>
      <c r="AH309" s="33"/>
      <c r="AI309" s="33"/>
      <c r="AJ309" s="33"/>
      <c r="AK309" s="33"/>
      <c r="AL309" s="33"/>
      <c r="AM309" s="33"/>
    </row>
    <row r="310" ht="15.75" customHeight="1">
      <c r="A310" s="32"/>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c r="AE310" s="33"/>
      <c r="AF310" s="33"/>
      <c r="AG310" s="33"/>
      <c r="AH310" s="33"/>
      <c r="AI310" s="33"/>
      <c r="AJ310" s="33"/>
      <c r="AK310" s="33"/>
      <c r="AL310" s="33"/>
      <c r="AM310" s="33"/>
    </row>
    <row r="311" ht="15.75" customHeight="1">
      <c r="A311" s="32"/>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c r="AE311" s="33"/>
      <c r="AF311" s="33"/>
      <c r="AG311" s="33"/>
      <c r="AH311" s="33"/>
      <c r="AI311" s="33"/>
      <c r="AJ311" s="33"/>
      <c r="AK311" s="33"/>
      <c r="AL311" s="33"/>
      <c r="AM311" s="33"/>
    </row>
    <row r="312" ht="15.75" customHeight="1">
      <c r="A312" s="32"/>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c r="AE312" s="33"/>
      <c r="AF312" s="33"/>
      <c r="AG312" s="33"/>
      <c r="AH312" s="33"/>
      <c r="AI312" s="33"/>
      <c r="AJ312" s="33"/>
      <c r="AK312" s="33"/>
      <c r="AL312" s="33"/>
      <c r="AM312" s="33"/>
    </row>
    <row r="313" ht="15.75" customHeight="1">
      <c r="A313" s="32"/>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c r="AE313" s="33"/>
      <c r="AF313" s="33"/>
      <c r="AG313" s="33"/>
      <c r="AH313" s="33"/>
      <c r="AI313" s="33"/>
      <c r="AJ313" s="33"/>
      <c r="AK313" s="33"/>
      <c r="AL313" s="33"/>
      <c r="AM313" s="33"/>
    </row>
    <row r="314" ht="15.75" customHeight="1">
      <c r="A314" s="32"/>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c r="AE314" s="33"/>
      <c r="AF314" s="33"/>
      <c r="AG314" s="33"/>
      <c r="AH314" s="33"/>
      <c r="AI314" s="33"/>
      <c r="AJ314" s="33"/>
      <c r="AK314" s="33"/>
      <c r="AL314" s="33"/>
      <c r="AM314" s="33"/>
    </row>
    <row r="315" ht="15.75" customHeight="1">
      <c r="A315" s="32"/>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c r="AE315" s="33"/>
      <c r="AF315" s="33"/>
      <c r="AG315" s="33"/>
      <c r="AH315" s="33"/>
      <c r="AI315" s="33"/>
      <c r="AJ315" s="33"/>
      <c r="AK315" s="33"/>
      <c r="AL315" s="33"/>
      <c r="AM315" s="33"/>
    </row>
    <row r="316" ht="15.75" customHeight="1">
      <c r="A316" s="32"/>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c r="AE316" s="33"/>
      <c r="AF316" s="33"/>
      <c r="AG316" s="33"/>
      <c r="AH316" s="33"/>
      <c r="AI316" s="33"/>
      <c r="AJ316" s="33"/>
      <c r="AK316" s="33"/>
      <c r="AL316" s="33"/>
      <c r="AM316" s="33"/>
    </row>
    <row r="317" ht="15.75" customHeight="1">
      <c r="A317" s="32"/>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c r="AE317" s="33"/>
      <c r="AF317" s="33"/>
      <c r="AG317" s="33"/>
      <c r="AH317" s="33"/>
      <c r="AI317" s="33"/>
      <c r="AJ317" s="33"/>
      <c r="AK317" s="33"/>
      <c r="AL317" s="33"/>
      <c r="AM317" s="33"/>
    </row>
    <row r="318" ht="15.75" customHeight="1">
      <c r="A318" s="32"/>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c r="AE318" s="33"/>
      <c r="AF318" s="33"/>
      <c r="AG318" s="33"/>
      <c r="AH318" s="33"/>
      <c r="AI318" s="33"/>
      <c r="AJ318" s="33"/>
      <c r="AK318" s="33"/>
      <c r="AL318" s="33"/>
      <c r="AM318" s="33"/>
    </row>
    <row r="319" ht="15.75" customHeight="1">
      <c r="A319" s="32"/>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c r="AE319" s="33"/>
      <c r="AF319" s="33"/>
      <c r="AG319" s="33"/>
      <c r="AH319" s="33"/>
      <c r="AI319" s="33"/>
      <c r="AJ319" s="33"/>
      <c r="AK319" s="33"/>
      <c r="AL319" s="33"/>
      <c r="AM319" s="33"/>
    </row>
    <row r="320" ht="15.75" customHeight="1">
      <c r="A320" s="32"/>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c r="AE320" s="33"/>
      <c r="AF320" s="33"/>
      <c r="AG320" s="33"/>
      <c r="AH320" s="33"/>
      <c r="AI320" s="33"/>
      <c r="AJ320" s="33"/>
      <c r="AK320" s="33"/>
      <c r="AL320" s="33"/>
      <c r="AM320" s="33"/>
    </row>
    <row r="321" ht="15.75" customHeight="1">
      <c r="A321" s="32"/>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c r="AE321" s="33"/>
      <c r="AF321" s="33"/>
      <c r="AG321" s="33"/>
      <c r="AH321" s="33"/>
      <c r="AI321" s="33"/>
      <c r="AJ321" s="33"/>
      <c r="AK321" s="33"/>
      <c r="AL321" s="33"/>
      <c r="AM321" s="33"/>
    </row>
    <row r="322" ht="15.75" customHeight="1">
      <c r="A322" s="32"/>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c r="AE322" s="33"/>
      <c r="AF322" s="33"/>
      <c r="AG322" s="33"/>
      <c r="AH322" s="33"/>
      <c r="AI322" s="33"/>
      <c r="AJ322" s="33"/>
      <c r="AK322" s="33"/>
      <c r="AL322" s="33"/>
      <c r="AM322" s="33"/>
    </row>
    <row r="323" ht="15.75" customHeight="1">
      <c r="A323" s="32"/>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c r="AE323" s="33"/>
      <c r="AF323" s="33"/>
      <c r="AG323" s="33"/>
      <c r="AH323" s="33"/>
      <c r="AI323" s="33"/>
      <c r="AJ323" s="33"/>
      <c r="AK323" s="33"/>
      <c r="AL323" s="33"/>
      <c r="AM323" s="33"/>
    </row>
    <row r="324" ht="15.75" customHeight="1">
      <c r="A324" s="32"/>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c r="AE324" s="33"/>
      <c r="AF324" s="33"/>
      <c r="AG324" s="33"/>
      <c r="AH324" s="33"/>
      <c r="AI324" s="33"/>
      <c r="AJ324" s="33"/>
      <c r="AK324" s="33"/>
      <c r="AL324" s="33"/>
      <c r="AM324" s="33"/>
    </row>
    <row r="325" ht="15.75" customHeight="1">
      <c r="A325" s="32"/>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c r="AE325" s="33"/>
      <c r="AF325" s="33"/>
      <c r="AG325" s="33"/>
      <c r="AH325" s="33"/>
      <c r="AI325" s="33"/>
      <c r="AJ325" s="33"/>
      <c r="AK325" s="33"/>
      <c r="AL325" s="33"/>
      <c r="AM325" s="33"/>
    </row>
    <row r="326" ht="15.75" customHeight="1">
      <c r="A326" s="32"/>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c r="AE326" s="33"/>
      <c r="AF326" s="33"/>
      <c r="AG326" s="33"/>
      <c r="AH326" s="33"/>
      <c r="AI326" s="33"/>
      <c r="AJ326" s="33"/>
      <c r="AK326" s="33"/>
      <c r="AL326" s="33"/>
      <c r="AM326" s="33"/>
    </row>
    <row r="327" ht="15.75" customHeight="1">
      <c r="A327" s="32"/>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c r="AE327" s="33"/>
      <c r="AF327" s="33"/>
      <c r="AG327" s="33"/>
      <c r="AH327" s="33"/>
      <c r="AI327" s="33"/>
      <c r="AJ327" s="33"/>
      <c r="AK327" s="33"/>
      <c r="AL327" s="33"/>
      <c r="AM327" s="33"/>
    </row>
    <row r="328" ht="15.75" customHeight="1">
      <c r="A328" s="32"/>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c r="AE328" s="33"/>
      <c r="AF328" s="33"/>
      <c r="AG328" s="33"/>
      <c r="AH328" s="33"/>
      <c r="AI328" s="33"/>
      <c r="AJ328" s="33"/>
      <c r="AK328" s="33"/>
      <c r="AL328" s="33"/>
      <c r="AM328" s="33"/>
    </row>
    <row r="329" ht="15.75" customHeight="1">
      <c r="A329" s="32"/>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c r="AE329" s="33"/>
      <c r="AF329" s="33"/>
      <c r="AG329" s="33"/>
      <c r="AH329" s="33"/>
      <c r="AI329" s="33"/>
      <c r="AJ329" s="33"/>
      <c r="AK329" s="33"/>
      <c r="AL329" s="33"/>
      <c r="AM329" s="33"/>
    </row>
    <row r="330" ht="15.75" customHeight="1">
      <c r="A330" s="32"/>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c r="AE330" s="33"/>
      <c r="AF330" s="33"/>
      <c r="AG330" s="33"/>
      <c r="AH330" s="33"/>
      <c r="AI330" s="33"/>
      <c r="AJ330" s="33"/>
      <c r="AK330" s="33"/>
      <c r="AL330" s="33"/>
      <c r="AM330" s="33"/>
    </row>
    <row r="331" ht="15.75" customHeight="1">
      <c r="A331" s="32"/>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c r="AE331" s="33"/>
      <c r="AF331" s="33"/>
      <c r="AG331" s="33"/>
      <c r="AH331" s="33"/>
      <c r="AI331" s="33"/>
      <c r="AJ331" s="33"/>
      <c r="AK331" s="33"/>
      <c r="AL331" s="33"/>
      <c r="AM331" s="33"/>
    </row>
    <row r="332" ht="15.75" customHeight="1">
      <c r="A332" s="32"/>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c r="AE332" s="33"/>
      <c r="AF332" s="33"/>
      <c r="AG332" s="33"/>
      <c r="AH332" s="33"/>
      <c r="AI332" s="33"/>
      <c r="AJ332" s="33"/>
      <c r="AK332" s="33"/>
      <c r="AL332" s="33"/>
      <c r="AM332" s="33"/>
    </row>
    <row r="333" ht="15.75" customHeight="1">
      <c r="A333" s="32"/>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c r="AE333" s="33"/>
      <c r="AF333" s="33"/>
      <c r="AG333" s="33"/>
      <c r="AH333" s="33"/>
      <c r="AI333" s="33"/>
      <c r="AJ333" s="33"/>
      <c r="AK333" s="33"/>
      <c r="AL333" s="33"/>
      <c r="AM333" s="33"/>
    </row>
    <row r="334" ht="15.75" customHeight="1">
      <c r="A334" s="32"/>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c r="AE334" s="33"/>
      <c r="AF334" s="33"/>
      <c r="AG334" s="33"/>
      <c r="AH334" s="33"/>
      <c r="AI334" s="33"/>
      <c r="AJ334" s="33"/>
      <c r="AK334" s="33"/>
      <c r="AL334" s="33"/>
      <c r="AM334" s="33"/>
    </row>
    <row r="335" ht="15.75" customHeight="1">
      <c r="A335" s="32"/>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c r="AE335" s="33"/>
      <c r="AF335" s="33"/>
      <c r="AG335" s="33"/>
      <c r="AH335" s="33"/>
      <c r="AI335" s="33"/>
      <c r="AJ335" s="33"/>
      <c r="AK335" s="33"/>
      <c r="AL335" s="33"/>
      <c r="AM335" s="33"/>
    </row>
    <row r="336" ht="15.75" customHeight="1">
      <c r="A336" s="32"/>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c r="AE336" s="33"/>
      <c r="AF336" s="33"/>
      <c r="AG336" s="33"/>
      <c r="AH336" s="33"/>
      <c r="AI336" s="33"/>
      <c r="AJ336" s="33"/>
      <c r="AK336" s="33"/>
      <c r="AL336" s="33"/>
      <c r="AM336" s="33"/>
    </row>
    <row r="337" ht="15.75" customHeight="1">
      <c r="A337" s="32"/>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c r="AE337" s="33"/>
      <c r="AF337" s="33"/>
      <c r="AG337" s="33"/>
      <c r="AH337" s="33"/>
      <c r="AI337" s="33"/>
      <c r="AJ337" s="33"/>
      <c r="AK337" s="33"/>
      <c r="AL337" s="33"/>
      <c r="AM337" s="33"/>
    </row>
    <row r="338" ht="15.75" customHeight="1">
      <c r="A338" s="32"/>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c r="AE338" s="33"/>
      <c r="AF338" s="33"/>
      <c r="AG338" s="33"/>
      <c r="AH338" s="33"/>
      <c r="AI338" s="33"/>
      <c r="AJ338" s="33"/>
      <c r="AK338" s="33"/>
      <c r="AL338" s="33"/>
      <c r="AM338" s="33"/>
    </row>
    <row r="339" ht="15.75" customHeight="1">
      <c r="A339" s="32"/>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c r="AE339" s="33"/>
      <c r="AF339" s="33"/>
      <c r="AG339" s="33"/>
      <c r="AH339" s="33"/>
      <c r="AI339" s="33"/>
      <c r="AJ339" s="33"/>
      <c r="AK339" s="33"/>
      <c r="AL339" s="33"/>
      <c r="AM339" s="33"/>
    </row>
    <row r="340" ht="15.75" customHeight="1">
      <c r="A340" s="32"/>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c r="AE340" s="33"/>
      <c r="AF340" s="33"/>
      <c r="AG340" s="33"/>
      <c r="AH340" s="33"/>
      <c r="AI340" s="33"/>
      <c r="AJ340" s="33"/>
      <c r="AK340" s="33"/>
      <c r="AL340" s="33"/>
      <c r="AM340" s="33"/>
    </row>
    <row r="341" ht="15.75" customHeight="1">
      <c r="A341" s="32"/>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c r="AE341" s="33"/>
      <c r="AF341" s="33"/>
      <c r="AG341" s="33"/>
      <c r="AH341" s="33"/>
      <c r="AI341" s="33"/>
      <c r="AJ341" s="33"/>
      <c r="AK341" s="33"/>
      <c r="AL341" s="33"/>
      <c r="AM341" s="33"/>
    </row>
    <row r="342" ht="15.75" customHeight="1">
      <c r="A342" s="32"/>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c r="AE342" s="33"/>
      <c r="AF342" s="33"/>
      <c r="AG342" s="33"/>
      <c r="AH342" s="33"/>
      <c r="AI342" s="33"/>
      <c r="AJ342" s="33"/>
      <c r="AK342" s="33"/>
      <c r="AL342" s="33"/>
      <c r="AM342" s="33"/>
    </row>
    <row r="343" ht="15.75" customHeight="1">
      <c r="A343" s="32"/>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c r="AE343" s="33"/>
      <c r="AF343" s="33"/>
      <c r="AG343" s="33"/>
      <c r="AH343" s="33"/>
      <c r="AI343" s="33"/>
      <c r="AJ343" s="33"/>
      <c r="AK343" s="33"/>
      <c r="AL343" s="33"/>
      <c r="AM343" s="33"/>
    </row>
    <row r="344" ht="15.75" customHeight="1">
      <c r="A344" s="32"/>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c r="AE344" s="33"/>
      <c r="AF344" s="33"/>
      <c r="AG344" s="33"/>
      <c r="AH344" s="33"/>
      <c r="AI344" s="33"/>
      <c r="AJ344" s="33"/>
      <c r="AK344" s="33"/>
      <c r="AL344" s="33"/>
      <c r="AM344" s="33"/>
    </row>
    <row r="345" ht="15.75" customHeight="1">
      <c r="A345" s="32"/>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c r="AE345" s="33"/>
      <c r="AF345" s="33"/>
      <c r="AG345" s="33"/>
      <c r="AH345" s="33"/>
      <c r="AI345" s="33"/>
      <c r="AJ345" s="33"/>
      <c r="AK345" s="33"/>
      <c r="AL345" s="33"/>
      <c r="AM345" s="33"/>
    </row>
    <row r="346" ht="15.75" customHeight="1">
      <c r="A346" s="32"/>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c r="AE346" s="33"/>
      <c r="AF346" s="33"/>
      <c r="AG346" s="33"/>
      <c r="AH346" s="33"/>
      <c r="AI346" s="33"/>
      <c r="AJ346" s="33"/>
      <c r="AK346" s="33"/>
      <c r="AL346" s="33"/>
      <c r="AM346" s="33"/>
    </row>
    <row r="347" ht="15.75" customHeight="1">
      <c r="A347" s="32"/>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c r="AE347" s="33"/>
      <c r="AF347" s="33"/>
      <c r="AG347" s="33"/>
      <c r="AH347" s="33"/>
      <c r="AI347" s="33"/>
      <c r="AJ347" s="33"/>
      <c r="AK347" s="33"/>
      <c r="AL347" s="33"/>
      <c r="AM347" s="33"/>
    </row>
    <row r="348" ht="15.75" customHeight="1">
      <c r="A348" s="32"/>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c r="AE348" s="33"/>
      <c r="AF348" s="33"/>
      <c r="AG348" s="33"/>
      <c r="AH348" s="33"/>
      <c r="AI348" s="33"/>
      <c r="AJ348" s="33"/>
      <c r="AK348" s="33"/>
      <c r="AL348" s="33"/>
      <c r="AM348" s="33"/>
    </row>
    <row r="349" ht="15.75" customHeight="1">
      <c r="A349" s="32"/>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c r="AE349" s="33"/>
      <c r="AF349" s="33"/>
      <c r="AG349" s="33"/>
      <c r="AH349" s="33"/>
      <c r="AI349" s="33"/>
      <c r="AJ349" s="33"/>
      <c r="AK349" s="33"/>
      <c r="AL349" s="33"/>
      <c r="AM349" s="33"/>
    </row>
    <row r="350" ht="15.75" customHeight="1">
      <c r="A350" s="32"/>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c r="AE350" s="33"/>
      <c r="AF350" s="33"/>
      <c r="AG350" s="33"/>
      <c r="AH350" s="33"/>
      <c r="AI350" s="33"/>
      <c r="AJ350" s="33"/>
      <c r="AK350" s="33"/>
      <c r="AL350" s="33"/>
      <c r="AM350" s="33"/>
    </row>
    <row r="351" ht="15.75" customHeight="1">
      <c r="A351" s="32"/>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c r="AE351" s="33"/>
      <c r="AF351" s="33"/>
      <c r="AG351" s="33"/>
      <c r="AH351" s="33"/>
      <c r="AI351" s="33"/>
      <c r="AJ351" s="33"/>
      <c r="AK351" s="33"/>
      <c r="AL351" s="33"/>
      <c r="AM351" s="33"/>
    </row>
    <row r="352" ht="15.75" customHeight="1">
      <c r="A352" s="32"/>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c r="AE352" s="33"/>
      <c r="AF352" s="33"/>
      <c r="AG352" s="33"/>
      <c r="AH352" s="33"/>
      <c r="AI352" s="33"/>
      <c r="AJ352" s="33"/>
      <c r="AK352" s="33"/>
      <c r="AL352" s="33"/>
      <c r="AM352" s="33"/>
    </row>
    <row r="353" ht="15.75" customHeight="1">
      <c r="A353" s="32"/>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c r="AE353" s="33"/>
      <c r="AF353" s="33"/>
      <c r="AG353" s="33"/>
      <c r="AH353" s="33"/>
      <c r="AI353" s="33"/>
      <c r="AJ353" s="33"/>
      <c r="AK353" s="33"/>
      <c r="AL353" s="33"/>
      <c r="AM353" s="33"/>
    </row>
    <row r="354" ht="15.75" customHeight="1">
      <c r="A354" s="32"/>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c r="AE354" s="33"/>
      <c r="AF354" s="33"/>
      <c r="AG354" s="33"/>
      <c r="AH354" s="33"/>
      <c r="AI354" s="33"/>
      <c r="AJ354" s="33"/>
      <c r="AK354" s="33"/>
      <c r="AL354" s="33"/>
      <c r="AM354" s="33"/>
    </row>
    <row r="355" ht="15.75" customHeight="1">
      <c r="A355" s="32"/>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c r="AE355" s="33"/>
      <c r="AF355" s="33"/>
      <c r="AG355" s="33"/>
      <c r="AH355" s="33"/>
      <c r="AI355" s="33"/>
      <c r="AJ355" s="33"/>
      <c r="AK355" s="33"/>
      <c r="AL355" s="33"/>
      <c r="AM355" s="33"/>
    </row>
    <row r="356" ht="15.75" customHeight="1">
      <c r="A356" s="32"/>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c r="AE356" s="33"/>
      <c r="AF356" s="33"/>
      <c r="AG356" s="33"/>
      <c r="AH356" s="33"/>
      <c r="AI356" s="33"/>
      <c r="AJ356" s="33"/>
      <c r="AK356" s="33"/>
      <c r="AL356" s="33"/>
      <c r="AM356" s="33"/>
    </row>
    <row r="357" ht="15.75" customHeight="1">
      <c r="A357" s="32"/>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c r="AE357" s="33"/>
      <c r="AF357" s="33"/>
      <c r="AG357" s="33"/>
      <c r="AH357" s="33"/>
      <c r="AI357" s="33"/>
      <c r="AJ357" s="33"/>
      <c r="AK357" s="33"/>
      <c r="AL357" s="33"/>
      <c r="AM357" s="33"/>
    </row>
    <row r="358" ht="15.75" customHeight="1">
      <c r="A358" s="32"/>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c r="AE358" s="33"/>
      <c r="AF358" s="33"/>
      <c r="AG358" s="33"/>
      <c r="AH358" s="33"/>
      <c r="AI358" s="33"/>
      <c r="AJ358" s="33"/>
      <c r="AK358" s="33"/>
      <c r="AL358" s="33"/>
      <c r="AM358" s="33"/>
    </row>
    <row r="359" ht="15.75" customHeight="1">
      <c r="A359" s="32"/>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c r="AE359" s="33"/>
      <c r="AF359" s="33"/>
      <c r="AG359" s="33"/>
      <c r="AH359" s="33"/>
      <c r="AI359" s="33"/>
      <c r="AJ359" s="33"/>
      <c r="AK359" s="33"/>
      <c r="AL359" s="33"/>
      <c r="AM359" s="33"/>
    </row>
    <row r="360" ht="15.75" customHeight="1">
      <c r="A360" s="32"/>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c r="AE360" s="33"/>
      <c r="AF360" s="33"/>
      <c r="AG360" s="33"/>
      <c r="AH360" s="33"/>
      <c r="AI360" s="33"/>
      <c r="AJ360" s="33"/>
      <c r="AK360" s="33"/>
      <c r="AL360" s="33"/>
      <c r="AM360" s="33"/>
    </row>
    <row r="361" ht="15.75" customHeight="1">
      <c r="A361" s="32"/>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c r="AE361" s="33"/>
      <c r="AF361" s="33"/>
      <c r="AG361" s="33"/>
      <c r="AH361" s="33"/>
      <c r="AI361" s="33"/>
      <c r="AJ361" s="33"/>
      <c r="AK361" s="33"/>
      <c r="AL361" s="33"/>
      <c r="AM361" s="33"/>
    </row>
    <row r="362" ht="15.75" customHeight="1">
      <c r="A362" s="32"/>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c r="AE362" s="33"/>
      <c r="AF362" s="33"/>
      <c r="AG362" s="33"/>
      <c r="AH362" s="33"/>
      <c r="AI362" s="33"/>
      <c r="AJ362" s="33"/>
      <c r="AK362" s="33"/>
      <c r="AL362" s="33"/>
      <c r="AM362" s="33"/>
    </row>
    <row r="363" ht="15.75" customHeight="1">
      <c r="A363" s="32"/>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c r="AE363" s="33"/>
      <c r="AF363" s="33"/>
      <c r="AG363" s="33"/>
      <c r="AH363" s="33"/>
      <c r="AI363" s="33"/>
      <c r="AJ363" s="33"/>
      <c r="AK363" s="33"/>
      <c r="AL363" s="33"/>
      <c r="AM363" s="33"/>
    </row>
    <row r="364" ht="15.75" customHeight="1">
      <c r="A364" s="32"/>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c r="AE364" s="33"/>
      <c r="AF364" s="33"/>
      <c r="AG364" s="33"/>
      <c r="AH364" s="33"/>
      <c r="AI364" s="33"/>
      <c r="AJ364" s="33"/>
      <c r="AK364" s="33"/>
      <c r="AL364" s="33"/>
      <c r="AM364" s="33"/>
    </row>
    <row r="365" ht="15.75" customHeight="1">
      <c r="A365" s="32"/>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c r="AE365" s="33"/>
      <c r="AF365" s="33"/>
      <c r="AG365" s="33"/>
      <c r="AH365" s="33"/>
      <c r="AI365" s="33"/>
      <c r="AJ365" s="33"/>
      <c r="AK365" s="33"/>
      <c r="AL365" s="33"/>
      <c r="AM365" s="33"/>
    </row>
    <row r="366" ht="15.75" customHeight="1">
      <c r="A366" s="32"/>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c r="AE366" s="33"/>
      <c r="AF366" s="33"/>
      <c r="AG366" s="33"/>
      <c r="AH366" s="33"/>
      <c r="AI366" s="33"/>
      <c r="AJ366" s="33"/>
      <c r="AK366" s="33"/>
      <c r="AL366" s="33"/>
      <c r="AM366" s="33"/>
    </row>
    <row r="367" ht="15.75" customHeight="1">
      <c r="A367" s="32"/>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c r="AE367" s="33"/>
      <c r="AF367" s="33"/>
      <c r="AG367" s="33"/>
      <c r="AH367" s="33"/>
      <c r="AI367" s="33"/>
      <c r="AJ367" s="33"/>
      <c r="AK367" s="33"/>
      <c r="AL367" s="33"/>
      <c r="AM367" s="33"/>
    </row>
    <row r="368" ht="15.75" customHeight="1">
      <c r="A368" s="32"/>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c r="AE368" s="33"/>
      <c r="AF368" s="33"/>
      <c r="AG368" s="33"/>
      <c r="AH368" s="33"/>
      <c r="AI368" s="33"/>
      <c r="AJ368" s="33"/>
      <c r="AK368" s="33"/>
      <c r="AL368" s="33"/>
      <c r="AM368" s="33"/>
    </row>
    <row r="369" ht="15.75" customHeight="1">
      <c r="A369" s="32"/>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c r="AE369" s="33"/>
      <c r="AF369" s="33"/>
      <c r="AG369" s="33"/>
      <c r="AH369" s="33"/>
      <c r="AI369" s="33"/>
      <c r="AJ369" s="33"/>
      <c r="AK369" s="33"/>
      <c r="AL369" s="33"/>
      <c r="AM369" s="33"/>
    </row>
    <row r="370" ht="15.75" customHeight="1">
      <c r="A370" s="32"/>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c r="AE370" s="33"/>
      <c r="AF370" s="33"/>
      <c r="AG370" s="33"/>
      <c r="AH370" s="33"/>
      <c r="AI370" s="33"/>
      <c r="AJ370" s="33"/>
      <c r="AK370" s="33"/>
      <c r="AL370" s="33"/>
      <c r="AM370" s="33"/>
    </row>
    <row r="371" ht="15.75" customHeight="1">
      <c r="A371" s="32"/>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c r="AE371" s="33"/>
      <c r="AF371" s="33"/>
      <c r="AG371" s="33"/>
      <c r="AH371" s="33"/>
      <c r="AI371" s="33"/>
      <c r="AJ371" s="33"/>
      <c r="AK371" s="33"/>
      <c r="AL371" s="33"/>
      <c r="AM371" s="33"/>
    </row>
    <row r="372" ht="15.75" customHeight="1">
      <c r="A372" s="32"/>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c r="AE372" s="33"/>
      <c r="AF372" s="33"/>
      <c r="AG372" s="33"/>
      <c r="AH372" s="33"/>
      <c r="AI372" s="33"/>
      <c r="AJ372" s="33"/>
      <c r="AK372" s="33"/>
      <c r="AL372" s="33"/>
      <c r="AM372" s="33"/>
    </row>
    <row r="373" ht="15.75" customHeight="1">
      <c r="A373" s="32"/>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c r="AE373" s="33"/>
      <c r="AF373" s="33"/>
      <c r="AG373" s="33"/>
      <c r="AH373" s="33"/>
      <c r="AI373" s="33"/>
      <c r="AJ373" s="33"/>
      <c r="AK373" s="33"/>
      <c r="AL373" s="33"/>
      <c r="AM373" s="33"/>
    </row>
    <row r="374" ht="15.75" customHeight="1">
      <c r="A374" s="32"/>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c r="AE374" s="33"/>
      <c r="AF374" s="33"/>
      <c r="AG374" s="33"/>
      <c r="AH374" s="33"/>
      <c r="AI374" s="33"/>
      <c r="AJ374" s="33"/>
      <c r="AK374" s="33"/>
      <c r="AL374" s="33"/>
      <c r="AM374" s="33"/>
    </row>
    <row r="375" ht="15.75" customHeight="1">
      <c r="A375" s="32"/>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c r="AE375" s="33"/>
      <c r="AF375" s="33"/>
      <c r="AG375" s="33"/>
      <c r="AH375" s="33"/>
      <c r="AI375" s="33"/>
      <c r="AJ375" s="33"/>
      <c r="AK375" s="33"/>
      <c r="AL375" s="33"/>
      <c r="AM375" s="33"/>
    </row>
    <row r="376" ht="15.75" customHeight="1">
      <c r="A376" s="32"/>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c r="AE376" s="33"/>
      <c r="AF376" s="33"/>
      <c r="AG376" s="33"/>
      <c r="AH376" s="33"/>
      <c r="AI376" s="33"/>
      <c r="AJ376" s="33"/>
      <c r="AK376" s="33"/>
      <c r="AL376" s="33"/>
      <c r="AM376" s="33"/>
    </row>
    <row r="377" ht="15.75" customHeight="1">
      <c r="A377" s="32"/>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c r="AE377" s="33"/>
      <c r="AF377" s="33"/>
      <c r="AG377" s="33"/>
      <c r="AH377" s="33"/>
      <c r="AI377" s="33"/>
      <c r="AJ377" s="33"/>
      <c r="AK377" s="33"/>
      <c r="AL377" s="33"/>
      <c r="AM377" s="33"/>
    </row>
    <row r="378" ht="15.75" customHeight="1">
      <c r="A378" s="32"/>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c r="AE378" s="33"/>
      <c r="AF378" s="33"/>
      <c r="AG378" s="33"/>
      <c r="AH378" s="33"/>
      <c r="AI378" s="33"/>
      <c r="AJ378" s="33"/>
      <c r="AK378" s="33"/>
      <c r="AL378" s="33"/>
      <c r="AM378" s="33"/>
    </row>
    <row r="379" ht="15.75" customHeight="1">
      <c r="A379" s="32"/>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c r="AE379" s="33"/>
      <c r="AF379" s="33"/>
      <c r="AG379" s="33"/>
      <c r="AH379" s="33"/>
      <c r="AI379" s="33"/>
      <c r="AJ379" s="33"/>
      <c r="AK379" s="33"/>
      <c r="AL379" s="33"/>
      <c r="AM379" s="33"/>
    </row>
    <row r="380" ht="15.75" customHeight="1">
      <c r="A380" s="32"/>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c r="AE380" s="33"/>
      <c r="AF380" s="33"/>
      <c r="AG380" s="33"/>
      <c r="AH380" s="33"/>
      <c r="AI380" s="33"/>
      <c r="AJ380" s="33"/>
      <c r="AK380" s="33"/>
      <c r="AL380" s="33"/>
      <c r="AM380" s="33"/>
    </row>
    <row r="381" ht="15.75" customHeight="1">
      <c r="A381" s="32"/>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c r="AE381" s="33"/>
      <c r="AF381" s="33"/>
      <c r="AG381" s="33"/>
      <c r="AH381" s="33"/>
      <c r="AI381" s="33"/>
      <c r="AJ381" s="33"/>
      <c r="AK381" s="33"/>
      <c r="AL381" s="33"/>
      <c r="AM381" s="33"/>
    </row>
    <row r="382" ht="15.75" customHeight="1">
      <c r="A382" s="32"/>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c r="AE382" s="33"/>
      <c r="AF382" s="33"/>
      <c r="AG382" s="33"/>
      <c r="AH382" s="33"/>
      <c r="AI382" s="33"/>
      <c r="AJ382" s="33"/>
      <c r="AK382" s="33"/>
      <c r="AL382" s="33"/>
      <c r="AM382" s="33"/>
    </row>
    <row r="383" ht="15.75" customHeight="1">
      <c r="A383" s="32"/>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c r="AE383" s="33"/>
      <c r="AF383" s="33"/>
      <c r="AG383" s="33"/>
      <c r="AH383" s="33"/>
      <c r="AI383" s="33"/>
      <c r="AJ383" s="33"/>
      <c r="AK383" s="33"/>
      <c r="AL383" s="33"/>
      <c r="AM383" s="33"/>
    </row>
    <row r="384" ht="15.75" customHeight="1">
      <c r="A384" s="32"/>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c r="AE384" s="33"/>
      <c r="AF384" s="33"/>
      <c r="AG384" s="33"/>
      <c r="AH384" s="33"/>
      <c r="AI384" s="33"/>
      <c r="AJ384" s="33"/>
      <c r="AK384" s="33"/>
      <c r="AL384" s="33"/>
      <c r="AM384" s="33"/>
    </row>
    <row r="385" ht="15.75" customHeight="1">
      <c r="A385" s="32"/>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c r="AE385" s="33"/>
      <c r="AF385" s="33"/>
      <c r="AG385" s="33"/>
      <c r="AH385" s="33"/>
      <c r="AI385" s="33"/>
      <c r="AJ385" s="33"/>
      <c r="AK385" s="33"/>
      <c r="AL385" s="33"/>
      <c r="AM385" s="33"/>
    </row>
    <row r="386" ht="15.75" customHeight="1">
      <c r="A386" s="32"/>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c r="AE386" s="33"/>
      <c r="AF386" s="33"/>
      <c r="AG386" s="33"/>
      <c r="AH386" s="33"/>
      <c r="AI386" s="33"/>
      <c r="AJ386" s="33"/>
      <c r="AK386" s="33"/>
      <c r="AL386" s="33"/>
      <c r="AM386" s="33"/>
    </row>
    <row r="387" ht="15.75" customHeight="1">
      <c r="A387" s="32"/>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c r="AE387" s="33"/>
      <c r="AF387" s="33"/>
      <c r="AG387" s="33"/>
      <c r="AH387" s="33"/>
      <c r="AI387" s="33"/>
      <c r="AJ387" s="33"/>
      <c r="AK387" s="33"/>
      <c r="AL387" s="33"/>
      <c r="AM387" s="33"/>
    </row>
    <row r="388" ht="15.75" customHeight="1">
      <c r="A388" s="32"/>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c r="AE388" s="33"/>
      <c r="AF388" s="33"/>
      <c r="AG388" s="33"/>
      <c r="AH388" s="33"/>
      <c r="AI388" s="33"/>
      <c r="AJ388" s="33"/>
      <c r="AK388" s="33"/>
      <c r="AL388" s="33"/>
      <c r="AM388" s="33"/>
    </row>
    <row r="389" ht="15.75" customHeight="1">
      <c r="A389" s="32"/>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c r="AE389" s="33"/>
      <c r="AF389" s="33"/>
      <c r="AG389" s="33"/>
      <c r="AH389" s="33"/>
      <c r="AI389" s="33"/>
      <c r="AJ389" s="33"/>
      <c r="AK389" s="33"/>
      <c r="AL389" s="33"/>
      <c r="AM389" s="33"/>
    </row>
    <row r="390" ht="15.75" customHeight="1">
      <c r="A390" s="32"/>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c r="AE390" s="33"/>
      <c r="AF390" s="33"/>
      <c r="AG390" s="33"/>
      <c r="AH390" s="33"/>
      <c r="AI390" s="33"/>
      <c r="AJ390" s="33"/>
      <c r="AK390" s="33"/>
      <c r="AL390" s="33"/>
      <c r="AM390" s="33"/>
    </row>
    <row r="391" ht="15.75" customHeight="1">
      <c r="A391" s="32"/>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c r="AE391" s="33"/>
      <c r="AF391" s="33"/>
      <c r="AG391" s="33"/>
      <c r="AH391" s="33"/>
      <c r="AI391" s="33"/>
      <c r="AJ391" s="33"/>
      <c r="AK391" s="33"/>
      <c r="AL391" s="33"/>
      <c r="AM391" s="33"/>
    </row>
    <row r="392" ht="15.75" customHeight="1">
      <c r="A392" s="32"/>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c r="AE392" s="33"/>
      <c r="AF392" s="33"/>
      <c r="AG392" s="33"/>
      <c r="AH392" s="33"/>
      <c r="AI392" s="33"/>
      <c r="AJ392" s="33"/>
      <c r="AK392" s="33"/>
      <c r="AL392" s="33"/>
      <c r="AM392" s="33"/>
    </row>
    <row r="393" ht="15.75" customHeight="1">
      <c r="A393" s="32"/>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c r="AE393" s="33"/>
      <c r="AF393" s="33"/>
      <c r="AG393" s="33"/>
      <c r="AH393" s="33"/>
      <c r="AI393" s="33"/>
      <c r="AJ393" s="33"/>
      <c r="AK393" s="33"/>
      <c r="AL393" s="33"/>
      <c r="AM393" s="33"/>
    </row>
    <row r="394" ht="15.75" customHeight="1">
      <c r="A394" s="32"/>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c r="AE394" s="33"/>
      <c r="AF394" s="33"/>
      <c r="AG394" s="33"/>
      <c r="AH394" s="33"/>
      <c r="AI394" s="33"/>
      <c r="AJ394" s="33"/>
      <c r="AK394" s="33"/>
      <c r="AL394" s="33"/>
      <c r="AM394" s="33"/>
    </row>
    <row r="395" ht="15.75" customHeight="1">
      <c r="A395" s="32"/>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c r="AE395" s="33"/>
      <c r="AF395" s="33"/>
      <c r="AG395" s="33"/>
      <c r="AH395" s="33"/>
      <c r="AI395" s="33"/>
      <c r="AJ395" s="33"/>
      <c r="AK395" s="33"/>
      <c r="AL395" s="33"/>
      <c r="AM395" s="33"/>
    </row>
    <row r="396" ht="15.75" customHeight="1">
      <c r="A396" s="32"/>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c r="AE396" s="33"/>
      <c r="AF396" s="33"/>
      <c r="AG396" s="33"/>
      <c r="AH396" s="33"/>
      <c r="AI396" s="33"/>
      <c r="AJ396" s="33"/>
      <c r="AK396" s="33"/>
      <c r="AL396" s="33"/>
      <c r="AM396" s="33"/>
    </row>
    <row r="397" ht="15.75" customHeight="1">
      <c r="A397" s="32"/>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c r="AE397" s="33"/>
      <c r="AF397" s="33"/>
      <c r="AG397" s="33"/>
      <c r="AH397" s="33"/>
      <c r="AI397" s="33"/>
      <c r="AJ397" s="33"/>
      <c r="AK397" s="33"/>
      <c r="AL397" s="33"/>
      <c r="AM397" s="33"/>
    </row>
    <row r="398" ht="15.75" customHeight="1">
      <c r="A398" s="32"/>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c r="AE398" s="33"/>
      <c r="AF398" s="33"/>
      <c r="AG398" s="33"/>
      <c r="AH398" s="33"/>
      <c r="AI398" s="33"/>
      <c r="AJ398" s="33"/>
      <c r="AK398" s="33"/>
      <c r="AL398" s="33"/>
      <c r="AM398" s="33"/>
    </row>
    <row r="399" ht="15.75" customHeight="1">
      <c r="A399" s="32"/>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c r="AE399" s="33"/>
      <c r="AF399" s="33"/>
      <c r="AG399" s="33"/>
      <c r="AH399" s="33"/>
      <c r="AI399" s="33"/>
      <c r="AJ399" s="33"/>
      <c r="AK399" s="33"/>
      <c r="AL399" s="33"/>
      <c r="AM399" s="33"/>
    </row>
    <row r="400" ht="15.75" customHeight="1">
      <c r="A400" s="32"/>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c r="AE400" s="33"/>
      <c r="AF400" s="33"/>
      <c r="AG400" s="33"/>
      <c r="AH400" s="33"/>
      <c r="AI400" s="33"/>
      <c r="AJ400" s="33"/>
      <c r="AK400" s="33"/>
      <c r="AL400" s="33"/>
      <c r="AM400" s="33"/>
    </row>
    <row r="401" ht="15.75" customHeight="1">
      <c r="A401" s="32"/>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c r="AE401" s="33"/>
      <c r="AF401" s="33"/>
      <c r="AG401" s="33"/>
      <c r="AH401" s="33"/>
      <c r="AI401" s="33"/>
      <c r="AJ401" s="33"/>
      <c r="AK401" s="33"/>
      <c r="AL401" s="33"/>
      <c r="AM401" s="33"/>
    </row>
    <row r="402" ht="15.75" customHeight="1">
      <c r="A402" s="32"/>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c r="AE402" s="33"/>
      <c r="AF402" s="33"/>
      <c r="AG402" s="33"/>
      <c r="AH402" s="33"/>
      <c r="AI402" s="33"/>
      <c r="AJ402" s="33"/>
      <c r="AK402" s="33"/>
      <c r="AL402" s="33"/>
      <c r="AM402" s="33"/>
    </row>
    <row r="403" ht="15.75" customHeight="1">
      <c r="A403" s="32"/>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c r="AE403" s="33"/>
      <c r="AF403" s="33"/>
      <c r="AG403" s="33"/>
      <c r="AH403" s="33"/>
      <c r="AI403" s="33"/>
      <c r="AJ403" s="33"/>
      <c r="AK403" s="33"/>
      <c r="AL403" s="33"/>
      <c r="AM403" s="33"/>
    </row>
    <row r="404" ht="15.75" customHeight="1">
      <c r="A404" s="32"/>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c r="AE404" s="33"/>
      <c r="AF404" s="33"/>
      <c r="AG404" s="33"/>
      <c r="AH404" s="33"/>
      <c r="AI404" s="33"/>
      <c r="AJ404" s="33"/>
      <c r="AK404" s="33"/>
      <c r="AL404" s="33"/>
      <c r="AM404" s="33"/>
    </row>
    <row r="405" ht="15.75" customHeight="1">
      <c r="A405" s="32"/>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c r="AE405" s="33"/>
      <c r="AF405" s="33"/>
      <c r="AG405" s="33"/>
      <c r="AH405" s="33"/>
      <c r="AI405" s="33"/>
      <c r="AJ405" s="33"/>
      <c r="AK405" s="33"/>
      <c r="AL405" s="33"/>
      <c r="AM405" s="33"/>
    </row>
    <row r="406" ht="15.75" customHeight="1">
      <c r="A406" s="32"/>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c r="AE406" s="33"/>
      <c r="AF406" s="33"/>
      <c r="AG406" s="33"/>
      <c r="AH406" s="33"/>
      <c r="AI406" s="33"/>
      <c r="AJ406" s="33"/>
      <c r="AK406" s="33"/>
      <c r="AL406" s="33"/>
      <c r="AM406" s="33"/>
    </row>
    <row r="407" ht="15.75" customHeight="1">
      <c r="A407" s="32"/>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c r="AE407" s="33"/>
      <c r="AF407" s="33"/>
      <c r="AG407" s="33"/>
      <c r="AH407" s="33"/>
      <c r="AI407" s="33"/>
      <c r="AJ407" s="33"/>
      <c r="AK407" s="33"/>
      <c r="AL407" s="33"/>
      <c r="AM407" s="33"/>
    </row>
    <row r="408" ht="15.75" customHeight="1">
      <c r="A408" s="32"/>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c r="AE408" s="33"/>
      <c r="AF408" s="33"/>
      <c r="AG408" s="33"/>
      <c r="AH408" s="33"/>
      <c r="AI408" s="33"/>
      <c r="AJ408" s="33"/>
      <c r="AK408" s="33"/>
      <c r="AL408" s="33"/>
      <c r="AM408" s="33"/>
    </row>
    <row r="409" ht="15.75" customHeight="1">
      <c r="A409" s="32"/>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c r="AE409" s="33"/>
      <c r="AF409" s="33"/>
      <c r="AG409" s="33"/>
      <c r="AH409" s="33"/>
      <c r="AI409" s="33"/>
      <c r="AJ409" s="33"/>
      <c r="AK409" s="33"/>
      <c r="AL409" s="33"/>
      <c r="AM409" s="33"/>
    </row>
    <row r="410" ht="15.75" customHeight="1">
      <c r="A410" s="32"/>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c r="AE410" s="33"/>
      <c r="AF410" s="33"/>
      <c r="AG410" s="33"/>
      <c r="AH410" s="33"/>
      <c r="AI410" s="33"/>
      <c r="AJ410" s="33"/>
      <c r="AK410" s="33"/>
      <c r="AL410" s="33"/>
      <c r="AM410" s="33"/>
    </row>
    <row r="411" ht="15.75" customHeight="1">
      <c r="A411" s="32"/>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c r="AE411" s="33"/>
      <c r="AF411" s="33"/>
      <c r="AG411" s="33"/>
      <c r="AH411" s="33"/>
      <c r="AI411" s="33"/>
      <c r="AJ411" s="33"/>
      <c r="AK411" s="33"/>
      <c r="AL411" s="33"/>
      <c r="AM411" s="33"/>
    </row>
    <row r="412" ht="15.75" customHeight="1">
      <c r="A412" s="32"/>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c r="AE412" s="33"/>
      <c r="AF412" s="33"/>
      <c r="AG412" s="33"/>
      <c r="AH412" s="33"/>
      <c r="AI412" s="33"/>
      <c r="AJ412" s="33"/>
      <c r="AK412" s="33"/>
      <c r="AL412" s="33"/>
      <c r="AM412" s="33"/>
    </row>
    <row r="413" ht="15.75" customHeight="1">
      <c r="A413" s="32"/>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c r="AE413" s="33"/>
      <c r="AF413" s="33"/>
      <c r="AG413" s="33"/>
      <c r="AH413" s="33"/>
      <c r="AI413" s="33"/>
      <c r="AJ413" s="33"/>
      <c r="AK413" s="33"/>
      <c r="AL413" s="33"/>
      <c r="AM413" s="33"/>
    </row>
    <row r="414" ht="15.75" customHeight="1">
      <c r="A414" s="32"/>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c r="AE414" s="33"/>
      <c r="AF414" s="33"/>
      <c r="AG414" s="33"/>
      <c r="AH414" s="33"/>
      <c r="AI414" s="33"/>
      <c r="AJ414" s="33"/>
      <c r="AK414" s="33"/>
      <c r="AL414" s="33"/>
      <c r="AM414" s="33"/>
    </row>
    <row r="415" ht="15.75" customHeight="1">
      <c r="A415" s="32"/>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c r="AE415" s="33"/>
      <c r="AF415" s="33"/>
      <c r="AG415" s="33"/>
      <c r="AH415" s="33"/>
      <c r="AI415" s="33"/>
      <c r="AJ415" s="33"/>
      <c r="AK415" s="33"/>
      <c r="AL415" s="33"/>
      <c r="AM415" s="33"/>
    </row>
    <row r="416" ht="15.75" customHeight="1">
      <c r="A416" s="32"/>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c r="AE416" s="33"/>
      <c r="AF416" s="33"/>
      <c r="AG416" s="33"/>
      <c r="AH416" s="33"/>
      <c r="AI416" s="33"/>
      <c r="AJ416" s="33"/>
      <c r="AK416" s="33"/>
      <c r="AL416" s="33"/>
      <c r="AM416" s="33"/>
    </row>
    <row r="417" ht="15.75" customHeight="1">
      <c r="A417" s="32"/>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c r="AE417" s="33"/>
      <c r="AF417" s="33"/>
      <c r="AG417" s="33"/>
      <c r="AH417" s="33"/>
      <c r="AI417" s="33"/>
      <c r="AJ417" s="33"/>
      <c r="AK417" s="33"/>
      <c r="AL417" s="33"/>
      <c r="AM417" s="33"/>
    </row>
    <row r="418" ht="15.75" customHeight="1">
      <c r="A418" s="32"/>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c r="AE418" s="33"/>
      <c r="AF418" s="33"/>
      <c r="AG418" s="33"/>
      <c r="AH418" s="33"/>
      <c r="AI418" s="33"/>
      <c r="AJ418" s="33"/>
      <c r="AK418" s="33"/>
      <c r="AL418" s="33"/>
      <c r="AM418" s="33"/>
    </row>
    <row r="419" ht="15.75" customHeight="1">
      <c r="A419" s="32"/>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c r="AE419" s="33"/>
      <c r="AF419" s="33"/>
      <c r="AG419" s="33"/>
      <c r="AH419" s="33"/>
      <c r="AI419" s="33"/>
      <c r="AJ419" s="33"/>
      <c r="AK419" s="33"/>
      <c r="AL419" s="33"/>
      <c r="AM419" s="33"/>
    </row>
    <row r="420" ht="15.75" customHeight="1">
      <c r="A420" s="32"/>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c r="AE420" s="33"/>
      <c r="AF420" s="33"/>
      <c r="AG420" s="33"/>
      <c r="AH420" s="33"/>
      <c r="AI420" s="33"/>
      <c r="AJ420" s="33"/>
      <c r="AK420" s="33"/>
      <c r="AL420" s="33"/>
      <c r="AM420" s="33"/>
    </row>
    <row r="421" ht="15.75" customHeight="1">
      <c r="A421" s="32"/>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c r="AE421" s="33"/>
      <c r="AF421" s="33"/>
      <c r="AG421" s="33"/>
      <c r="AH421" s="33"/>
      <c r="AI421" s="33"/>
      <c r="AJ421" s="33"/>
      <c r="AK421" s="33"/>
      <c r="AL421" s="33"/>
      <c r="AM421" s="33"/>
    </row>
    <row r="422" ht="15.75" customHeight="1">
      <c r="A422" s="32"/>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c r="AE422" s="33"/>
      <c r="AF422" s="33"/>
      <c r="AG422" s="33"/>
      <c r="AH422" s="33"/>
      <c r="AI422" s="33"/>
      <c r="AJ422" s="33"/>
      <c r="AK422" s="33"/>
      <c r="AL422" s="33"/>
      <c r="AM422" s="33"/>
    </row>
    <row r="423" ht="15.75" customHeight="1">
      <c r="A423" s="32"/>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c r="AE423" s="33"/>
      <c r="AF423" s="33"/>
      <c r="AG423" s="33"/>
      <c r="AH423" s="33"/>
      <c r="AI423" s="33"/>
      <c r="AJ423" s="33"/>
      <c r="AK423" s="33"/>
      <c r="AL423" s="33"/>
      <c r="AM423" s="33"/>
    </row>
    <row r="424" ht="15.75" customHeight="1">
      <c r="A424" s="32"/>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c r="AE424" s="33"/>
      <c r="AF424" s="33"/>
      <c r="AG424" s="33"/>
      <c r="AH424" s="33"/>
      <c r="AI424" s="33"/>
      <c r="AJ424" s="33"/>
      <c r="AK424" s="33"/>
      <c r="AL424" s="33"/>
      <c r="AM424" s="33"/>
    </row>
    <row r="425" ht="15.75" customHeight="1">
      <c r="A425" s="32"/>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c r="AE425" s="33"/>
      <c r="AF425" s="33"/>
      <c r="AG425" s="33"/>
      <c r="AH425" s="33"/>
      <c r="AI425" s="33"/>
      <c r="AJ425" s="33"/>
      <c r="AK425" s="33"/>
      <c r="AL425" s="33"/>
      <c r="AM425" s="33"/>
    </row>
    <row r="426" ht="15.75" customHeight="1">
      <c r="A426" s="32"/>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c r="AE426" s="33"/>
      <c r="AF426" s="33"/>
      <c r="AG426" s="33"/>
      <c r="AH426" s="33"/>
      <c r="AI426" s="33"/>
      <c r="AJ426" s="33"/>
      <c r="AK426" s="33"/>
      <c r="AL426" s="33"/>
      <c r="AM426" s="33"/>
    </row>
    <row r="427" ht="15.75" customHeight="1">
      <c r="A427" s="32"/>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c r="AE427" s="33"/>
      <c r="AF427" s="33"/>
      <c r="AG427" s="33"/>
      <c r="AH427" s="33"/>
      <c r="AI427" s="33"/>
      <c r="AJ427" s="33"/>
      <c r="AK427" s="33"/>
      <c r="AL427" s="33"/>
      <c r="AM427" s="33"/>
    </row>
    <row r="428" ht="15.75" customHeight="1">
      <c r="A428" s="32"/>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c r="AE428" s="33"/>
      <c r="AF428" s="33"/>
      <c r="AG428" s="33"/>
      <c r="AH428" s="33"/>
      <c r="AI428" s="33"/>
      <c r="AJ428" s="33"/>
      <c r="AK428" s="33"/>
      <c r="AL428" s="33"/>
      <c r="AM428" s="33"/>
    </row>
    <row r="429" ht="15.75" customHeight="1">
      <c r="A429" s="32"/>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c r="AE429" s="33"/>
      <c r="AF429" s="33"/>
      <c r="AG429" s="33"/>
      <c r="AH429" s="33"/>
      <c r="AI429" s="33"/>
      <c r="AJ429" s="33"/>
      <c r="AK429" s="33"/>
      <c r="AL429" s="33"/>
      <c r="AM429" s="33"/>
    </row>
    <row r="430" ht="15.75" customHeight="1">
      <c r="A430" s="32"/>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c r="AE430" s="33"/>
      <c r="AF430" s="33"/>
      <c r="AG430" s="33"/>
      <c r="AH430" s="33"/>
      <c r="AI430" s="33"/>
      <c r="AJ430" s="33"/>
      <c r="AK430" s="33"/>
      <c r="AL430" s="33"/>
      <c r="AM430" s="33"/>
    </row>
    <row r="431" ht="15.75" customHeight="1">
      <c r="A431" s="32"/>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c r="AE431" s="33"/>
      <c r="AF431" s="33"/>
      <c r="AG431" s="33"/>
      <c r="AH431" s="33"/>
      <c r="AI431" s="33"/>
      <c r="AJ431" s="33"/>
      <c r="AK431" s="33"/>
      <c r="AL431" s="33"/>
      <c r="AM431" s="33"/>
    </row>
    <row r="432" ht="15.75" customHeight="1">
      <c r="A432" s="32"/>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c r="AE432" s="33"/>
      <c r="AF432" s="33"/>
      <c r="AG432" s="33"/>
      <c r="AH432" s="33"/>
      <c r="AI432" s="33"/>
      <c r="AJ432" s="33"/>
      <c r="AK432" s="33"/>
      <c r="AL432" s="33"/>
      <c r="AM432" s="33"/>
    </row>
    <row r="433" ht="15.75" customHeight="1">
      <c r="A433" s="32"/>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c r="AE433" s="33"/>
      <c r="AF433" s="33"/>
      <c r="AG433" s="33"/>
      <c r="AH433" s="33"/>
      <c r="AI433" s="33"/>
      <c r="AJ433" s="33"/>
      <c r="AK433" s="33"/>
      <c r="AL433" s="33"/>
      <c r="AM433" s="33"/>
    </row>
    <row r="434" ht="15.75" customHeight="1">
      <c r="A434" s="32"/>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c r="AE434" s="33"/>
      <c r="AF434" s="33"/>
      <c r="AG434" s="33"/>
      <c r="AH434" s="33"/>
      <c r="AI434" s="33"/>
      <c r="AJ434" s="33"/>
      <c r="AK434" s="33"/>
      <c r="AL434" s="33"/>
      <c r="AM434" s="33"/>
    </row>
    <row r="435" ht="15.75" customHeight="1">
      <c r="A435" s="32"/>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c r="AE435" s="33"/>
      <c r="AF435" s="33"/>
      <c r="AG435" s="33"/>
      <c r="AH435" s="33"/>
      <c r="AI435" s="33"/>
      <c r="AJ435" s="33"/>
      <c r="AK435" s="33"/>
      <c r="AL435" s="33"/>
      <c r="AM435" s="33"/>
    </row>
    <row r="436" ht="15.75" customHeight="1">
      <c r="A436" s="32"/>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c r="AE436" s="33"/>
      <c r="AF436" s="33"/>
      <c r="AG436" s="33"/>
      <c r="AH436" s="33"/>
      <c r="AI436" s="33"/>
      <c r="AJ436" s="33"/>
      <c r="AK436" s="33"/>
      <c r="AL436" s="33"/>
      <c r="AM436" s="33"/>
    </row>
    <row r="437" ht="15.75" customHeight="1">
      <c r="A437" s="32"/>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c r="AE437" s="33"/>
      <c r="AF437" s="33"/>
      <c r="AG437" s="33"/>
      <c r="AH437" s="33"/>
      <c r="AI437" s="33"/>
      <c r="AJ437" s="33"/>
      <c r="AK437" s="33"/>
      <c r="AL437" s="33"/>
      <c r="AM437" s="33"/>
    </row>
    <row r="438" ht="15.75" customHeight="1">
      <c r="A438" s="32"/>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c r="AE438" s="33"/>
      <c r="AF438" s="33"/>
      <c r="AG438" s="33"/>
      <c r="AH438" s="33"/>
      <c r="AI438" s="33"/>
      <c r="AJ438" s="33"/>
      <c r="AK438" s="33"/>
      <c r="AL438" s="33"/>
      <c r="AM438" s="33"/>
    </row>
    <row r="439" ht="15.75" customHeight="1">
      <c r="A439" s="32"/>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c r="AE439" s="33"/>
      <c r="AF439" s="33"/>
      <c r="AG439" s="33"/>
      <c r="AH439" s="33"/>
      <c r="AI439" s="33"/>
      <c r="AJ439" s="33"/>
      <c r="AK439" s="33"/>
      <c r="AL439" s="33"/>
      <c r="AM439" s="33"/>
    </row>
    <row r="440" ht="15.75" customHeight="1">
      <c r="A440" s="32"/>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c r="AE440" s="33"/>
      <c r="AF440" s="33"/>
      <c r="AG440" s="33"/>
      <c r="AH440" s="33"/>
      <c r="AI440" s="33"/>
      <c r="AJ440" s="33"/>
      <c r="AK440" s="33"/>
      <c r="AL440" s="33"/>
      <c r="AM440" s="33"/>
    </row>
    <row r="441" ht="15.75" customHeight="1">
      <c r="A441" s="32"/>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c r="AE441" s="33"/>
      <c r="AF441" s="33"/>
      <c r="AG441" s="33"/>
      <c r="AH441" s="33"/>
      <c r="AI441" s="33"/>
      <c r="AJ441" s="33"/>
      <c r="AK441" s="33"/>
      <c r="AL441" s="33"/>
      <c r="AM441" s="33"/>
    </row>
    <row r="442" ht="15.75" customHeight="1">
      <c r="A442" s="32"/>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c r="AE442" s="33"/>
      <c r="AF442" s="33"/>
      <c r="AG442" s="33"/>
      <c r="AH442" s="33"/>
      <c r="AI442" s="33"/>
      <c r="AJ442" s="33"/>
      <c r="AK442" s="33"/>
      <c r="AL442" s="33"/>
      <c r="AM442" s="33"/>
    </row>
    <row r="443" ht="15.75" customHeight="1">
      <c r="A443" s="32"/>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c r="AE443" s="33"/>
      <c r="AF443" s="33"/>
      <c r="AG443" s="33"/>
      <c r="AH443" s="33"/>
      <c r="AI443" s="33"/>
      <c r="AJ443" s="33"/>
      <c r="AK443" s="33"/>
      <c r="AL443" s="33"/>
      <c r="AM443" s="33"/>
    </row>
    <row r="444" ht="15.75" customHeight="1">
      <c r="A444" s="32"/>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c r="AE444" s="33"/>
      <c r="AF444" s="33"/>
      <c r="AG444" s="33"/>
      <c r="AH444" s="33"/>
      <c r="AI444" s="33"/>
      <c r="AJ444" s="33"/>
      <c r="AK444" s="33"/>
      <c r="AL444" s="33"/>
      <c r="AM444" s="33"/>
    </row>
    <row r="445" ht="15.75" customHeight="1">
      <c r="A445" s="32"/>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c r="AE445" s="33"/>
      <c r="AF445" s="33"/>
      <c r="AG445" s="33"/>
      <c r="AH445" s="33"/>
      <c r="AI445" s="33"/>
      <c r="AJ445" s="33"/>
      <c r="AK445" s="33"/>
      <c r="AL445" s="33"/>
      <c r="AM445" s="33"/>
    </row>
    <row r="446" ht="15.75" customHeight="1">
      <c r="A446" s="32"/>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c r="AE446" s="33"/>
      <c r="AF446" s="33"/>
      <c r="AG446" s="33"/>
      <c r="AH446" s="33"/>
      <c r="AI446" s="33"/>
      <c r="AJ446" s="33"/>
      <c r="AK446" s="33"/>
      <c r="AL446" s="33"/>
      <c r="AM446" s="33"/>
    </row>
    <row r="447" ht="15.75" customHeight="1">
      <c r="A447" s="32"/>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c r="AE447" s="33"/>
      <c r="AF447" s="33"/>
      <c r="AG447" s="33"/>
      <c r="AH447" s="33"/>
      <c r="AI447" s="33"/>
      <c r="AJ447" s="33"/>
      <c r="AK447" s="33"/>
      <c r="AL447" s="33"/>
      <c r="AM447" s="33"/>
    </row>
    <row r="448" ht="15.75" customHeight="1">
      <c r="A448" s="32"/>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c r="AE448" s="33"/>
      <c r="AF448" s="33"/>
      <c r="AG448" s="33"/>
      <c r="AH448" s="33"/>
      <c r="AI448" s="33"/>
      <c r="AJ448" s="33"/>
      <c r="AK448" s="33"/>
      <c r="AL448" s="33"/>
      <c r="AM448" s="33"/>
    </row>
    <row r="449" ht="15.75" customHeight="1">
      <c r="A449" s="32"/>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c r="AE449" s="33"/>
      <c r="AF449" s="33"/>
      <c r="AG449" s="33"/>
      <c r="AH449" s="33"/>
      <c r="AI449" s="33"/>
      <c r="AJ449" s="33"/>
      <c r="AK449" s="33"/>
      <c r="AL449" s="33"/>
      <c r="AM449" s="33"/>
    </row>
    <row r="450" ht="15.75" customHeight="1">
      <c r="A450" s="32"/>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c r="AE450" s="33"/>
      <c r="AF450" s="33"/>
      <c r="AG450" s="33"/>
      <c r="AH450" s="33"/>
      <c r="AI450" s="33"/>
      <c r="AJ450" s="33"/>
      <c r="AK450" s="33"/>
      <c r="AL450" s="33"/>
      <c r="AM450" s="33"/>
    </row>
    <row r="451" ht="15.75" customHeight="1">
      <c r="A451" s="32"/>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c r="AE451" s="33"/>
      <c r="AF451" s="33"/>
      <c r="AG451" s="33"/>
      <c r="AH451" s="33"/>
      <c r="AI451" s="33"/>
      <c r="AJ451" s="33"/>
      <c r="AK451" s="33"/>
      <c r="AL451" s="33"/>
      <c r="AM451" s="33"/>
    </row>
    <row r="452" ht="15.75" customHeight="1">
      <c r="A452" s="32"/>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c r="AE452" s="33"/>
      <c r="AF452" s="33"/>
      <c r="AG452" s="33"/>
      <c r="AH452" s="33"/>
      <c r="AI452" s="33"/>
      <c r="AJ452" s="33"/>
      <c r="AK452" s="33"/>
      <c r="AL452" s="33"/>
      <c r="AM452" s="33"/>
    </row>
    <row r="453" ht="15.75" customHeight="1">
      <c r="A453" s="32"/>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c r="AE453" s="33"/>
      <c r="AF453" s="33"/>
      <c r="AG453" s="33"/>
      <c r="AH453" s="33"/>
      <c r="AI453" s="33"/>
      <c r="AJ453" s="33"/>
      <c r="AK453" s="33"/>
      <c r="AL453" s="33"/>
      <c r="AM453" s="33"/>
    </row>
    <row r="454" ht="15.75" customHeight="1">
      <c r="A454" s="32"/>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c r="AE454" s="33"/>
      <c r="AF454" s="33"/>
      <c r="AG454" s="33"/>
      <c r="AH454" s="33"/>
      <c r="AI454" s="33"/>
      <c r="AJ454" s="33"/>
      <c r="AK454" s="33"/>
      <c r="AL454" s="33"/>
      <c r="AM454" s="33"/>
    </row>
    <row r="455" ht="15.75" customHeight="1">
      <c r="A455" s="32"/>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c r="AE455" s="33"/>
      <c r="AF455" s="33"/>
      <c r="AG455" s="33"/>
      <c r="AH455" s="33"/>
      <c r="AI455" s="33"/>
      <c r="AJ455" s="33"/>
      <c r="AK455" s="33"/>
      <c r="AL455" s="33"/>
      <c r="AM455" s="33"/>
    </row>
    <row r="456" ht="15.75" customHeight="1">
      <c r="A456" s="32"/>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c r="AE456" s="33"/>
      <c r="AF456" s="33"/>
      <c r="AG456" s="33"/>
      <c r="AH456" s="33"/>
      <c r="AI456" s="33"/>
      <c r="AJ456" s="33"/>
      <c r="AK456" s="33"/>
      <c r="AL456" s="33"/>
      <c r="AM456" s="33"/>
    </row>
    <row r="457" ht="15.75" customHeight="1">
      <c r="A457" s="32"/>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c r="AE457" s="33"/>
      <c r="AF457" s="33"/>
      <c r="AG457" s="33"/>
      <c r="AH457" s="33"/>
      <c r="AI457" s="33"/>
      <c r="AJ457" s="33"/>
      <c r="AK457" s="33"/>
      <c r="AL457" s="33"/>
      <c r="AM457" s="33"/>
    </row>
    <row r="458" ht="15.75" customHeight="1">
      <c r="A458" s="32"/>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c r="AE458" s="33"/>
      <c r="AF458" s="33"/>
      <c r="AG458" s="33"/>
      <c r="AH458" s="33"/>
      <c r="AI458" s="33"/>
      <c r="AJ458" s="33"/>
      <c r="AK458" s="33"/>
      <c r="AL458" s="33"/>
      <c r="AM458" s="33"/>
    </row>
    <row r="459" ht="15.75" customHeight="1">
      <c r="A459" s="32"/>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c r="AE459" s="33"/>
      <c r="AF459" s="33"/>
      <c r="AG459" s="33"/>
      <c r="AH459" s="33"/>
      <c r="AI459" s="33"/>
      <c r="AJ459" s="33"/>
      <c r="AK459" s="33"/>
      <c r="AL459" s="33"/>
      <c r="AM459" s="33"/>
    </row>
    <row r="460" ht="15.75" customHeight="1">
      <c r="A460" s="32"/>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c r="AE460" s="33"/>
      <c r="AF460" s="33"/>
      <c r="AG460" s="33"/>
      <c r="AH460" s="33"/>
      <c r="AI460" s="33"/>
      <c r="AJ460" s="33"/>
      <c r="AK460" s="33"/>
      <c r="AL460" s="33"/>
      <c r="AM460" s="33"/>
    </row>
    <row r="461" ht="15.75" customHeight="1">
      <c r="A461" s="32"/>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c r="AE461" s="33"/>
      <c r="AF461" s="33"/>
      <c r="AG461" s="33"/>
      <c r="AH461" s="33"/>
      <c r="AI461" s="33"/>
      <c r="AJ461" s="33"/>
      <c r="AK461" s="33"/>
      <c r="AL461" s="33"/>
      <c r="AM461" s="33"/>
    </row>
    <row r="462" ht="15.75" customHeight="1">
      <c r="A462" s="32"/>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c r="AE462" s="33"/>
      <c r="AF462" s="33"/>
      <c r="AG462" s="33"/>
      <c r="AH462" s="33"/>
      <c r="AI462" s="33"/>
      <c r="AJ462" s="33"/>
      <c r="AK462" s="33"/>
      <c r="AL462" s="33"/>
      <c r="AM462" s="33"/>
    </row>
    <row r="463" ht="15.75" customHeight="1">
      <c r="A463" s="32"/>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c r="AE463" s="33"/>
      <c r="AF463" s="33"/>
      <c r="AG463" s="33"/>
      <c r="AH463" s="33"/>
      <c r="AI463" s="33"/>
      <c r="AJ463" s="33"/>
      <c r="AK463" s="33"/>
      <c r="AL463" s="33"/>
      <c r="AM463" s="33"/>
    </row>
    <row r="464" ht="15.75" customHeight="1">
      <c r="A464" s="32"/>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c r="AE464" s="33"/>
      <c r="AF464" s="33"/>
      <c r="AG464" s="33"/>
      <c r="AH464" s="33"/>
      <c r="AI464" s="33"/>
      <c r="AJ464" s="33"/>
      <c r="AK464" s="33"/>
      <c r="AL464" s="33"/>
      <c r="AM464" s="33"/>
    </row>
    <row r="465" ht="15.75" customHeight="1">
      <c r="A465" s="32"/>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c r="AE465" s="33"/>
      <c r="AF465" s="33"/>
      <c r="AG465" s="33"/>
      <c r="AH465" s="33"/>
      <c r="AI465" s="33"/>
      <c r="AJ465" s="33"/>
      <c r="AK465" s="33"/>
      <c r="AL465" s="33"/>
      <c r="AM465" s="33"/>
    </row>
    <row r="466" ht="15.75" customHeight="1">
      <c r="A466" s="32"/>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c r="AE466" s="33"/>
      <c r="AF466" s="33"/>
      <c r="AG466" s="33"/>
      <c r="AH466" s="33"/>
      <c r="AI466" s="33"/>
      <c r="AJ466" s="33"/>
      <c r="AK466" s="33"/>
      <c r="AL466" s="33"/>
      <c r="AM466" s="33"/>
    </row>
    <row r="467" ht="15.75" customHeight="1">
      <c r="A467" s="32"/>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c r="AE467" s="33"/>
      <c r="AF467" s="33"/>
      <c r="AG467" s="33"/>
      <c r="AH467" s="33"/>
      <c r="AI467" s="33"/>
      <c r="AJ467" s="33"/>
      <c r="AK467" s="33"/>
      <c r="AL467" s="33"/>
      <c r="AM467" s="33"/>
    </row>
    <row r="468" ht="15.75" customHeight="1">
      <c r="A468" s="32"/>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c r="AE468" s="33"/>
      <c r="AF468" s="33"/>
      <c r="AG468" s="33"/>
      <c r="AH468" s="33"/>
      <c r="AI468" s="33"/>
      <c r="AJ468" s="33"/>
      <c r="AK468" s="33"/>
      <c r="AL468" s="33"/>
      <c r="AM468" s="33"/>
    </row>
    <row r="469" ht="15.75" customHeight="1">
      <c r="A469" s="32"/>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c r="AE469" s="33"/>
      <c r="AF469" s="33"/>
      <c r="AG469" s="33"/>
      <c r="AH469" s="33"/>
      <c r="AI469" s="33"/>
      <c r="AJ469" s="33"/>
      <c r="AK469" s="33"/>
      <c r="AL469" s="33"/>
      <c r="AM469" s="33"/>
    </row>
    <row r="470" ht="15.75" customHeight="1">
      <c r="A470" s="32"/>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c r="AE470" s="33"/>
      <c r="AF470" s="33"/>
      <c r="AG470" s="33"/>
      <c r="AH470" s="33"/>
      <c r="AI470" s="33"/>
      <c r="AJ470" s="33"/>
      <c r="AK470" s="33"/>
      <c r="AL470" s="33"/>
      <c r="AM470" s="33"/>
    </row>
    <row r="471" ht="15.75" customHeight="1">
      <c r="A471" s="32"/>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c r="AE471" s="33"/>
      <c r="AF471" s="33"/>
      <c r="AG471" s="33"/>
      <c r="AH471" s="33"/>
      <c r="AI471" s="33"/>
      <c r="AJ471" s="33"/>
      <c r="AK471" s="33"/>
      <c r="AL471" s="33"/>
      <c r="AM471" s="33"/>
    </row>
    <row r="472" ht="15.75" customHeight="1">
      <c r="A472" s="32"/>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c r="AE472" s="33"/>
      <c r="AF472" s="33"/>
      <c r="AG472" s="33"/>
      <c r="AH472" s="33"/>
      <c r="AI472" s="33"/>
      <c r="AJ472" s="33"/>
      <c r="AK472" s="33"/>
      <c r="AL472" s="33"/>
      <c r="AM472" s="33"/>
    </row>
    <row r="473" ht="15.75" customHeight="1">
      <c r="A473" s="32"/>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c r="AE473" s="33"/>
      <c r="AF473" s="33"/>
      <c r="AG473" s="33"/>
      <c r="AH473" s="33"/>
      <c r="AI473" s="33"/>
      <c r="AJ473" s="33"/>
      <c r="AK473" s="33"/>
      <c r="AL473" s="33"/>
      <c r="AM473" s="33"/>
    </row>
    <row r="474" ht="15.75" customHeight="1">
      <c r="A474" s="32"/>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c r="AE474" s="33"/>
      <c r="AF474" s="33"/>
      <c r="AG474" s="33"/>
      <c r="AH474" s="33"/>
      <c r="AI474" s="33"/>
      <c r="AJ474" s="33"/>
      <c r="AK474" s="33"/>
      <c r="AL474" s="33"/>
      <c r="AM474" s="33"/>
    </row>
    <row r="475" ht="15.75" customHeight="1">
      <c r="A475" s="32"/>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c r="AE475" s="33"/>
      <c r="AF475" s="33"/>
      <c r="AG475" s="33"/>
      <c r="AH475" s="33"/>
      <c r="AI475" s="33"/>
      <c r="AJ475" s="33"/>
      <c r="AK475" s="33"/>
      <c r="AL475" s="33"/>
      <c r="AM475" s="33"/>
    </row>
    <row r="476" ht="15.75" customHeight="1">
      <c r="A476" s="32"/>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c r="AE476" s="33"/>
      <c r="AF476" s="33"/>
      <c r="AG476" s="33"/>
      <c r="AH476" s="33"/>
      <c r="AI476" s="33"/>
      <c r="AJ476" s="33"/>
      <c r="AK476" s="33"/>
      <c r="AL476" s="33"/>
      <c r="AM476" s="33"/>
    </row>
    <row r="477" ht="15.75" customHeight="1">
      <c r="A477" s="32"/>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c r="AE477" s="33"/>
      <c r="AF477" s="33"/>
      <c r="AG477" s="33"/>
      <c r="AH477" s="33"/>
      <c r="AI477" s="33"/>
      <c r="AJ477" s="33"/>
      <c r="AK477" s="33"/>
      <c r="AL477" s="33"/>
      <c r="AM477" s="33"/>
    </row>
    <row r="478" ht="15.75" customHeight="1">
      <c r="A478" s="32"/>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c r="AE478" s="33"/>
      <c r="AF478" s="33"/>
      <c r="AG478" s="33"/>
      <c r="AH478" s="33"/>
      <c r="AI478" s="33"/>
      <c r="AJ478" s="33"/>
      <c r="AK478" s="33"/>
      <c r="AL478" s="33"/>
      <c r="AM478" s="33"/>
    </row>
    <row r="479" ht="15.75" customHeight="1">
      <c r="A479" s="32"/>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c r="AE479" s="33"/>
      <c r="AF479" s="33"/>
      <c r="AG479" s="33"/>
      <c r="AH479" s="33"/>
      <c r="AI479" s="33"/>
      <c r="AJ479" s="33"/>
      <c r="AK479" s="33"/>
      <c r="AL479" s="33"/>
      <c r="AM479" s="33"/>
    </row>
    <row r="480" ht="15.75" customHeight="1">
      <c r="A480" s="32"/>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c r="AE480" s="33"/>
      <c r="AF480" s="33"/>
      <c r="AG480" s="33"/>
      <c r="AH480" s="33"/>
      <c r="AI480" s="33"/>
      <c r="AJ480" s="33"/>
      <c r="AK480" s="33"/>
      <c r="AL480" s="33"/>
      <c r="AM480" s="33"/>
    </row>
    <row r="481" ht="15.75" customHeight="1">
      <c r="A481" s="32"/>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c r="AE481" s="33"/>
      <c r="AF481" s="33"/>
      <c r="AG481" s="33"/>
      <c r="AH481" s="33"/>
      <c r="AI481" s="33"/>
      <c r="AJ481" s="33"/>
      <c r="AK481" s="33"/>
      <c r="AL481" s="33"/>
      <c r="AM481" s="33"/>
    </row>
    <row r="482" ht="15.75" customHeight="1">
      <c r="A482" s="32"/>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c r="AE482" s="33"/>
      <c r="AF482" s="33"/>
      <c r="AG482" s="33"/>
      <c r="AH482" s="33"/>
      <c r="AI482" s="33"/>
      <c r="AJ482" s="33"/>
      <c r="AK482" s="33"/>
      <c r="AL482" s="33"/>
      <c r="AM482" s="33"/>
    </row>
    <row r="483" ht="15.75" customHeight="1">
      <c r="A483" s="32"/>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c r="AE483" s="33"/>
      <c r="AF483" s="33"/>
      <c r="AG483" s="33"/>
      <c r="AH483" s="33"/>
      <c r="AI483" s="33"/>
      <c r="AJ483" s="33"/>
      <c r="AK483" s="33"/>
      <c r="AL483" s="33"/>
      <c r="AM483" s="33"/>
    </row>
    <row r="484" ht="15.75" customHeight="1">
      <c r="A484" s="32"/>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c r="AE484" s="33"/>
      <c r="AF484" s="33"/>
      <c r="AG484" s="33"/>
      <c r="AH484" s="33"/>
      <c r="AI484" s="33"/>
      <c r="AJ484" s="33"/>
      <c r="AK484" s="33"/>
      <c r="AL484" s="33"/>
      <c r="AM484" s="33"/>
    </row>
    <row r="485" ht="15.75" customHeight="1">
      <c r="A485" s="32"/>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c r="AE485" s="33"/>
      <c r="AF485" s="33"/>
      <c r="AG485" s="33"/>
      <c r="AH485" s="33"/>
      <c r="AI485" s="33"/>
      <c r="AJ485" s="33"/>
      <c r="AK485" s="33"/>
      <c r="AL485" s="33"/>
      <c r="AM485" s="33"/>
    </row>
    <row r="486" ht="15.75" customHeight="1">
      <c r="A486" s="32"/>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c r="AE486" s="33"/>
      <c r="AF486" s="33"/>
      <c r="AG486" s="33"/>
      <c r="AH486" s="33"/>
      <c r="AI486" s="33"/>
      <c r="AJ486" s="33"/>
      <c r="AK486" s="33"/>
      <c r="AL486" s="33"/>
      <c r="AM486" s="33"/>
    </row>
    <row r="487" ht="15.75" customHeight="1">
      <c r="A487" s="32"/>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c r="AE487" s="33"/>
      <c r="AF487" s="33"/>
      <c r="AG487" s="33"/>
      <c r="AH487" s="33"/>
      <c r="AI487" s="33"/>
      <c r="AJ487" s="33"/>
      <c r="AK487" s="33"/>
      <c r="AL487" s="33"/>
      <c r="AM487" s="33"/>
    </row>
    <row r="488" ht="15.75" customHeight="1">
      <c r="A488" s="32"/>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c r="AE488" s="33"/>
      <c r="AF488" s="33"/>
      <c r="AG488" s="33"/>
      <c r="AH488" s="33"/>
      <c r="AI488" s="33"/>
      <c r="AJ488" s="33"/>
      <c r="AK488" s="33"/>
      <c r="AL488" s="33"/>
      <c r="AM488" s="33"/>
    </row>
    <row r="489" ht="15.75" customHeight="1">
      <c r="A489" s="32"/>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c r="AE489" s="33"/>
      <c r="AF489" s="33"/>
      <c r="AG489" s="33"/>
      <c r="AH489" s="33"/>
      <c r="AI489" s="33"/>
      <c r="AJ489" s="33"/>
      <c r="AK489" s="33"/>
      <c r="AL489" s="33"/>
      <c r="AM489" s="33"/>
    </row>
    <row r="490" ht="15.75" customHeight="1">
      <c r="A490" s="32"/>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c r="AE490" s="33"/>
      <c r="AF490" s="33"/>
      <c r="AG490" s="33"/>
      <c r="AH490" s="33"/>
      <c r="AI490" s="33"/>
      <c r="AJ490" s="33"/>
      <c r="AK490" s="33"/>
      <c r="AL490" s="33"/>
      <c r="AM490" s="33"/>
    </row>
    <row r="491" ht="15.75" customHeight="1">
      <c r="A491" s="32"/>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c r="AE491" s="33"/>
      <c r="AF491" s="33"/>
      <c r="AG491" s="33"/>
      <c r="AH491" s="33"/>
      <c r="AI491" s="33"/>
      <c r="AJ491" s="33"/>
      <c r="AK491" s="33"/>
      <c r="AL491" s="33"/>
      <c r="AM491" s="33"/>
    </row>
    <row r="492" ht="15.75" customHeight="1">
      <c r="A492" s="32"/>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c r="AE492" s="33"/>
      <c r="AF492" s="33"/>
      <c r="AG492" s="33"/>
      <c r="AH492" s="33"/>
      <c r="AI492" s="33"/>
      <c r="AJ492" s="33"/>
      <c r="AK492" s="33"/>
      <c r="AL492" s="33"/>
      <c r="AM492" s="33"/>
    </row>
    <row r="493" ht="15.75" customHeight="1">
      <c r="A493" s="32"/>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c r="AE493" s="33"/>
      <c r="AF493" s="33"/>
      <c r="AG493" s="33"/>
      <c r="AH493" s="33"/>
      <c r="AI493" s="33"/>
      <c r="AJ493" s="33"/>
      <c r="AK493" s="33"/>
      <c r="AL493" s="33"/>
      <c r="AM493" s="33"/>
    </row>
    <row r="494" ht="15.75" customHeight="1">
      <c r="A494" s="32"/>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c r="AE494" s="33"/>
      <c r="AF494" s="33"/>
      <c r="AG494" s="33"/>
      <c r="AH494" s="33"/>
      <c r="AI494" s="33"/>
      <c r="AJ494" s="33"/>
      <c r="AK494" s="33"/>
      <c r="AL494" s="33"/>
      <c r="AM494" s="33"/>
    </row>
    <row r="495" ht="15.75" customHeight="1">
      <c r="A495" s="32"/>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c r="AE495" s="33"/>
      <c r="AF495" s="33"/>
      <c r="AG495" s="33"/>
      <c r="AH495" s="33"/>
      <c r="AI495" s="33"/>
      <c r="AJ495" s="33"/>
      <c r="AK495" s="33"/>
      <c r="AL495" s="33"/>
      <c r="AM495" s="33"/>
    </row>
    <row r="496" ht="15.75" customHeight="1">
      <c r="A496" s="32"/>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c r="AE496" s="33"/>
      <c r="AF496" s="33"/>
      <c r="AG496" s="33"/>
      <c r="AH496" s="33"/>
      <c r="AI496" s="33"/>
      <c r="AJ496" s="33"/>
      <c r="AK496" s="33"/>
      <c r="AL496" s="33"/>
      <c r="AM496" s="33"/>
    </row>
    <row r="497" ht="15.75" customHeight="1">
      <c r="A497" s="32"/>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c r="AE497" s="33"/>
      <c r="AF497" s="33"/>
      <c r="AG497" s="33"/>
      <c r="AH497" s="33"/>
      <c r="AI497" s="33"/>
      <c r="AJ497" s="33"/>
      <c r="AK497" s="33"/>
      <c r="AL497" s="33"/>
      <c r="AM497" s="33"/>
    </row>
    <row r="498" ht="15.75" customHeight="1">
      <c r="A498" s="32"/>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c r="AE498" s="33"/>
      <c r="AF498" s="33"/>
      <c r="AG498" s="33"/>
      <c r="AH498" s="33"/>
      <c r="AI498" s="33"/>
      <c r="AJ498" s="33"/>
      <c r="AK498" s="33"/>
      <c r="AL498" s="33"/>
      <c r="AM498" s="33"/>
    </row>
    <row r="499" ht="15.75" customHeight="1">
      <c r="A499" s="32"/>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c r="AE499" s="33"/>
      <c r="AF499" s="33"/>
      <c r="AG499" s="33"/>
      <c r="AH499" s="33"/>
      <c r="AI499" s="33"/>
      <c r="AJ499" s="33"/>
      <c r="AK499" s="33"/>
      <c r="AL499" s="33"/>
      <c r="AM499" s="33"/>
    </row>
    <row r="500" ht="15.75" customHeight="1">
      <c r="A500" s="32"/>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c r="AE500" s="33"/>
      <c r="AF500" s="33"/>
      <c r="AG500" s="33"/>
      <c r="AH500" s="33"/>
      <c r="AI500" s="33"/>
      <c r="AJ500" s="33"/>
      <c r="AK500" s="33"/>
      <c r="AL500" s="33"/>
      <c r="AM500" s="33"/>
    </row>
    <row r="501" ht="15.75" customHeight="1">
      <c r="A501" s="32"/>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c r="AE501" s="33"/>
      <c r="AF501" s="33"/>
      <c r="AG501" s="33"/>
      <c r="AH501" s="33"/>
      <c r="AI501" s="33"/>
      <c r="AJ501" s="33"/>
      <c r="AK501" s="33"/>
      <c r="AL501" s="33"/>
      <c r="AM501" s="33"/>
    </row>
    <row r="502" ht="15.75" customHeight="1">
      <c r="A502" s="32"/>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c r="AE502" s="33"/>
      <c r="AF502" s="33"/>
      <c r="AG502" s="33"/>
      <c r="AH502" s="33"/>
      <c r="AI502" s="33"/>
      <c r="AJ502" s="33"/>
      <c r="AK502" s="33"/>
      <c r="AL502" s="33"/>
      <c r="AM502" s="33"/>
    </row>
    <row r="503" ht="15.75" customHeight="1">
      <c r="A503" s="32"/>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c r="AE503" s="33"/>
      <c r="AF503" s="33"/>
      <c r="AG503" s="33"/>
      <c r="AH503" s="33"/>
      <c r="AI503" s="33"/>
      <c r="AJ503" s="33"/>
      <c r="AK503" s="33"/>
      <c r="AL503" s="33"/>
      <c r="AM503" s="33"/>
    </row>
    <row r="504" ht="15.75" customHeight="1">
      <c r="A504" s="32"/>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c r="AE504" s="33"/>
      <c r="AF504" s="33"/>
      <c r="AG504" s="33"/>
      <c r="AH504" s="33"/>
      <c r="AI504" s="33"/>
      <c r="AJ504" s="33"/>
      <c r="AK504" s="33"/>
      <c r="AL504" s="33"/>
      <c r="AM504" s="33"/>
    </row>
    <row r="505" ht="15.75" customHeight="1">
      <c r="A505" s="32"/>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c r="AE505" s="33"/>
      <c r="AF505" s="33"/>
      <c r="AG505" s="33"/>
      <c r="AH505" s="33"/>
      <c r="AI505" s="33"/>
      <c r="AJ505" s="33"/>
      <c r="AK505" s="33"/>
      <c r="AL505" s="33"/>
      <c r="AM505" s="33"/>
    </row>
    <row r="506" ht="15.75" customHeight="1">
      <c r="A506" s="32"/>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c r="AE506" s="33"/>
      <c r="AF506" s="33"/>
      <c r="AG506" s="33"/>
      <c r="AH506" s="33"/>
      <c r="AI506" s="33"/>
      <c r="AJ506" s="33"/>
      <c r="AK506" s="33"/>
      <c r="AL506" s="33"/>
      <c r="AM506" s="33"/>
    </row>
    <row r="507" ht="15.75" customHeight="1">
      <c r="A507" s="32"/>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c r="AE507" s="33"/>
      <c r="AF507" s="33"/>
      <c r="AG507" s="33"/>
      <c r="AH507" s="33"/>
      <c r="AI507" s="33"/>
      <c r="AJ507" s="33"/>
      <c r="AK507" s="33"/>
      <c r="AL507" s="33"/>
      <c r="AM507" s="33"/>
    </row>
    <row r="508" ht="15.75" customHeight="1">
      <c r="A508" s="32"/>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c r="AE508" s="33"/>
      <c r="AF508" s="33"/>
      <c r="AG508" s="33"/>
      <c r="AH508" s="33"/>
      <c r="AI508" s="33"/>
      <c r="AJ508" s="33"/>
      <c r="AK508" s="33"/>
      <c r="AL508" s="33"/>
      <c r="AM508" s="33"/>
    </row>
    <row r="509" ht="15.75" customHeight="1">
      <c r="A509" s="32"/>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c r="AE509" s="33"/>
      <c r="AF509" s="33"/>
      <c r="AG509" s="33"/>
      <c r="AH509" s="33"/>
      <c r="AI509" s="33"/>
      <c r="AJ509" s="33"/>
      <c r="AK509" s="33"/>
      <c r="AL509" s="33"/>
      <c r="AM509" s="33"/>
    </row>
    <row r="510" ht="15.75" customHeight="1">
      <c r="A510" s="32"/>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c r="AE510" s="33"/>
      <c r="AF510" s="33"/>
      <c r="AG510" s="33"/>
      <c r="AH510" s="33"/>
      <c r="AI510" s="33"/>
      <c r="AJ510" s="33"/>
      <c r="AK510" s="33"/>
      <c r="AL510" s="33"/>
      <c r="AM510" s="33"/>
    </row>
    <row r="511" ht="15.75" customHeight="1">
      <c r="A511" s="32"/>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c r="AE511" s="33"/>
      <c r="AF511" s="33"/>
      <c r="AG511" s="33"/>
      <c r="AH511" s="33"/>
      <c r="AI511" s="33"/>
      <c r="AJ511" s="33"/>
      <c r="AK511" s="33"/>
      <c r="AL511" s="33"/>
      <c r="AM511" s="33"/>
    </row>
    <row r="512" ht="15.75" customHeight="1">
      <c r="A512" s="32"/>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c r="AE512" s="33"/>
      <c r="AF512" s="33"/>
      <c r="AG512" s="33"/>
      <c r="AH512" s="33"/>
      <c r="AI512" s="33"/>
      <c r="AJ512" s="33"/>
      <c r="AK512" s="33"/>
      <c r="AL512" s="33"/>
      <c r="AM512" s="33"/>
    </row>
    <row r="513" ht="15.75" customHeight="1">
      <c r="A513" s="32"/>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c r="AE513" s="33"/>
      <c r="AF513" s="33"/>
      <c r="AG513" s="33"/>
      <c r="AH513" s="33"/>
      <c r="AI513" s="33"/>
      <c r="AJ513" s="33"/>
      <c r="AK513" s="33"/>
      <c r="AL513" s="33"/>
      <c r="AM513" s="33"/>
    </row>
    <row r="514" ht="15.75" customHeight="1">
      <c r="A514" s="32"/>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c r="AE514" s="33"/>
      <c r="AF514" s="33"/>
      <c r="AG514" s="33"/>
      <c r="AH514" s="33"/>
      <c r="AI514" s="33"/>
      <c r="AJ514" s="33"/>
      <c r="AK514" s="33"/>
      <c r="AL514" s="33"/>
      <c r="AM514" s="33"/>
    </row>
    <row r="515" ht="15.75" customHeight="1">
      <c r="A515" s="32"/>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c r="AE515" s="33"/>
      <c r="AF515" s="33"/>
      <c r="AG515" s="33"/>
      <c r="AH515" s="33"/>
      <c r="AI515" s="33"/>
      <c r="AJ515" s="33"/>
      <c r="AK515" s="33"/>
      <c r="AL515" s="33"/>
      <c r="AM515" s="33"/>
    </row>
    <row r="516" ht="15.75" customHeight="1">
      <c r="A516" s="32"/>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c r="AE516" s="33"/>
      <c r="AF516" s="33"/>
      <c r="AG516" s="33"/>
      <c r="AH516" s="33"/>
      <c r="AI516" s="33"/>
      <c r="AJ516" s="33"/>
      <c r="AK516" s="33"/>
      <c r="AL516" s="33"/>
      <c r="AM516" s="33"/>
    </row>
    <row r="517" ht="15.75" customHeight="1">
      <c r="A517" s="32"/>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c r="AE517" s="33"/>
      <c r="AF517" s="33"/>
      <c r="AG517" s="33"/>
      <c r="AH517" s="33"/>
      <c r="AI517" s="33"/>
      <c r="AJ517" s="33"/>
      <c r="AK517" s="33"/>
      <c r="AL517" s="33"/>
      <c r="AM517" s="33"/>
    </row>
    <row r="518" ht="15.75" customHeight="1">
      <c r="A518" s="32"/>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c r="AE518" s="33"/>
      <c r="AF518" s="33"/>
      <c r="AG518" s="33"/>
      <c r="AH518" s="33"/>
      <c r="AI518" s="33"/>
      <c r="AJ518" s="33"/>
      <c r="AK518" s="33"/>
      <c r="AL518" s="33"/>
      <c r="AM518" s="33"/>
    </row>
    <row r="519" ht="15.75" customHeight="1">
      <c r="A519" s="32"/>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c r="AE519" s="33"/>
      <c r="AF519" s="33"/>
      <c r="AG519" s="33"/>
      <c r="AH519" s="33"/>
      <c r="AI519" s="33"/>
      <c r="AJ519" s="33"/>
      <c r="AK519" s="33"/>
      <c r="AL519" s="33"/>
      <c r="AM519" s="33"/>
    </row>
    <row r="520" ht="15.75" customHeight="1">
      <c r="A520" s="32"/>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c r="AE520" s="33"/>
      <c r="AF520" s="33"/>
      <c r="AG520" s="33"/>
      <c r="AH520" s="33"/>
      <c r="AI520" s="33"/>
      <c r="AJ520" s="33"/>
      <c r="AK520" s="33"/>
      <c r="AL520" s="33"/>
      <c r="AM520" s="33"/>
    </row>
    <row r="521" ht="15.75" customHeight="1">
      <c r="A521" s="32"/>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c r="AE521" s="33"/>
      <c r="AF521" s="33"/>
      <c r="AG521" s="33"/>
      <c r="AH521" s="33"/>
      <c r="AI521" s="33"/>
      <c r="AJ521" s="33"/>
      <c r="AK521" s="33"/>
      <c r="AL521" s="33"/>
      <c r="AM521" s="33"/>
    </row>
    <row r="522" ht="15.75" customHeight="1">
      <c r="A522" s="32"/>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c r="AE522" s="33"/>
      <c r="AF522" s="33"/>
      <c r="AG522" s="33"/>
      <c r="AH522" s="33"/>
      <c r="AI522" s="33"/>
      <c r="AJ522" s="33"/>
      <c r="AK522" s="33"/>
      <c r="AL522" s="33"/>
      <c r="AM522" s="33"/>
    </row>
    <row r="523" ht="15.75" customHeight="1">
      <c r="A523" s="32"/>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c r="AE523" s="33"/>
      <c r="AF523" s="33"/>
      <c r="AG523" s="33"/>
      <c r="AH523" s="33"/>
      <c r="AI523" s="33"/>
      <c r="AJ523" s="33"/>
      <c r="AK523" s="33"/>
      <c r="AL523" s="33"/>
      <c r="AM523" s="33"/>
    </row>
    <row r="524" ht="15.75" customHeight="1">
      <c r="A524" s="32"/>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c r="AE524" s="33"/>
      <c r="AF524" s="33"/>
      <c r="AG524" s="33"/>
      <c r="AH524" s="33"/>
      <c r="AI524" s="33"/>
      <c r="AJ524" s="33"/>
      <c r="AK524" s="33"/>
      <c r="AL524" s="33"/>
      <c r="AM524" s="33"/>
    </row>
    <row r="525" ht="15.75" customHeight="1">
      <c r="A525" s="32"/>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c r="AE525" s="33"/>
      <c r="AF525" s="33"/>
      <c r="AG525" s="33"/>
      <c r="AH525" s="33"/>
      <c r="AI525" s="33"/>
      <c r="AJ525" s="33"/>
      <c r="AK525" s="33"/>
      <c r="AL525" s="33"/>
      <c r="AM525" s="33"/>
    </row>
    <row r="526" ht="15.75" customHeight="1">
      <c r="A526" s="32"/>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c r="AE526" s="33"/>
      <c r="AF526" s="33"/>
      <c r="AG526" s="33"/>
      <c r="AH526" s="33"/>
      <c r="AI526" s="33"/>
      <c r="AJ526" s="33"/>
      <c r="AK526" s="33"/>
      <c r="AL526" s="33"/>
      <c r="AM526" s="33"/>
    </row>
    <row r="527" ht="15.75" customHeight="1">
      <c r="A527" s="32"/>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c r="AE527" s="33"/>
      <c r="AF527" s="33"/>
      <c r="AG527" s="33"/>
      <c r="AH527" s="33"/>
      <c r="AI527" s="33"/>
      <c r="AJ527" s="33"/>
      <c r="AK527" s="33"/>
      <c r="AL527" s="33"/>
      <c r="AM527" s="33"/>
    </row>
    <row r="528" ht="15.75" customHeight="1">
      <c r="A528" s="32"/>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c r="AE528" s="33"/>
      <c r="AF528" s="33"/>
      <c r="AG528" s="33"/>
      <c r="AH528" s="33"/>
      <c r="AI528" s="33"/>
      <c r="AJ528" s="33"/>
      <c r="AK528" s="33"/>
      <c r="AL528" s="33"/>
      <c r="AM528" s="33"/>
    </row>
    <row r="529" ht="15.75" customHeight="1">
      <c r="A529" s="32"/>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c r="AE529" s="33"/>
      <c r="AF529" s="33"/>
      <c r="AG529" s="33"/>
      <c r="AH529" s="33"/>
      <c r="AI529" s="33"/>
      <c r="AJ529" s="33"/>
      <c r="AK529" s="33"/>
      <c r="AL529" s="33"/>
      <c r="AM529" s="33"/>
    </row>
    <row r="530" ht="15.75" customHeight="1">
      <c r="A530" s="32"/>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c r="AE530" s="33"/>
      <c r="AF530" s="33"/>
      <c r="AG530" s="33"/>
      <c r="AH530" s="33"/>
      <c r="AI530" s="33"/>
      <c r="AJ530" s="33"/>
      <c r="AK530" s="33"/>
      <c r="AL530" s="33"/>
      <c r="AM530" s="33"/>
    </row>
    <row r="531" ht="15.75" customHeight="1">
      <c r="A531" s="32"/>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c r="AE531" s="33"/>
      <c r="AF531" s="33"/>
      <c r="AG531" s="33"/>
      <c r="AH531" s="33"/>
      <c r="AI531" s="33"/>
      <c r="AJ531" s="33"/>
      <c r="AK531" s="33"/>
      <c r="AL531" s="33"/>
      <c r="AM531" s="33"/>
    </row>
    <row r="532" ht="15.75" customHeight="1">
      <c r="A532" s="32"/>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c r="AE532" s="33"/>
      <c r="AF532" s="33"/>
      <c r="AG532" s="33"/>
      <c r="AH532" s="33"/>
      <c r="AI532" s="33"/>
      <c r="AJ532" s="33"/>
      <c r="AK532" s="33"/>
      <c r="AL532" s="33"/>
      <c r="AM532" s="33"/>
    </row>
    <row r="533" ht="15.75" customHeight="1">
      <c r="A533" s="32"/>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c r="AE533" s="33"/>
      <c r="AF533" s="33"/>
      <c r="AG533" s="33"/>
      <c r="AH533" s="33"/>
      <c r="AI533" s="33"/>
      <c r="AJ533" s="33"/>
      <c r="AK533" s="33"/>
      <c r="AL533" s="33"/>
      <c r="AM533" s="33"/>
    </row>
    <row r="534" ht="15.75" customHeight="1">
      <c r="A534" s="32"/>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c r="AE534" s="33"/>
      <c r="AF534" s="33"/>
      <c r="AG534" s="33"/>
      <c r="AH534" s="33"/>
      <c r="AI534" s="33"/>
      <c r="AJ534" s="33"/>
      <c r="AK534" s="33"/>
      <c r="AL534" s="33"/>
      <c r="AM534" s="33"/>
    </row>
    <row r="535" ht="15.75" customHeight="1">
      <c r="A535" s="32"/>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c r="AE535" s="33"/>
      <c r="AF535" s="33"/>
      <c r="AG535" s="33"/>
      <c r="AH535" s="33"/>
      <c r="AI535" s="33"/>
      <c r="AJ535" s="33"/>
      <c r="AK535" s="33"/>
      <c r="AL535" s="33"/>
      <c r="AM535" s="33"/>
    </row>
    <row r="536" ht="15.75" customHeight="1">
      <c r="A536" s="32"/>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c r="AE536" s="33"/>
      <c r="AF536" s="33"/>
      <c r="AG536" s="33"/>
      <c r="AH536" s="33"/>
      <c r="AI536" s="33"/>
      <c r="AJ536" s="33"/>
      <c r="AK536" s="33"/>
      <c r="AL536" s="33"/>
      <c r="AM536" s="33"/>
    </row>
    <row r="537" ht="15.75" customHeight="1">
      <c r="A537" s="32"/>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c r="AE537" s="33"/>
      <c r="AF537" s="33"/>
      <c r="AG537" s="33"/>
      <c r="AH537" s="33"/>
      <c r="AI537" s="33"/>
      <c r="AJ537" s="33"/>
      <c r="AK537" s="33"/>
      <c r="AL537" s="33"/>
      <c r="AM537" s="33"/>
    </row>
    <row r="538" ht="15.75" customHeight="1">
      <c r="A538" s="32"/>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c r="AE538" s="33"/>
      <c r="AF538" s="33"/>
      <c r="AG538" s="33"/>
      <c r="AH538" s="33"/>
      <c r="AI538" s="33"/>
      <c r="AJ538" s="33"/>
      <c r="AK538" s="33"/>
      <c r="AL538" s="33"/>
      <c r="AM538" s="33"/>
    </row>
    <row r="539" ht="15.75" customHeight="1">
      <c r="A539" s="32"/>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c r="AE539" s="33"/>
      <c r="AF539" s="33"/>
      <c r="AG539" s="33"/>
      <c r="AH539" s="33"/>
      <c r="AI539" s="33"/>
      <c r="AJ539" s="33"/>
      <c r="AK539" s="33"/>
      <c r="AL539" s="33"/>
      <c r="AM539" s="33"/>
    </row>
    <row r="540" ht="15.75" customHeight="1">
      <c r="A540" s="32"/>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c r="AE540" s="33"/>
      <c r="AF540" s="33"/>
      <c r="AG540" s="33"/>
      <c r="AH540" s="33"/>
      <c r="AI540" s="33"/>
      <c r="AJ540" s="33"/>
      <c r="AK540" s="33"/>
      <c r="AL540" s="33"/>
      <c r="AM540" s="33"/>
    </row>
    <row r="541" ht="15.75" customHeight="1">
      <c r="A541" s="32"/>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c r="AE541" s="33"/>
      <c r="AF541" s="33"/>
      <c r="AG541" s="33"/>
      <c r="AH541" s="33"/>
      <c r="AI541" s="33"/>
      <c r="AJ541" s="33"/>
      <c r="AK541" s="33"/>
      <c r="AL541" s="33"/>
      <c r="AM541" s="33"/>
    </row>
    <row r="542" ht="15.75" customHeight="1">
      <c r="A542" s="32"/>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c r="AE542" s="33"/>
      <c r="AF542" s="33"/>
      <c r="AG542" s="33"/>
      <c r="AH542" s="33"/>
      <c r="AI542" s="33"/>
      <c r="AJ542" s="33"/>
      <c r="AK542" s="33"/>
      <c r="AL542" s="33"/>
      <c r="AM542" s="33"/>
    </row>
    <row r="543" ht="15.75" customHeight="1">
      <c r="A543" s="32"/>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c r="AE543" s="33"/>
      <c r="AF543" s="33"/>
      <c r="AG543" s="33"/>
      <c r="AH543" s="33"/>
      <c r="AI543" s="33"/>
      <c r="AJ543" s="33"/>
      <c r="AK543" s="33"/>
      <c r="AL543" s="33"/>
      <c r="AM543" s="33"/>
    </row>
    <row r="544" ht="15.75" customHeight="1">
      <c r="A544" s="32"/>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c r="AE544" s="33"/>
      <c r="AF544" s="33"/>
      <c r="AG544" s="33"/>
      <c r="AH544" s="33"/>
      <c r="AI544" s="33"/>
      <c r="AJ544" s="33"/>
      <c r="AK544" s="33"/>
      <c r="AL544" s="33"/>
      <c r="AM544" s="33"/>
    </row>
    <row r="545" ht="15.75" customHeight="1">
      <c r="A545" s="32"/>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c r="AE545" s="33"/>
      <c r="AF545" s="33"/>
      <c r="AG545" s="33"/>
      <c r="AH545" s="33"/>
      <c r="AI545" s="33"/>
      <c r="AJ545" s="33"/>
      <c r="AK545" s="33"/>
      <c r="AL545" s="33"/>
      <c r="AM545" s="33"/>
    </row>
    <row r="546" ht="15.75" customHeight="1">
      <c r="A546" s="32"/>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c r="AE546" s="33"/>
      <c r="AF546" s="33"/>
      <c r="AG546" s="33"/>
      <c r="AH546" s="33"/>
      <c r="AI546" s="33"/>
      <c r="AJ546" s="33"/>
      <c r="AK546" s="33"/>
      <c r="AL546" s="33"/>
      <c r="AM546" s="33"/>
    </row>
    <row r="547" ht="15.75" customHeight="1">
      <c r="A547" s="32"/>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c r="AE547" s="33"/>
      <c r="AF547" s="33"/>
      <c r="AG547" s="33"/>
      <c r="AH547" s="33"/>
      <c r="AI547" s="33"/>
      <c r="AJ547" s="33"/>
      <c r="AK547" s="33"/>
      <c r="AL547" s="33"/>
      <c r="AM547" s="33"/>
    </row>
    <row r="548" ht="15.75" customHeight="1">
      <c r="A548" s="32"/>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c r="AE548" s="33"/>
      <c r="AF548" s="33"/>
      <c r="AG548" s="33"/>
      <c r="AH548" s="33"/>
      <c r="AI548" s="33"/>
      <c r="AJ548" s="33"/>
      <c r="AK548" s="33"/>
      <c r="AL548" s="33"/>
      <c r="AM548" s="33"/>
    </row>
    <row r="549" ht="15.75" customHeight="1">
      <c r="A549" s="32"/>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c r="AE549" s="33"/>
      <c r="AF549" s="33"/>
      <c r="AG549" s="33"/>
      <c r="AH549" s="33"/>
      <c r="AI549" s="33"/>
      <c r="AJ549" s="33"/>
      <c r="AK549" s="33"/>
      <c r="AL549" s="33"/>
      <c r="AM549" s="33"/>
    </row>
    <row r="550" ht="15.75" customHeight="1">
      <c r="A550" s="32"/>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c r="AE550" s="33"/>
      <c r="AF550" s="33"/>
      <c r="AG550" s="33"/>
      <c r="AH550" s="33"/>
      <c r="AI550" s="33"/>
      <c r="AJ550" s="33"/>
      <c r="AK550" s="33"/>
      <c r="AL550" s="33"/>
      <c r="AM550" s="33"/>
    </row>
    <row r="551" ht="15.75" customHeight="1">
      <c r="A551" s="32"/>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c r="AE551" s="33"/>
      <c r="AF551" s="33"/>
      <c r="AG551" s="33"/>
      <c r="AH551" s="33"/>
      <c r="AI551" s="33"/>
      <c r="AJ551" s="33"/>
      <c r="AK551" s="33"/>
      <c r="AL551" s="33"/>
      <c r="AM551" s="33"/>
    </row>
    <row r="552" ht="15.75" customHeight="1">
      <c r="A552" s="32"/>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c r="AE552" s="33"/>
      <c r="AF552" s="33"/>
      <c r="AG552" s="33"/>
      <c r="AH552" s="33"/>
      <c r="AI552" s="33"/>
      <c r="AJ552" s="33"/>
      <c r="AK552" s="33"/>
      <c r="AL552" s="33"/>
      <c r="AM552" s="33"/>
    </row>
    <row r="553" ht="15.75" customHeight="1">
      <c r="A553" s="32"/>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c r="AE553" s="33"/>
      <c r="AF553" s="33"/>
      <c r="AG553" s="33"/>
      <c r="AH553" s="33"/>
      <c r="AI553" s="33"/>
      <c r="AJ553" s="33"/>
      <c r="AK553" s="33"/>
      <c r="AL553" s="33"/>
      <c r="AM553" s="33"/>
    </row>
    <row r="554" ht="15.75" customHeight="1">
      <c r="A554" s="32"/>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c r="AE554" s="33"/>
      <c r="AF554" s="33"/>
      <c r="AG554" s="33"/>
      <c r="AH554" s="33"/>
      <c r="AI554" s="33"/>
      <c r="AJ554" s="33"/>
      <c r="AK554" s="33"/>
      <c r="AL554" s="33"/>
      <c r="AM554" s="33"/>
    </row>
    <row r="555" ht="15.75" customHeight="1">
      <c r="A555" s="32"/>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c r="AE555" s="33"/>
      <c r="AF555" s="33"/>
      <c r="AG555" s="33"/>
      <c r="AH555" s="33"/>
      <c r="AI555" s="33"/>
      <c r="AJ555" s="33"/>
      <c r="AK555" s="33"/>
      <c r="AL555" s="33"/>
      <c r="AM555" s="33"/>
    </row>
    <row r="556" ht="15.75" customHeight="1">
      <c r="A556" s="32"/>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c r="AE556" s="33"/>
      <c r="AF556" s="33"/>
      <c r="AG556" s="33"/>
      <c r="AH556" s="33"/>
      <c r="AI556" s="33"/>
      <c r="AJ556" s="33"/>
      <c r="AK556" s="33"/>
      <c r="AL556" s="33"/>
      <c r="AM556" s="33"/>
    </row>
    <row r="557" ht="15.75" customHeight="1">
      <c r="A557" s="32"/>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c r="AE557" s="33"/>
      <c r="AF557" s="33"/>
      <c r="AG557" s="33"/>
      <c r="AH557" s="33"/>
      <c r="AI557" s="33"/>
      <c r="AJ557" s="33"/>
      <c r="AK557" s="33"/>
      <c r="AL557" s="33"/>
      <c r="AM557" s="33"/>
    </row>
    <row r="558" ht="15.75" customHeight="1">
      <c r="A558" s="32"/>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c r="AE558" s="33"/>
      <c r="AF558" s="33"/>
      <c r="AG558" s="33"/>
      <c r="AH558" s="33"/>
      <c r="AI558" s="33"/>
      <c r="AJ558" s="33"/>
      <c r="AK558" s="33"/>
      <c r="AL558" s="33"/>
      <c r="AM558" s="33"/>
    </row>
    <row r="559" ht="15.75" customHeight="1">
      <c r="A559" s="32"/>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c r="AE559" s="33"/>
      <c r="AF559" s="33"/>
      <c r="AG559" s="33"/>
      <c r="AH559" s="33"/>
      <c r="AI559" s="33"/>
      <c r="AJ559" s="33"/>
      <c r="AK559" s="33"/>
      <c r="AL559" s="33"/>
      <c r="AM559" s="33"/>
    </row>
    <row r="560" ht="15.75" customHeight="1">
      <c r="A560" s="32"/>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c r="AE560" s="33"/>
      <c r="AF560" s="33"/>
      <c r="AG560" s="33"/>
      <c r="AH560" s="33"/>
      <c r="AI560" s="33"/>
      <c r="AJ560" s="33"/>
      <c r="AK560" s="33"/>
      <c r="AL560" s="33"/>
      <c r="AM560" s="33"/>
    </row>
    <row r="561" ht="15.75" customHeight="1">
      <c r="A561" s="32"/>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c r="AE561" s="33"/>
      <c r="AF561" s="33"/>
      <c r="AG561" s="33"/>
      <c r="AH561" s="33"/>
      <c r="AI561" s="33"/>
      <c r="AJ561" s="33"/>
      <c r="AK561" s="33"/>
      <c r="AL561" s="33"/>
      <c r="AM561" s="33"/>
    </row>
    <row r="562" ht="15.75" customHeight="1">
      <c r="A562" s="32"/>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c r="AE562" s="33"/>
      <c r="AF562" s="33"/>
      <c r="AG562" s="33"/>
      <c r="AH562" s="33"/>
      <c r="AI562" s="33"/>
      <c r="AJ562" s="33"/>
      <c r="AK562" s="33"/>
      <c r="AL562" s="33"/>
      <c r="AM562" s="33"/>
    </row>
    <row r="563" ht="15.75" customHeight="1">
      <c r="A563" s="32"/>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c r="AE563" s="33"/>
      <c r="AF563" s="33"/>
      <c r="AG563" s="33"/>
      <c r="AH563" s="33"/>
      <c r="AI563" s="33"/>
      <c r="AJ563" s="33"/>
      <c r="AK563" s="33"/>
      <c r="AL563" s="33"/>
      <c r="AM563" s="33"/>
    </row>
    <row r="564" ht="15.75" customHeight="1">
      <c r="A564" s="32"/>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c r="AE564" s="33"/>
      <c r="AF564" s="33"/>
      <c r="AG564" s="33"/>
      <c r="AH564" s="33"/>
      <c r="AI564" s="33"/>
      <c r="AJ564" s="33"/>
      <c r="AK564" s="33"/>
      <c r="AL564" s="33"/>
      <c r="AM564" s="33"/>
    </row>
    <row r="565" ht="15.75" customHeight="1">
      <c r="A565" s="32"/>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c r="AE565" s="33"/>
      <c r="AF565" s="33"/>
      <c r="AG565" s="33"/>
      <c r="AH565" s="33"/>
      <c r="AI565" s="33"/>
      <c r="AJ565" s="33"/>
      <c r="AK565" s="33"/>
      <c r="AL565" s="33"/>
      <c r="AM565" s="33"/>
    </row>
    <row r="566" ht="15.75" customHeight="1">
      <c r="A566" s="32"/>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c r="AE566" s="33"/>
      <c r="AF566" s="33"/>
      <c r="AG566" s="33"/>
      <c r="AH566" s="33"/>
      <c r="AI566" s="33"/>
      <c r="AJ566" s="33"/>
      <c r="AK566" s="33"/>
      <c r="AL566" s="33"/>
      <c r="AM566" s="33"/>
    </row>
    <row r="567" ht="15.75" customHeight="1">
      <c r="A567" s="32"/>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c r="AE567" s="33"/>
      <c r="AF567" s="33"/>
      <c r="AG567" s="33"/>
      <c r="AH567" s="33"/>
      <c r="AI567" s="33"/>
      <c r="AJ567" s="33"/>
      <c r="AK567" s="33"/>
      <c r="AL567" s="33"/>
      <c r="AM567" s="33"/>
    </row>
    <row r="568" ht="15.75" customHeight="1">
      <c r="A568" s="32"/>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c r="AE568" s="33"/>
      <c r="AF568" s="33"/>
      <c r="AG568" s="33"/>
      <c r="AH568" s="33"/>
      <c r="AI568" s="33"/>
      <c r="AJ568" s="33"/>
      <c r="AK568" s="33"/>
      <c r="AL568" s="33"/>
      <c r="AM568" s="33"/>
    </row>
    <row r="569" ht="15.75" customHeight="1">
      <c r="A569" s="32"/>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c r="AE569" s="33"/>
      <c r="AF569" s="33"/>
      <c r="AG569" s="33"/>
      <c r="AH569" s="33"/>
      <c r="AI569" s="33"/>
      <c r="AJ569" s="33"/>
      <c r="AK569" s="33"/>
      <c r="AL569" s="33"/>
      <c r="AM569" s="33"/>
    </row>
    <row r="570" ht="15.75" customHeight="1">
      <c r="A570" s="32"/>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c r="AE570" s="33"/>
      <c r="AF570" s="33"/>
      <c r="AG570" s="33"/>
      <c r="AH570" s="33"/>
      <c r="AI570" s="33"/>
      <c r="AJ570" s="33"/>
      <c r="AK570" s="33"/>
      <c r="AL570" s="33"/>
      <c r="AM570" s="33"/>
    </row>
    <row r="571" ht="15.75" customHeight="1">
      <c r="A571" s="32"/>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c r="AE571" s="33"/>
      <c r="AF571" s="33"/>
      <c r="AG571" s="33"/>
      <c r="AH571" s="33"/>
      <c r="AI571" s="33"/>
      <c r="AJ571" s="33"/>
      <c r="AK571" s="33"/>
      <c r="AL571" s="33"/>
      <c r="AM571" s="33"/>
    </row>
    <row r="572" ht="15.75" customHeight="1">
      <c r="A572" s="32"/>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c r="AE572" s="33"/>
      <c r="AF572" s="33"/>
      <c r="AG572" s="33"/>
      <c r="AH572" s="33"/>
      <c r="AI572" s="33"/>
      <c r="AJ572" s="33"/>
      <c r="AK572" s="33"/>
      <c r="AL572" s="33"/>
      <c r="AM572" s="33"/>
    </row>
    <row r="573" ht="15.75" customHeight="1">
      <c r="A573" s="32"/>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c r="AE573" s="33"/>
      <c r="AF573" s="33"/>
      <c r="AG573" s="33"/>
      <c r="AH573" s="33"/>
      <c r="AI573" s="33"/>
      <c r="AJ573" s="33"/>
      <c r="AK573" s="33"/>
      <c r="AL573" s="33"/>
      <c r="AM573" s="33"/>
    </row>
    <row r="574" ht="15.75" customHeight="1">
      <c r="A574" s="32"/>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c r="AE574" s="33"/>
      <c r="AF574" s="33"/>
      <c r="AG574" s="33"/>
      <c r="AH574" s="33"/>
      <c r="AI574" s="33"/>
      <c r="AJ574" s="33"/>
      <c r="AK574" s="33"/>
      <c r="AL574" s="33"/>
      <c r="AM574" s="33"/>
    </row>
    <row r="575" ht="15.75" customHeight="1">
      <c r="A575" s="32"/>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c r="AE575" s="33"/>
      <c r="AF575" s="33"/>
      <c r="AG575" s="33"/>
      <c r="AH575" s="33"/>
      <c r="AI575" s="33"/>
      <c r="AJ575" s="33"/>
      <c r="AK575" s="33"/>
      <c r="AL575" s="33"/>
      <c r="AM575" s="33"/>
    </row>
    <row r="576" ht="15.75" customHeight="1">
      <c r="A576" s="32"/>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c r="AE576" s="33"/>
      <c r="AF576" s="33"/>
      <c r="AG576" s="33"/>
      <c r="AH576" s="33"/>
      <c r="AI576" s="33"/>
      <c r="AJ576" s="33"/>
      <c r="AK576" s="33"/>
      <c r="AL576" s="33"/>
      <c r="AM576" s="33"/>
    </row>
    <row r="577" ht="15.75" customHeight="1">
      <c r="A577" s="32"/>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c r="AE577" s="33"/>
      <c r="AF577" s="33"/>
      <c r="AG577" s="33"/>
      <c r="AH577" s="33"/>
      <c r="AI577" s="33"/>
      <c r="AJ577" s="33"/>
      <c r="AK577" s="33"/>
      <c r="AL577" s="33"/>
      <c r="AM577" s="33"/>
    </row>
    <row r="578" ht="15.75" customHeight="1">
      <c r="A578" s="32"/>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c r="AE578" s="33"/>
      <c r="AF578" s="33"/>
      <c r="AG578" s="33"/>
      <c r="AH578" s="33"/>
      <c r="AI578" s="33"/>
      <c r="AJ578" s="33"/>
      <c r="AK578" s="33"/>
      <c r="AL578" s="33"/>
      <c r="AM578" s="33"/>
    </row>
    <row r="579" ht="15.75" customHeight="1">
      <c r="A579" s="32"/>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c r="AE579" s="33"/>
      <c r="AF579" s="33"/>
      <c r="AG579" s="33"/>
      <c r="AH579" s="33"/>
      <c r="AI579" s="33"/>
      <c r="AJ579" s="33"/>
      <c r="AK579" s="33"/>
      <c r="AL579" s="33"/>
      <c r="AM579" s="33"/>
    </row>
    <row r="580" ht="15.75" customHeight="1">
      <c r="A580" s="32"/>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c r="AE580" s="33"/>
      <c r="AF580" s="33"/>
      <c r="AG580" s="33"/>
      <c r="AH580" s="33"/>
      <c r="AI580" s="33"/>
      <c r="AJ580" s="33"/>
      <c r="AK580" s="33"/>
      <c r="AL580" s="33"/>
      <c r="AM580" s="33"/>
    </row>
    <row r="581" ht="15.75" customHeight="1">
      <c r="A581" s="32"/>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c r="AE581" s="33"/>
      <c r="AF581" s="33"/>
      <c r="AG581" s="33"/>
      <c r="AH581" s="33"/>
      <c r="AI581" s="33"/>
      <c r="AJ581" s="33"/>
      <c r="AK581" s="33"/>
      <c r="AL581" s="33"/>
      <c r="AM581" s="33"/>
    </row>
    <row r="582" ht="15.75" customHeight="1">
      <c r="A582" s="32"/>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c r="AE582" s="33"/>
      <c r="AF582" s="33"/>
      <c r="AG582" s="33"/>
      <c r="AH582" s="33"/>
      <c r="AI582" s="33"/>
      <c r="AJ582" s="33"/>
      <c r="AK582" s="33"/>
      <c r="AL582" s="33"/>
      <c r="AM582" s="33"/>
    </row>
    <row r="583" ht="15.75" customHeight="1">
      <c r="A583" s="32"/>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c r="AE583" s="33"/>
      <c r="AF583" s="33"/>
      <c r="AG583" s="33"/>
      <c r="AH583" s="33"/>
      <c r="AI583" s="33"/>
      <c r="AJ583" s="33"/>
      <c r="AK583" s="33"/>
      <c r="AL583" s="33"/>
      <c r="AM583" s="33"/>
    </row>
    <row r="584" ht="15.75" customHeight="1">
      <c r="A584" s="32"/>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c r="AE584" s="33"/>
      <c r="AF584" s="33"/>
      <c r="AG584" s="33"/>
      <c r="AH584" s="33"/>
      <c r="AI584" s="33"/>
      <c r="AJ584" s="33"/>
      <c r="AK584" s="33"/>
      <c r="AL584" s="33"/>
      <c r="AM584" s="33"/>
    </row>
    <row r="585" ht="15.75" customHeight="1">
      <c r="A585" s="32"/>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c r="AE585" s="33"/>
      <c r="AF585" s="33"/>
      <c r="AG585" s="33"/>
      <c r="AH585" s="33"/>
      <c r="AI585" s="33"/>
      <c r="AJ585" s="33"/>
      <c r="AK585" s="33"/>
      <c r="AL585" s="33"/>
      <c r="AM585" s="33"/>
    </row>
    <row r="586" ht="15.75" customHeight="1">
      <c r="A586" s="32"/>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c r="AE586" s="33"/>
      <c r="AF586" s="33"/>
      <c r="AG586" s="33"/>
      <c r="AH586" s="33"/>
      <c r="AI586" s="33"/>
      <c r="AJ586" s="33"/>
      <c r="AK586" s="33"/>
      <c r="AL586" s="33"/>
      <c r="AM586" s="33"/>
    </row>
    <row r="587" ht="15.75" customHeight="1">
      <c r="A587" s="32"/>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c r="AE587" s="33"/>
      <c r="AF587" s="33"/>
      <c r="AG587" s="33"/>
      <c r="AH587" s="33"/>
      <c r="AI587" s="33"/>
      <c r="AJ587" s="33"/>
      <c r="AK587" s="33"/>
      <c r="AL587" s="33"/>
      <c r="AM587" s="33"/>
    </row>
    <row r="588" ht="15.75" customHeight="1">
      <c r="A588" s="32"/>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c r="AE588" s="33"/>
      <c r="AF588" s="33"/>
      <c r="AG588" s="33"/>
      <c r="AH588" s="33"/>
      <c r="AI588" s="33"/>
      <c r="AJ588" s="33"/>
      <c r="AK588" s="33"/>
      <c r="AL588" s="33"/>
      <c r="AM588" s="33"/>
    </row>
    <row r="589" ht="15.75" customHeight="1">
      <c r="A589" s="32"/>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c r="AE589" s="33"/>
      <c r="AF589" s="33"/>
      <c r="AG589" s="33"/>
      <c r="AH589" s="33"/>
      <c r="AI589" s="33"/>
      <c r="AJ589" s="33"/>
      <c r="AK589" s="33"/>
      <c r="AL589" s="33"/>
      <c r="AM589" s="33"/>
    </row>
    <row r="590" ht="15.75" customHeight="1">
      <c r="A590" s="32"/>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c r="AE590" s="33"/>
      <c r="AF590" s="33"/>
      <c r="AG590" s="33"/>
      <c r="AH590" s="33"/>
      <c r="AI590" s="33"/>
      <c r="AJ590" s="33"/>
      <c r="AK590" s="33"/>
      <c r="AL590" s="33"/>
      <c r="AM590" s="33"/>
    </row>
    <row r="591" ht="15.75" customHeight="1">
      <c r="A591" s="32"/>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c r="AE591" s="33"/>
      <c r="AF591" s="33"/>
      <c r="AG591" s="33"/>
      <c r="AH591" s="33"/>
      <c r="AI591" s="33"/>
      <c r="AJ591" s="33"/>
      <c r="AK591" s="33"/>
      <c r="AL591" s="33"/>
      <c r="AM591" s="33"/>
    </row>
    <row r="592" ht="15.75" customHeight="1">
      <c r="A592" s="32"/>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c r="AE592" s="33"/>
      <c r="AF592" s="33"/>
      <c r="AG592" s="33"/>
      <c r="AH592" s="33"/>
      <c r="AI592" s="33"/>
      <c r="AJ592" s="33"/>
      <c r="AK592" s="33"/>
      <c r="AL592" s="33"/>
      <c r="AM592" s="33"/>
    </row>
    <row r="593" ht="15.75" customHeight="1">
      <c r="A593" s="32"/>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c r="AE593" s="33"/>
      <c r="AF593" s="33"/>
      <c r="AG593" s="33"/>
      <c r="AH593" s="33"/>
      <c r="AI593" s="33"/>
      <c r="AJ593" s="33"/>
      <c r="AK593" s="33"/>
      <c r="AL593" s="33"/>
      <c r="AM593" s="33"/>
    </row>
    <row r="594" ht="15.75" customHeight="1">
      <c r="A594" s="32"/>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c r="AE594" s="33"/>
      <c r="AF594" s="33"/>
      <c r="AG594" s="33"/>
      <c r="AH594" s="33"/>
      <c r="AI594" s="33"/>
      <c r="AJ594" s="33"/>
      <c r="AK594" s="33"/>
      <c r="AL594" s="33"/>
      <c r="AM594" s="33"/>
    </row>
    <row r="595" ht="15.75" customHeight="1">
      <c r="A595" s="32"/>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c r="AE595" s="33"/>
      <c r="AF595" s="33"/>
      <c r="AG595" s="33"/>
      <c r="AH595" s="33"/>
      <c r="AI595" s="33"/>
      <c r="AJ595" s="33"/>
      <c r="AK595" s="33"/>
      <c r="AL595" s="33"/>
      <c r="AM595" s="33"/>
    </row>
    <row r="596" ht="15.75" customHeight="1">
      <c r="A596" s="32"/>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c r="AE596" s="33"/>
      <c r="AF596" s="33"/>
      <c r="AG596" s="33"/>
      <c r="AH596" s="33"/>
      <c r="AI596" s="33"/>
      <c r="AJ596" s="33"/>
      <c r="AK596" s="33"/>
      <c r="AL596" s="33"/>
      <c r="AM596" s="33"/>
    </row>
    <row r="597" ht="15.75" customHeight="1">
      <c r="A597" s="32"/>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c r="AE597" s="33"/>
      <c r="AF597" s="33"/>
      <c r="AG597" s="33"/>
      <c r="AH597" s="33"/>
      <c r="AI597" s="33"/>
      <c r="AJ597" s="33"/>
      <c r="AK597" s="33"/>
      <c r="AL597" s="33"/>
      <c r="AM597" s="33"/>
    </row>
    <row r="598" ht="15.75" customHeight="1">
      <c r="A598" s="32"/>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c r="AE598" s="33"/>
      <c r="AF598" s="33"/>
      <c r="AG598" s="33"/>
      <c r="AH598" s="33"/>
      <c r="AI598" s="33"/>
      <c r="AJ598" s="33"/>
      <c r="AK598" s="33"/>
      <c r="AL598" s="33"/>
      <c r="AM598" s="33"/>
    </row>
    <row r="599" ht="15.75" customHeight="1">
      <c r="A599" s="32"/>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c r="AE599" s="33"/>
      <c r="AF599" s="33"/>
      <c r="AG599" s="33"/>
      <c r="AH599" s="33"/>
      <c r="AI599" s="33"/>
      <c r="AJ599" s="33"/>
      <c r="AK599" s="33"/>
      <c r="AL599" s="33"/>
      <c r="AM599" s="33"/>
    </row>
    <row r="600" ht="15.75" customHeight="1">
      <c r="A600" s="32"/>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c r="AE600" s="33"/>
      <c r="AF600" s="33"/>
      <c r="AG600" s="33"/>
      <c r="AH600" s="33"/>
      <c r="AI600" s="33"/>
      <c r="AJ600" s="33"/>
      <c r="AK600" s="33"/>
      <c r="AL600" s="33"/>
      <c r="AM600" s="33"/>
    </row>
    <row r="601" ht="15.75" customHeight="1">
      <c r="A601" s="32"/>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c r="AE601" s="33"/>
      <c r="AF601" s="33"/>
      <c r="AG601" s="33"/>
      <c r="AH601" s="33"/>
      <c r="AI601" s="33"/>
      <c r="AJ601" s="33"/>
      <c r="AK601" s="33"/>
      <c r="AL601" s="33"/>
      <c r="AM601" s="33"/>
    </row>
    <row r="602" ht="15.75" customHeight="1">
      <c r="A602" s="32"/>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c r="AE602" s="33"/>
      <c r="AF602" s="33"/>
      <c r="AG602" s="33"/>
      <c r="AH602" s="33"/>
      <c r="AI602" s="33"/>
      <c r="AJ602" s="33"/>
      <c r="AK602" s="33"/>
      <c r="AL602" s="33"/>
      <c r="AM602" s="33"/>
    </row>
    <row r="603" ht="15.75" customHeight="1">
      <c r="A603" s="32"/>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c r="AE603" s="33"/>
      <c r="AF603" s="33"/>
      <c r="AG603" s="33"/>
      <c r="AH603" s="33"/>
      <c r="AI603" s="33"/>
      <c r="AJ603" s="33"/>
      <c r="AK603" s="33"/>
      <c r="AL603" s="33"/>
      <c r="AM603" s="33"/>
    </row>
    <row r="604" ht="15.75" customHeight="1">
      <c r="A604" s="32"/>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c r="AE604" s="33"/>
      <c r="AF604" s="33"/>
      <c r="AG604" s="33"/>
      <c r="AH604" s="33"/>
      <c r="AI604" s="33"/>
      <c r="AJ604" s="33"/>
      <c r="AK604" s="33"/>
      <c r="AL604" s="33"/>
      <c r="AM604" s="33"/>
    </row>
    <row r="605" ht="15.75" customHeight="1">
      <c r="A605" s="32"/>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c r="AE605" s="33"/>
      <c r="AF605" s="33"/>
      <c r="AG605" s="33"/>
      <c r="AH605" s="33"/>
      <c r="AI605" s="33"/>
      <c r="AJ605" s="33"/>
      <c r="AK605" s="33"/>
      <c r="AL605" s="33"/>
      <c r="AM605" s="33"/>
    </row>
    <row r="606" ht="15.75" customHeight="1">
      <c r="A606" s="32"/>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c r="AE606" s="33"/>
      <c r="AF606" s="33"/>
      <c r="AG606" s="33"/>
      <c r="AH606" s="33"/>
      <c r="AI606" s="33"/>
      <c r="AJ606" s="33"/>
      <c r="AK606" s="33"/>
      <c r="AL606" s="33"/>
      <c r="AM606" s="33"/>
    </row>
    <row r="607" ht="15.75" customHeight="1">
      <c r="A607" s="32"/>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c r="AE607" s="33"/>
      <c r="AF607" s="33"/>
      <c r="AG607" s="33"/>
      <c r="AH607" s="33"/>
      <c r="AI607" s="33"/>
      <c r="AJ607" s="33"/>
      <c r="AK607" s="33"/>
      <c r="AL607" s="33"/>
      <c r="AM607" s="33"/>
    </row>
    <row r="608" ht="15.75" customHeight="1">
      <c r="A608" s="32"/>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c r="AE608" s="33"/>
      <c r="AF608" s="33"/>
      <c r="AG608" s="33"/>
      <c r="AH608" s="33"/>
      <c r="AI608" s="33"/>
      <c r="AJ608" s="33"/>
      <c r="AK608" s="33"/>
      <c r="AL608" s="33"/>
      <c r="AM608" s="33"/>
    </row>
    <row r="609" ht="15.75" customHeight="1">
      <c r="A609" s="32"/>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c r="AE609" s="33"/>
      <c r="AF609" s="33"/>
      <c r="AG609" s="33"/>
      <c r="AH609" s="33"/>
      <c r="AI609" s="33"/>
      <c r="AJ609" s="33"/>
      <c r="AK609" s="33"/>
      <c r="AL609" s="33"/>
      <c r="AM609" s="33"/>
    </row>
    <row r="610" ht="15.75" customHeight="1">
      <c r="A610" s="32"/>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c r="AE610" s="33"/>
      <c r="AF610" s="33"/>
      <c r="AG610" s="33"/>
      <c r="AH610" s="33"/>
      <c r="AI610" s="33"/>
      <c r="AJ610" s="33"/>
      <c r="AK610" s="33"/>
      <c r="AL610" s="33"/>
      <c r="AM610" s="33"/>
    </row>
    <row r="611" ht="15.75" customHeight="1">
      <c r="A611" s="32"/>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c r="AE611" s="33"/>
      <c r="AF611" s="33"/>
      <c r="AG611" s="33"/>
      <c r="AH611" s="33"/>
      <c r="AI611" s="33"/>
      <c r="AJ611" s="33"/>
      <c r="AK611" s="33"/>
      <c r="AL611" s="33"/>
      <c r="AM611" s="33"/>
    </row>
    <row r="612" ht="15.75" customHeight="1">
      <c r="A612" s="32"/>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c r="AE612" s="33"/>
      <c r="AF612" s="33"/>
      <c r="AG612" s="33"/>
      <c r="AH612" s="33"/>
      <c r="AI612" s="33"/>
      <c r="AJ612" s="33"/>
      <c r="AK612" s="33"/>
      <c r="AL612" s="33"/>
      <c r="AM612" s="33"/>
    </row>
    <row r="613" ht="15.75" customHeight="1">
      <c r="A613" s="32"/>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c r="AE613" s="33"/>
      <c r="AF613" s="33"/>
      <c r="AG613" s="33"/>
      <c r="AH613" s="33"/>
      <c r="AI613" s="33"/>
      <c r="AJ613" s="33"/>
      <c r="AK613" s="33"/>
      <c r="AL613" s="33"/>
      <c r="AM613" s="33"/>
    </row>
    <row r="614" ht="15.75" customHeight="1">
      <c r="A614" s="32"/>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c r="AE614" s="33"/>
      <c r="AF614" s="33"/>
      <c r="AG614" s="33"/>
      <c r="AH614" s="33"/>
      <c r="AI614" s="33"/>
      <c r="AJ614" s="33"/>
      <c r="AK614" s="33"/>
      <c r="AL614" s="33"/>
      <c r="AM614" s="33"/>
    </row>
    <row r="615" ht="15.75" customHeight="1">
      <c r="A615" s="32"/>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c r="AE615" s="33"/>
      <c r="AF615" s="33"/>
      <c r="AG615" s="33"/>
      <c r="AH615" s="33"/>
      <c r="AI615" s="33"/>
      <c r="AJ615" s="33"/>
      <c r="AK615" s="33"/>
      <c r="AL615" s="33"/>
      <c r="AM615" s="33"/>
    </row>
    <row r="616" ht="15.75" customHeight="1">
      <c r="A616" s="32"/>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c r="AE616" s="33"/>
      <c r="AF616" s="33"/>
      <c r="AG616" s="33"/>
      <c r="AH616" s="33"/>
      <c r="AI616" s="33"/>
      <c r="AJ616" s="33"/>
      <c r="AK616" s="33"/>
      <c r="AL616" s="33"/>
      <c r="AM616" s="33"/>
    </row>
    <row r="617" ht="15.75" customHeight="1">
      <c r="A617" s="32"/>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c r="AE617" s="33"/>
      <c r="AF617" s="33"/>
      <c r="AG617" s="33"/>
      <c r="AH617" s="33"/>
      <c r="AI617" s="33"/>
      <c r="AJ617" s="33"/>
      <c r="AK617" s="33"/>
      <c r="AL617" s="33"/>
      <c r="AM617" s="33"/>
    </row>
    <row r="618" ht="15.75" customHeight="1">
      <c r="A618" s="32"/>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c r="AE618" s="33"/>
      <c r="AF618" s="33"/>
      <c r="AG618" s="33"/>
      <c r="AH618" s="33"/>
      <c r="AI618" s="33"/>
      <c r="AJ618" s="33"/>
      <c r="AK618" s="33"/>
      <c r="AL618" s="33"/>
      <c r="AM618" s="33"/>
    </row>
    <row r="619" ht="15.75" customHeight="1">
      <c r="A619" s="32"/>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c r="AE619" s="33"/>
      <c r="AF619" s="33"/>
      <c r="AG619" s="33"/>
      <c r="AH619" s="33"/>
      <c r="AI619" s="33"/>
      <c r="AJ619" s="33"/>
      <c r="AK619" s="33"/>
      <c r="AL619" s="33"/>
      <c r="AM619" s="33"/>
    </row>
    <row r="620" ht="15.75" customHeight="1">
      <c r="A620" s="32"/>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c r="AE620" s="33"/>
      <c r="AF620" s="33"/>
      <c r="AG620" s="33"/>
      <c r="AH620" s="33"/>
      <c r="AI620" s="33"/>
      <c r="AJ620" s="33"/>
      <c r="AK620" s="33"/>
      <c r="AL620" s="33"/>
      <c r="AM620" s="33"/>
    </row>
    <row r="621" ht="15.75" customHeight="1">
      <c r="A621" s="32"/>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c r="AE621" s="33"/>
      <c r="AF621" s="33"/>
      <c r="AG621" s="33"/>
      <c r="AH621" s="33"/>
      <c r="AI621" s="33"/>
      <c r="AJ621" s="33"/>
      <c r="AK621" s="33"/>
      <c r="AL621" s="33"/>
      <c r="AM621" s="33"/>
    </row>
    <row r="622" ht="15.75" customHeight="1">
      <c r="A622" s="32"/>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c r="AE622" s="33"/>
      <c r="AF622" s="33"/>
      <c r="AG622" s="33"/>
      <c r="AH622" s="33"/>
      <c r="AI622" s="33"/>
      <c r="AJ622" s="33"/>
      <c r="AK622" s="33"/>
      <c r="AL622" s="33"/>
      <c r="AM622" s="33"/>
    </row>
    <row r="623" ht="15.75" customHeight="1">
      <c r="A623" s="32"/>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c r="AE623" s="33"/>
      <c r="AF623" s="33"/>
      <c r="AG623" s="33"/>
      <c r="AH623" s="33"/>
      <c r="AI623" s="33"/>
      <c r="AJ623" s="33"/>
      <c r="AK623" s="33"/>
      <c r="AL623" s="33"/>
      <c r="AM623" s="33"/>
    </row>
    <row r="624" ht="15.75" customHeight="1">
      <c r="A624" s="32"/>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c r="AE624" s="33"/>
      <c r="AF624" s="33"/>
      <c r="AG624" s="33"/>
      <c r="AH624" s="33"/>
      <c r="AI624" s="33"/>
      <c r="AJ624" s="33"/>
      <c r="AK624" s="33"/>
      <c r="AL624" s="33"/>
      <c r="AM624" s="33"/>
    </row>
    <row r="625" ht="15.75" customHeight="1">
      <c r="A625" s="32"/>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c r="AE625" s="33"/>
      <c r="AF625" s="33"/>
      <c r="AG625" s="33"/>
      <c r="AH625" s="33"/>
      <c r="AI625" s="33"/>
      <c r="AJ625" s="33"/>
      <c r="AK625" s="33"/>
      <c r="AL625" s="33"/>
      <c r="AM625" s="33"/>
    </row>
    <row r="626" ht="15.75" customHeight="1">
      <c r="A626" s="32"/>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c r="AE626" s="33"/>
      <c r="AF626" s="33"/>
      <c r="AG626" s="33"/>
      <c r="AH626" s="33"/>
      <c r="AI626" s="33"/>
      <c r="AJ626" s="33"/>
      <c r="AK626" s="33"/>
      <c r="AL626" s="33"/>
      <c r="AM626" s="33"/>
    </row>
    <row r="627" ht="15.75" customHeight="1">
      <c r="A627" s="32"/>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c r="AE627" s="33"/>
      <c r="AF627" s="33"/>
      <c r="AG627" s="33"/>
      <c r="AH627" s="33"/>
      <c r="AI627" s="33"/>
      <c r="AJ627" s="33"/>
      <c r="AK627" s="33"/>
      <c r="AL627" s="33"/>
      <c r="AM627" s="33"/>
    </row>
    <row r="628" ht="15.75" customHeight="1">
      <c r="A628" s="32"/>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c r="AE628" s="33"/>
      <c r="AF628" s="33"/>
      <c r="AG628" s="33"/>
      <c r="AH628" s="33"/>
      <c r="AI628" s="33"/>
      <c r="AJ628" s="33"/>
      <c r="AK628" s="33"/>
      <c r="AL628" s="33"/>
      <c r="AM628" s="33"/>
    </row>
    <row r="629" ht="15.75" customHeight="1">
      <c r="A629" s="32"/>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c r="AE629" s="33"/>
      <c r="AF629" s="33"/>
      <c r="AG629" s="33"/>
      <c r="AH629" s="33"/>
      <c r="AI629" s="33"/>
      <c r="AJ629" s="33"/>
      <c r="AK629" s="33"/>
      <c r="AL629" s="33"/>
      <c r="AM629" s="33"/>
    </row>
    <row r="630" ht="15.75" customHeight="1">
      <c r="A630" s="32"/>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c r="AE630" s="33"/>
      <c r="AF630" s="33"/>
      <c r="AG630" s="33"/>
      <c r="AH630" s="33"/>
      <c r="AI630" s="33"/>
      <c r="AJ630" s="33"/>
      <c r="AK630" s="33"/>
      <c r="AL630" s="33"/>
      <c r="AM630" s="33"/>
    </row>
    <row r="631" ht="15.75" customHeight="1">
      <c r="A631" s="32"/>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c r="AE631" s="33"/>
      <c r="AF631" s="33"/>
      <c r="AG631" s="33"/>
      <c r="AH631" s="33"/>
      <c r="AI631" s="33"/>
      <c r="AJ631" s="33"/>
      <c r="AK631" s="33"/>
      <c r="AL631" s="33"/>
      <c r="AM631" s="33"/>
    </row>
    <row r="632" ht="15.75" customHeight="1">
      <c r="A632" s="32"/>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c r="AE632" s="33"/>
      <c r="AF632" s="33"/>
      <c r="AG632" s="33"/>
      <c r="AH632" s="33"/>
      <c r="AI632" s="33"/>
      <c r="AJ632" s="33"/>
      <c r="AK632" s="33"/>
      <c r="AL632" s="33"/>
      <c r="AM632" s="33"/>
    </row>
    <row r="633" ht="15.75" customHeight="1">
      <c r="A633" s="32"/>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c r="AE633" s="33"/>
      <c r="AF633" s="33"/>
      <c r="AG633" s="33"/>
      <c r="AH633" s="33"/>
      <c r="AI633" s="33"/>
      <c r="AJ633" s="33"/>
      <c r="AK633" s="33"/>
      <c r="AL633" s="33"/>
      <c r="AM633" s="33"/>
    </row>
    <row r="634" ht="15.75" customHeight="1">
      <c r="A634" s="32"/>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c r="AE634" s="33"/>
      <c r="AF634" s="33"/>
      <c r="AG634" s="33"/>
      <c r="AH634" s="33"/>
      <c r="AI634" s="33"/>
      <c r="AJ634" s="33"/>
      <c r="AK634" s="33"/>
      <c r="AL634" s="33"/>
      <c r="AM634" s="33"/>
    </row>
    <row r="635" ht="15.75" customHeight="1">
      <c r="A635" s="32"/>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c r="AE635" s="33"/>
      <c r="AF635" s="33"/>
      <c r="AG635" s="33"/>
      <c r="AH635" s="33"/>
      <c r="AI635" s="33"/>
      <c r="AJ635" s="33"/>
      <c r="AK635" s="33"/>
      <c r="AL635" s="33"/>
      <c r="AM635" s="33"/>
    </row>
    <row r="636" ht="15.75" customHeight="1">
      <c r="A636" s="32"/>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c r="AE636" s="33"/>
      <c r="AF636" s="33"/>
      <c r="AG636" s="33"/>
      <c r="AH636" s="33"/>
      <c r="AI636" s="33"/>
      <c r="AJ636" s="33"/>
      <c r="AK636" s="33"/>
      <c r="AL636" s="33"/>
      <c r="AM636" s="33"/>
    </row>
    <row r="637" ht="15.75" customHeight="1">
      <c r="A637" s="32"/>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c r="AE637" s="33"/>
      <c r="AF637" s="33"/>
      <c r="AG637" s="33"/>
      <c r="AH637" s="33"/>
      <c r="AI637" s="33"/>
      <c r="AJ637" s="33"/>
      <c r="AK637" s="33"/>
      <c r="AL637" s="33"/>
      <c r="AM637" s="33"/>
    </row>
    <row r="638" ht="15.75" customHeight="1">
      <c r="A638" s="32"/>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c r="AE638" s="33"/>
      <c r="AF638" s="33"/>
      <c r="AG638" s="33"/>
      <c r="AH638" s="33"/>
      <c r="AI638" s="33"/>
      <c r="AJ638" s="33"/>
      <c r="AK638" s="33"/>
      <c r="AL638" s="33"/>
      <c r="AM638" s="33"/>
    </row>
    <row r="639" ht="15.75" customHeight="1">
      <c r="A639" s="32"/>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c r="AE639" s="33"/>
      <c r="AF639" s="33"/>
      <c r="AG639" s="33"/>
      <c r="AH639" s="33"/>
      <c r="AI639" s="33"/>
      <c r="AJ639" s="33"/>
      <c r="AK639" s="33"/>
      <c r="AL639" s="33"/>
      <c r="AM639" s="33"/>
    </row>
    <row r="640" ht="15.75" customHeight="1">
      <c r="A640" s="32"/>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c r="AE640" s="33"/>
      <c r="AF640" s="33"/>
      <c r="AG640" s="33"/>
      <c r="AH640" s="33"/>
      <c r="AI640" s="33"/>
      <c r="AJ640" s="33"/>
      <c r="AK640" s="33"/>
      <c r="AL640" s="33"/>
      <c r="AM640" s="33"/>
    </row>
    <row r="641" ht="15.75" customHeight="1">
      <c r="A641" s="32"/>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c r="AE641" s="33"/>
      <c r="AF641" s="33"/>
      <c r="AG641" s="33"/>
      <c r="AH641" s="33"/>
      <c r="AI641" s="33"/>
      <c r="AJ641" s="33"/>
      <c r="AK641" s="33"/>
      <c r="AL641" s="33"/>
      <c r="AM641" s="33"/>
    </row>
    <row r="642" ht="15.75" customHeight="1">
      <c r="A642" s="32"/>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c r="AE642" s="33"/>
      <c r="AF642" s="33"/>
      <c r="AG642" s="33"/>
      <c r="AH642" s="33"/>
      <c r="AI642" s="33"/>
      <c r="AJ642" s="33"/>
      <c r="AK642" s="33"/>
      <c r="AL642" s="33"/>
      <c r="AM642" s="33"/>
    </row>
    <row r="643" ht="15.75" customHeight="1">
      <c r="A643" s="32"/>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c r="AE643" s="33"/>
      <c r="AF643" s="33"/>
      <c r="AG643" s="33"/>
      <c r="AH643" s="33"/>
      <c r="AI643" s="33"/>
      <c r="AJ643" s="33"/>
      <c r="AK643" s="33"/>
      <c r="AL643" s="33"/>
      <c r="AM643" s="33"/>
    </row>
    <row r="644" ht="15.75" customHeight="1">
      <c r="A644" s="32"/>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c r="AE644" s="33"/>
      <c r="AF644" s="33"/>
      <c r="AG644" s="33"/>
      <c r="AH644" s="33"/>
      <c r="AI644" s="33"/>
      <c r="AJ644" s="33"/>
      <c r="AK644" s="33"/>
      <c r="AL644" s="33"/>
      <c r="AM644" s="33"/>
    </row>
    <row r="645" ht="15.75" customHeight="1">
      <c r="A645" s="32"/>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c r="AE645" s="33"/>
      <c r="AF645" s="33"/>
      <c r="AG645" s="33"/>
      <c r="AH645" s="33"/>
      <c r="AI645" s="33"/>
      <c r="AJ645" s="33"/>
      <c r="AK645" s="33"/>
      <c r="AL645" s="33"/>
      <c r="AM645" s="33"/>
    </row>
    <row r="646" ht="15.75" customHeight="1">
      <c r="A646" s="32"/>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c r="AE646" s="33"/>
      <c r="AF646" s="33"/>
      <c r="AG646" s="33"/>
      <c r="AH646" s="33"/>
      <c r="AI646" s="33"/>
      <c r="AJ646" s="33"/>
      <c r="AK646" s="33"/>
      <c r="AL646" s="33"/>
      <c r="AM646" s="33"/>
    </row>
    <row r="647" ht="15.75" customHeight="1">
      <c r="A647" s="32"/>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c r="AE647" s="33"/>
      <c r="AF647" s="33"/>
      <c r="AG647" s="33"/>
      <c r="AH647" s="33"/>
      <c r="AI647" s="33"/>
      <c r="AJ647" s="33"/>
      <c r="AK647" s="33"/>
      <c r="AL647" s="33"/>
      <c r="AM647" s="33"/>
    </row>
    <row r="648" ht="15.75" customHeight="1">
      <c r="A648" s="32"/>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c r="AE648" s="33"/>
      <c r="AF648" s="33"/>
      <c r="AG648" s="33"/>
      <c r="AH648" s="33"/>
      <c r="AI648" s="33"/>
      <c r="AJ648" s="33"/>
      <c r="AK648" s="33"/>
      <c r="AL648" s="33"/>
      <c r="AM648" s="33"/>
    </row>
    <row r="649" ht="15.75" customHeight="1">
      <c r="A649" s="32"/>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c r="AE649" s="33"/>
      <c r="AF649" s="33"/>
      <c r="AG649" s="33"/>
      <c r="AH649" s="33"/>
      <c r="AI649" s="33"/>
      <c r="AJ649" s="33"/>
      <c r="AK649" s="33"/>
      <c r="AL649" s="33"/>
      <c r="AM649" s="33"/>
    </row>
    <row r="650" ht="15.75" customHeight="1">
      <c r="A650" s="32"/>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c r="AE650" s="33"/>
      <c r="AF650" s="33"/>
      <c r="AG650" s="33"/>
      <c r="AH650" s="33"/>
      <c r="AI650" s="33"/>
      <c r="AJ650" s="33"/>
      <c r="AK650" s="33"/>
      <c r="AL650" s="33"/>
      <c r="AM650" s="33"/>
    </row>
    <row r="651" ht="15.75" customHeight="1">
      <c r="A651" s="32"/>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c r="AE651" s="33"/>
      <c r="AF651" s="33"/>
      <c r="AG651" s="33"/>
      <c r="AH651" s="33"/>
      <c r="AI651" s="33"/>
      <c r="AJ651" s="33"/>
      <c r="AK651" s="33"/>
      <c r="AL651" s="33"/>
      <c r="AM651" s="33"/>
    </row>
    <row r="652" ht="15.75" customHeight="1">
      <c r="A652" s="32"/>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c r="AE652" s="33"/>
      <c r="AF652" s="33"/>
      <c r="AG652" s="33"/>
      <c r="AH652" s="33"/>
      <c r="AI652" s="33"/>
      <c r="AJ652" s="33"/>
      <c r="AK652" s="33"/>
      <c r="AL652" s="33"/>
      <c r="AM652" s="33"/>
    </row>
    <row r="653" ht="15.75" customHeight="1">
      <c r="A653" s="32"/>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c r="AE653" s="33"/>
      <c r="AF653" s="33"/>
      <c r="AG653" s="33"/>
      <c r="AH653" s="33"/>
      <c r="AI653" s="33"/>
      <c r="AJ653" s="33"/>
      <c r="AK653" s="33"/>
      <c r="AL653" s="33"/>
      <c r="AM653" s="33"/>
    </row>
    <row r="654" ht="15.75" customHeight="1">
      <c r="A654" s="32"/>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c r="AE654" s="33"/>
      <c r="AF654" s="33"/>
      <c r="AG654" s="33"/>
      <c r="AH654" s="33"/>
      <c r="AI654" s="33"/>
      <c r="AJ654" s="33"/>
      <c r="AK654" s="33"/>
      <c r="AL654" s="33"/>
      <c r="AM654" s="33"/>
    </row>
    <row r="655" ht="15.75" customHeight="1">
      <c r="A655" s="32"/>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c r="AE655" s="33"/>
      <c r="AF655" s="33"/>
      <c r="AG655" s="33"/>
      <c r="AH655" s="33"/>
      <c r="AI655" s="33"/>
      <c r="AJ655" s="33"/>
      <c r="AK655" s="33"/>
      <c r="AL655" s="33"/>
      <c r="AM655" s="33"/>
    </row>
    <row r="656" ht="15.75" customHeight="1">
      <c r="A656" s="32"/>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c r="AE656" s="33"/>
      <c r="AF656" s="33"/>
      <c r="AG656" s="33"/>
      <c r="AH656" s="33"/>
      <c r="AI656" s="33"/>
      <c r="AJ656" s="33"/>
      <c r="AK656" s="33"/>
      <c r="AL656" s="33"/>
      <c r="AM656" s="33"/>
    </row>
    <row r="657" ht="15.75" customHeight="1">
      <c r="A657" s="32"/>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c r="AE657" s="33"/>
      <c r="AF657" s="33"/>
      <c r="AG657" s="33"/>
      <c r="AH657" s="33"/>
      <c r="AI657" s="33"/>
      <c r="AJ657" s="33"/>
      <c r="AK657" s="33"/>
      <c r="AL657" s="33"/>
      <c r="AM657" s="33"/>
    </row>
    <row r="658" ht="15.75" customHeight="1">
      <c r="A658" s="32"/>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c r="AE658" s="33"/>
      <c r="AF658" s="33"/>
      <c r="AG658" s="33"/>
      <c r="AH658" s="33"/>
      <c r="AI658" s="33"/>
      <c r="AJ658" s="33"/>
      <c r="AK658" s="33"/>
      <c r="AL658" s="33"/>
      <c r="AM658" s="33"/>
    </row>
    <row r="659" ht="15.75" customHeight="1">
      <c r="A659" s="32"/>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c r="AE659" s="33"/>
      <c r="AF659" s="33"/>
      <c r="AG659" s="33"/>
      <c r="AH659" s="33"/>
      <c r="AI659" s="33"/>
      <c r="AJ659" s="33"/>
      <c r="AK659" s="33"/>
      <c r="AL659" s="33"/>
      <c r="AM659" s="33"/>
    </row>
    <row r="660" ht="15.75" customHeight="1">
      <c r="A660" s="32"/>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c r="AE660" s="33"/>
      <c r="AF660" s="33"/>
      <c r="AG660" s="33"/>
      <c r="AH660" s="33"/>
      <c r="AI660" s="33"/>
      <c r="AJ660" s="33"/>
      <c r="AK660" s="33"/>
      <c r="AL660" s="33"/>
      <c r="AM660" s="33"/>
    </row>
    <row r="661" ht="15.75" customHeight="1">
      <c r="A661" s="32"/>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c r="AE661" s="33"/>
      <c r="AF661" s="33"/>
      <c r="AG661" s="33"/>
      <c r="AH661" s="33"/>
      <c r="AI661" s="33"/>
      <c r="AJ661" s="33"/>
      <c r="AK661" s="33"/>
      <c r="AL661" s="33"/>
      <c r="AM661" s="33"/>
    </row>
    <row r="662" ht="15.75" customHeight="1">
      <c r="A662" s="32"/>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c r="AE662" s="33"/>
      <c r="AF662" s="33"/>
      <c r="AG662" s="33"/>
      <c r="AH662" s="33"/>
      <c r="AI662" s="33"/>
      <c r="AJ662" s="33"/>
      <c r="AK662" s="33"/>
      <c r="AL662" s="33"/>
      <c r="AM662" s="33"/>
    </row>
    <row r="663" ht="15.75" customHeight="1">
      <c r="A663" s="32"/>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c r="AE663" s="33"/>
      <c r="AF663" s="33"/>
      <c r="AG663" s="33"/>
      <c r="AH663" s="33"/>
      <c r="AI663" s="33"/>
      <c r="AJ663" s="33"/>
      <c r="AK663" s="33"/>
      <c r="AL663" s="33"/>
      <c r="AM663" s="33"/>
    </row>
    <row r="664" ht="15.75" customHeight="1">
      <c r="A664" s="32"/>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c r="AE664" s="33"/>
      <c r="AF664" s="33"/>
      <c r="AG664" s="33"/>
      <c r="AH664" s="33"/>
      <c r="AI664" s="33"/>
      <c r="AJ664" s="33"/>
      <c r="AK664" s="33"/>
      <c r="AL664" s="33"/>
      <c r="AM664" s="33"/>
    </row>
    <row r="665" ht="15.75" customHeight="1">
      <c r="A665" s="32"/>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c r="AE665" s="33"/>
      <c r="AF665" s="33"/>
      <c r="AG665" s="33"/>
      <c r="AH665" s="33"/>
      <c r="AI665" s="33"/>
      <c r="AJ665" s="33"/>
      <c r="AK665" s="33"/>
      <c r="AL665" s="33"/>
      <c r="AM665" s="33"/>
    </row>
    <row r="666" ht="15.75" customHeight="1">
      <c r="A666" s="32"/>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c r="AE666" s="33"/>
      <c r="AF666" s="33"/>
      <c r="AG666" s="33"/>
      <c r="AH666" s="33"/>
      <c r="AI666" s="33"/>
      <c r="AJ666" s="33"/>
      <c r="AK666" s="33"/>
      <c r="AL666" s="33"/>
      <c r="AM666" s="33"/>
    </row>
    <row r="667" ht="15.75" customHeight="1">
      <c r="A667" s="32"/>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c r="AE667" s="33"/>
      <c r="AF667" s="33"/>
      <c r="AG667" s="33"/>
      <c r="AH667" s="33"/>
      <c r="AI667" s="33"/>
      <c r="AJ667" s="33"/>
      <c r="AK667" s="33"/>
      <c r="AL667" s="33"/>
      <c r="AM667" s="33"/>
    </row>
    <row r="668" ht="15.75" customHeight="1">
      <c r="A668" s="32"/>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c r="AE668" s="33"/>
      <c r="AF668" s="33"/>
      <c r="AG668" s="33"/>
      <c r="AH668" s="33"/>
      <c r="AI668" s="33"/>
      <c r="AJ668" s="33"/>
      <c r="AK668" s="33"/>
      <c r="AL668" s="33"/>
      <c r="AM668" s="33"/>
    </row>
    <row r="669" ht="15.75" customHeight="1">
      <c r="A669" s="32"/>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c r="AE669" s="33"/>
      <c r="AF669" s="33"/>
      <c r="AG669" s="33"/>
      <c r="AH669" s="33"/>
      <c r="AI669" s="33"/>
      <c r="AJ669" s="33"/>
      <c r="AK669" s="33"/>
      <c r="AL669" s="33"/>
      <c r="AM669" s="33"/>
    </row>
    <row r="670" ht="15.75" customHeight="1">
      <c r="A670" s="32"/>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c r="AE670" s="33"/>
      <c r="AF670" s="33"/>
      <c r="AG670" s="33"/>
      <c r="AH670" s="33"/>
      <c r="AI670" s="33"/>
      <c r="AJ670" s="33"/>
      <c r="AK670" s="33"/>
      <c r="AL670" s="33"/>
      <c r="AM670" s="33"/>
    </row>
    <row r="671" ht="15.75" customHeight="1">
      <c r="A671" s="32"/>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c r="AE671" s="33"/>
      <c r="AF671" s="33"/>
      <c r="AG671" s="33"/>
      <c r="AH671" s="33"/>
      <c r="AI671" s="33"/>
      <c r="AJ671" s="33"/>
      <c r="AK671" s="33"/>
      <c r="AL671" s="33"/>
      <c r="AM671" s="33"/>
    </row>
    <row r="672" ht="15.75" customHeight="1">
      <c r="A672" s="32"/>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c r="AE672" s="33"/>
      <c r="AF672" s="33"/>
      <c r="AG672" s="33"/>
      <c r="AH672" s="33"/>
      <c r="AI672" s="33"/>
      <c r="AJ672" s="33"/>
      <c r="AK672" s="33"/>
      <c r="AL672" s="33"/>
      <c r="AM672" s="33"/>
    </row>
    <row r="673" ht="15.75" customHeight="1">
      <c r="A673" s="32"/>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c r="AE673" s="33"/>
      <c r="AF673" s="33"/>
      <c r="AG673" s="33"/>
      <c r="AH673" s="33"/>
      <c r="AI673" s="33"/>
      <c r="AJ673" s="33"/>
      <c r="AK673" s="33"/>
      <c r="AL673" s="33"/>
      <c r="AM673" s="33"/>
    </row>
    <row r="674" ht="15.75" customHeight="1">
      <c r="A674" s="32"/>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c r="AE674" s="33"/>
      <c r="AF674" s="33"/>
      <c r="AG674" s="33"/>
      <c r="AH674" s="33"/>
      <c r="AI674" s="33"/>
      <c r="AJ674" s="33"/>
      <c r="AK674" s="33"/>
      <c r="AL674" s="33"/>
      <c r="AM674" s="33"/>
    </row>
    <row r="675" ht="15.75" customHeight="1">
      <c r="A675" s="32"/>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c r="AE675" s="33"/>
      <c r="AF675" s="33"/>
      <c r="AG675" s="33"/>
      <c r="AH675" s="33"/>
      <c r="AI675" s="33"/>
      <c r="AJ675" s="33"/>
      <c r="AK675" s="33"/>
      <c r="AL675" s="33"/>
      <c r="AM675" s="33"/>
    </row>
    <row r="676" ht="15.75" customHeight="1">
      <c r="A676" s="32"/>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c r="AE676" s="33"/>
      <c r="AF676" s="33"/>
      <c r="AG676" s="33"/>
      <c r="AH676" s="33"/>
      <c r="AI676" s="33"/>
      <c r="AJ676" s="33"/>
      <c r="AK676" s="33"/>
      <c r="AL676" s="33"/>
      <c r="AM676" s="33"/>
    </row>
    <row r="677" ht="15.75" customHeight="1">
      <c r="A677" s="32"/>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c r="AE677" s="33"/>
      <c r="AF677" s="33"/>
      <c r="AG677" s="33"/>
      <c r="AH677" s="33"/>
      <c r="AI677" s="33"/>
      <c r="AJ677" s="33"/>
      <c r="AK677" s="33"/>
      <c r="AL677" s="33"/>
      <c r="AM677" s="33"/>
    </row>
    <row r="678" ht="15.75" customHeight="1">
      <c r="A678" s="32"/>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c r="AE678" s="33"/>
      <c r="AF678" s="33"/>
      <c r="AG678" s="33"/>
      <c r="AH678" s="33"/>
      <c r="AI678" s="33"/>
      <c r="AJ678" s="33"/>
      <c r="AK678" s="33"/>
      <c r="AL678" s="33"/>
      <c r="AM678" s="33"/>
    </row>
    <row r="679" ht="15.75" customHeight="1">
      <c r="A679" s="32"/>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c r="AE679" s="33"/>
      <c r="AF679" s="33"/>
      <c r="AG679" s="33"/>
      <c r="AH679" s="33"/>
      <c r="AI679" s="33"/>
      <c r="AJ679" s="33"/>
      <c r="AK679" s="33"/>
      <c r="AL679" s="33"/>
      <c r="AM679" s="33"/>
    </row>
    <row r="680" ht="15.75" customHeight="1">
      <c r="A680" s="32"/>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c r="AE680" s="33"/>
      <c r="AF680" s="33"/>
      <c r="AG680" s="33"/>
      <c r="AH680" s="33"/>
      <c r="AI680" s="33"/>
      <c r="AJ680" s="33"/>
      <c r="AK680" s="33"/>
      <c r="AL680" s="33"/>
      <c r="AM680" s="33"/>
    </row>
    <row r="681" ht="15.75" customHeight="1">
      <c r="A681" s="32"/>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c r="AE681" s="33"/>
      <c r="AF681" s="33"/>
      <c r="AG681" s="33"/>
      <c r="AH681" s="33"/>
      <c r="AI681" s="33"/>
      <c r="AJ681" s="33"/>
      <c r="AK681" s="33"/>
      <c r="AL681" s="33"/>
      <c r="AM681" s="33"/>
    </row>
    <row r="682" ht="15.75" customHeight="1">
      <c r="A682" s="32"/>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c r="AE682" s="33"/>
      <c r="AF682" s="33"/>
      <c r="AG682" s="33"/>
      <c r="AH682" s="33"/>
      <c r="AI682" s="33"/>
      <c r="AJ682" s="33"/>
      <c r="AK682" s="33"/>
      <c r="AL682" s="33"/>
      <c r="AM682" s="33"/>
    </row>
    <row r="683" ht="15.75" customHeight="1">
      <c r="A683" s="32"/>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c r="AE683" s="33"/>
      <c r="AF683" s="33"/>
      <c r="AG683" s="33"/>
      <c r="AH683" s="33"/>
      <c r="AI683" s="33"/>
      <c r="AJ683" s="33"/>
      <c r="AK683" s="33"/>
      <c r="AL683" s="33"/>
      <c r="AM683" s="33"/>
    </row>
    <row r="684" ht="15.75" customHeight="1">
      <c r="A684" s="32"/>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c r="AE684" s="33"/>
      <c r="AF684" s="33"/>
      <c r="AG684" s="33"/>
      <c r="AH684" s="33"/>
      <c r="AI684" s="33"/>
      <c r="AJ684" s="33"/>
      <c r="AK684" s="33"/>
      <c r="AL684" s="33"/>
      <c r="AM684" s="33"/>
    </row>
    <row r="685" ht="15.75" customHeight="1">
      <c r="A685" s="32"/>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c r="AE685" s="33"/>
      <c r="AF685" s="33"/>
      <c r="AG685" s="33"/>
      <c r="AH685" s="33"/>
      <c r="AI685" s="33"/>
      <c r="AJ685" s="33"/>
      <c r="AK685" s="33"/>
      <c r="AL685" s="33"/>
      <c r="AM685" s="33"/>
    </row>
    <row r="686" ht="15.75" customHeight="1">
      <c r="A686" s="32"/>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c r="AE686" s="33"/>
      <c r="AF686" s="33"/>
      <c r="AG686" s="33"/>
      <c r="AH686" s="33"/>
      <c r="AI686" s="33"/>
      <c r="AJ686" s="33"/>
      <c r="AK686" s="33"/>
      <c r="AL686" s="33"/>
      <c r="AM686" s="33"/>
    </row>
    <row r="687" ht="15.75" customHeight="1">
      <c r="A687" s="32"/>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c r="AE687" s="33"/>
      <c r="AF687" s="33"/>
      <c r="AG687" s="33"/>
      <c r="AH687" s="33"/>
      <c r="AI687" s="33"/>
      <c r="AJ687" s="33"/>
      <c r="AK687" s="33"/>
      <c r="AL687" s="33"/>
      <c r="AM687" s="33"/>
    </row>
    <row r="688" ht="15.75" customHeight="1">
      <c r="A688" s="32"/>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c r="AE688" s="33"/>
      <c r="AF688" s="33"/>
      <c r="AG688" s="33"/>
      <c r="AH688" s="33"/>
      <c r="AI688" s="33"/>
      <c r="AJ688" s="33"/>
      <c r="AK688" s="33"/>
      <c r="AL688" s="33"/>
      <c r="AM688" s="33"/>
    </row>
    <row r="689" ht="15.75" customHeight="1">
      <c r="A689" s="32"/>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c r="AE689" s="33"/>
      <c r="AF689" s="33"/>
      <c r="AG689" s="33"/>
      <c r="AH689" s="33"/>
      <c r="AI689" s="33"/>
      <c r="AJ689" s="33"/>
      <c r="AK689" s="33"/>
      <c r="AL689" s="33"/>
      <c r="AM689" s="33"/>
    </row>
    <row r="690" ht="15.75" customHeight="1">
      <c r="A690" s="32"/>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c r="AE690" s="33"/>
      <c r="AF690" s="33"/>
      <c r="AG690" s="33"/>
      <c r="AH690" s="33"/>
      <c r="AI690" s="33"/>
      <c r="AJ690" s="33"/>
      <c r="AK690" s="33"/>
      <c r="AL690" s="33"/>
      <c r="AM690" s="33"/>
    </row>
    <row r="691" ht="15.75" customHeight="1">
      <c r="A691" s="32"/>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c r="AE691" s="33"/>
      <c r="AF691" s="33"/>
      <c r="AG691" s="33"/>
      <c r="AH691" s="33"/>
      <c r="AI691" s="33"/>
      <c r="AJ691" s="33"/>
      <c r="AK691" s="33"/>
      <c r="AL691" s="33"/>
      <c r="AM691" s="33"/>
    </row>
    <row r="692" ht="15.75" customHeight="1">
      <c r="A692" s="32"/>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c r="AE692" s="33"/>
      <c r="AF692" s="33"/>
      <c r="AG692" s="33"/>
      <c r="AH692" s="33"/>
      <c r="AI692" s="33"/>
      <c r="AJ692" s="33"/>
      <c r="AK692" s="33"/>
      <c r="AL692" s="33"/>
      <c r="AM692" s="33"/>
    </row>
    <row r="693" ht="15.75" customHeight="1">
      <c r="A693" s="32"/>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c r="AE693" s="33"/>
      <c r="AF693" s="33"/>
      <c r="AG693" s="33"/>
      <c r="AH693" s="33"/>
      <c r="AI693" s="33"/>
      <c r="AJ693" s="33"/>
      <c r="AK693" s="33"/>
      <c r="AL693" s="33"/>
      <c r="AM693" s="33"/>
    </row>
    <row r="694" ht="15.75" customHeight="1">
      <c r="A694" s="32"/>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c r="AE694" s="33"/>
      <c r="AF694" s="33"/>
      <c r="AG694" s="33"/>
      <c r="AH694" s="33"/>
      <c r="AI694" s="33"/>
      <c r="AJ694" s="33"/>
      <c r="AK694" s="33"/>
      <c r="AL694" s="33"/>
      <c r="AM694" s="33"/>
    </row>
    <row r="695" ht="15.75" customHeight="1">
      <c r="A695" s="32"/>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c r="AE695" s="33"/>
      <c r="AF695" s="33"/>
      <c r="AG695" s="33"/>
      <c r="AH695" s="33"/>
      <c r="AI695" s="33"/>
      <c r="AJ695" s="33"/>
      <c r="AK695" s="33"/>
      <c r="AL695" s="33"/>
      <c r="AM695" s="33"/>
    </row>
    <row r="696" ht="15.75" customHeight="1">
      <c r="A696" s="32"/>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c r="AE696" s="33"/>
      <c r="AF696" s="33"/>
      <c r="AG696" s="33"/>
      <c r="AH696" s="33"/>
      <c r="AI696" s="33"/>
      <c r="AJ696" s="33"/>
      <c r="AK696" s="33"/>
      <c r="AL696" s="33"/>
      <c r="AM696" s="33"/>
    </row>
    <row r="697" ht="15.75" customHeight="1">
      <c r="A697" s="32"/>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c r="AE697" s="33"/>
      <c r="AF697" s="33"/>
      <c r="AG697" s="33"/>
      <c r="AH697" s="33"/>
      <c r="AI697" s="33"/>
      <c r="AJ697" s="33"/>
      <c r="AK697" s="33"/>
      <c r="AL697" s="33"/>
      <c r="AM697" s="33"/>
    </row>
    <row r="698" ht="15.75" customHeight="1">
      <c r="A698" s="32"/>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c r="AE698" s="33"/>
      <c r="AF698" s="33"/>
      <c r="AG698" s="33"/>
      <c r="AH698" s="33"/>
      <c r="AI698" s="33"/>
      <c r="AJ698" s="33"/>
      <c r="AK698" s="33"/>
      <c r="AL698" s="33"/>
      <c r="AM698" s="33"/>
    </row>
    <row r="699" ht="15.75" customHeight="1">
      <c r="A699" s="32"/>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c r="AE699" s="33"/>
      <c r="AF699" s="33"/>
      <c r="AG699" s="33"/>
      <c r="AH699" s="33"/>
      <c r="AI699" s="33"/>
      <c r="AJ699" s="33"/>
      <c r="AK699" s="33"/>
      <c r="AL699" s="33"/>
      <c r="AM699" s="33"/>
    </row>
    <row r="700" ht="15.75" customHeight="1">
      <c r="A700" s="32"/>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c r="AE700" s="33"/>
      <c r="AF700" s="33"/>
      <c r="AG700" s="33"/>
      <c r="AH700" s="33"/>
      <c r="AI700" s="33"/>
      <c r="AJ700" s="33"/>
      <c r="AK700" s="33"/>
      <c r="AL700" s="33"/>
      <c r="AM700" s="33"/>
    </row>
    <row r="701" ht="15.75" customHeight="1">
      <c r="A701" s="32"/>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c r="AE701" s="33"/>
      <c r="AF701" s="33"/>
      <c r="AG701" s="33"/>
      <c r="AH701" s="33"/>
      <c r="AI701" s="33"/>
      <c r="AJ701" s="33"/>
      <c r="AK701" s="33"/>
      <c r="AL701" s="33"/>
      <c r="AM701" s="33"/>
    </row>
    <row r="702" ht="15.75" customHeight="1">
      <c r="A702" s="32"/>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c r="AE702" s="33"/>
      <c r="AF702" s="33"/>
      <c r="AG702" s="33"/>
      <c r="AH702" s="33"/>
      <c r="AI702" s="33"/>
      <c r="AJ702" s="33"/>
      <c r="AK702" s="33"/>
      <c r="AL702" s="33"/>
      <c r="AM702" s="33"/>
    </row>
    <row r="703" ht="15.75" customHeight="1">
      <c r="A703" s="32"/>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c r="AE703" s="33"/>
      <c r="AF703" s="33"/>
      <c r="AG703" s="33"/>
      <c r="AH703" s="33"/>
      <c r="AI703" s="33"/>
      <c r="AJ703" s="33"/>
      <c r="AK703" s="33"/>
      <c r="AL703" s="33"/>
      <c r="AM703" s="33"/>
    </row>
    <row r="704" ht="15.75" customHeight="1">
      <c r="A704" s="32"/>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c r="AE704" s="33"/>
      <c r="AF704" s="33"/>
      <c r="AG704" s="33"/>
      <c r="AH704" s="33"/>
      <c r="AI704" s="33"/>
      <c r="AJ704" s="33"/>
      <c r="AK704" s="33"/>
      <c r="AL704" s="33"/>
      <c r="AM704" s="33"/>
    </row>
    <row r="705" ht="15.75" customHeight="1">
      <c r="A705" s="32"/>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c r="AE705" s="33"/>
      <c r="AF705" s="33"/>
      <c r="AG705" s="33"/>
      <c r="AH705" s="33"/>
      <c r="AI705" s="33"/>
      <c r="AJ705" s="33"/>
      <c r="AK705" s="33"/>
      <c r="AL705" s="33"/>
      <c r="AM705" s="33"/>
    </row>
    <row r="706" ht="15.75" customHeight="1">
      <c r="A706" s="32"/>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c r="AE706" s="33"/>
      <c r="AF706" s="33"/>
      <c r="AG706" s="33"/>
      <c r="AH706" s="33"/>
      <c r="AI706" s="33"/>
      <c r="AJ706" s="33"/>
      <c r="AK706" s="33"/>
      <c r="AL706" s="33"/>
      <c r="AM706" s="33"/>
    </row>
    <row r="707" ht="15.75" customHeight="1">
      <c r="A707" s="32"/>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c r="AE707" s="33"/>
      <c r="AF707" s="33"/>
      <c r="AG707" s="33"/>
      <c r="AH707" s="33"/>
      <c r="AI707" s="33"/>
      <c r="AJ707" s="33"/>
      <c r="AK707" s="33"/>
      <c r="AL707" s="33"/>
      <c r="AM707" s="33"/>
    </row>
    <row r="708" ht="15.75" customHeight="1">
      <c r="A708" s="32"/>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c r="AE708" s="33"/>
      <c r="AF708" s="33"/>
      <c r="AG708" s="33"/>
      <c r="AH708" s="33"/>
      <c r="AI708" s="33"/>
      <c r="AJ708" s="33"/>
      <c r="AK708" s="33"/>
      <c r="AL708" s="33"/>
      <c r="AM708" s="33"/>
    </row>
    <row r="709" ht="15.75" customHeight="1">
      <c r="A709" s="32"/>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c r="AE709" s="33"/>
      <c r="AF709" s="33"/>
      <c r="AG709" s="33"/>
      <c r="AH709" s="33"/>
      <c r="AI709" s="33"/>
      <c r="AJ709" s="33"/>
      <c r="AK709" s="33"/>
      <c r="AL709" s="33"/>
      <c r="AM709" s="33"/>
    </row>
    <row r="710" ht="15.75" customHeight="1">
      <c r="A710" s="32"/>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c r="AE710" s="33"/>
      <c r="AF710" s="33"/>
      <c r="AG710" s="33"/>
      <c r="AH710" s="33"/>
      <c r="AI710" s="33"/>
      <c r="AJ710" s="33"/>
      <c r="AK710" s="33"/>
      <c r="AL710" s="33"/>
      <c r="AM710" s="33"/>
    </row>
    <row r="711" ht="15.75" customHeight="1">
      <c r="A711" s="32"/>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c r="AE711" s="33"/>
      <c r="AF711" s="33"/>
      <c r="AG711" s="33"/>
      <c r="AH711" s="33"/>
      <c r="AI711" s="33"/>
      <c r="AJ711" s="33"/>
      <c r="AK711" s="33"/>
      <c r="AL711" s="33"/>
      <c r="AM711" s="33"/>
    </row>
    <row r="712" ht="15.75" customHeight="1">
      <c r="A712" s="32"/>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c r="AE712" s="33"/>
      <c r="AF712" s="33"/>
      <c r="AG712" s="33"/>
      <c r="AH712" s="33"/>
      <c r="AI712" s="33"/>
      <c r="AJ712" s="33"/>
      <c r="AK712" s="33"/>
      <c r="AL712" s="33"/>
      <c r="AM712" s="33"/>
    </row>
    <row r="713" ht="15.75" customHeight="1">
      <c r="A713" s="32"/>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c r="AE713" s="33"/>
      <c r="AF713" s="33"/>
      <c r="AG713" s="33"/>
      <c r="AH713" s="33"/>
      <c r="AI713" s="33"/>
      <c r="AJ713" s="33"/>
      <c r="AK713" s="33"/>
      <c r="AL713" s="33"/>
      <c r="AM713" s="33"/>
    </row>
    <row r="714" ht="15.75" customHeight="1">
      <c r="A714" s="32"/>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c r="AE714" s="33"/>
      <c r="AF714" s="33"/>
      <c r="AG714" s="33"/>
      <c r="AH714" s="33"/>
      <c r="AI714" s="33"/>
      <c r="AJ714" s="33"/>
      <c r="AK714" s="33"/>
      <c r="AL714" s="33"/>
      <c r="AM714" s="33"/>
    </row>
    <row r="715" ht="15.75" customHeight="1">
      <c r="A715" s="32"/>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c r="AE715" s="33"/>
      <c r="AF715" s="33"/>
      <c r="AG715" s="33"/>
      <c r="AH715" s="33"/>
      <c r="AI715" s="33"/>
      <c r="AJ715" s="33"/>
      <c r="AK715" s="33"/>
      <c r="AL715" s="33"/>
      <c r="AM715" s="33"/>
    </row>
    <row r="716" ht="15.75" customHeight="1">
      <c r="A716" s="32"/>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c r="AE716" s="33"/>
      <c r="AF716" s="33"/>
      <c r="AG716" s="33"/>
      <c r="AH716" s="33"/>
      <c r="AI716" s="33"/>
      <c r="AJ716" s="33"/>
      <c r="AK716" s="33"/>
      <c r="AL716" s="33"/>
      <c r="AM716" s="33"/>
    </row>
    <row r="717" ht="15.75" customHeight="1">
      <c r="A717" s="32"/>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c r="AE717" s="33"/>
      <c r="AF717" s="33"/>
      <c r="AG717" s="33"/>
      <c r="AH717" s="33"/>
      <c r="AI717" s="33"/>
      <c r="AJ717" s="33"/>
      <c r="AK717" s="33"/>
      <c r="AL717" s="33"/>
      <c r="AM717" s="33"/>
    </row>
    <row r="718" ht="15.75" customHeight="1">
      <c r="A718" s="32"/>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c r="AE718" s="33"/>
      <c r="AF718" s="33"/>
      <c r="AG718" s="33"/>
      <c r="AH718" s="33"/>
      <c r="AI718" s="33"/>
      <c r="AJ718" s="33"/>
      <c r="AK718" s="33"/>
      <c r="AL718" s="33"/>
      <c r="AM718" s="33"/>
    </row>
    <row r="719" ht="15.75" customHeight="1">
      <c r="A719" s="32"/>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c r="AE719" s="33"/>
      <c r="AF719" s="33"/>
      <c r="AG719" s="33"/>
      <c r="AH719" s="33"/>
      <c r="AI719" s="33"/>
      <c r="AJ719" s="33"/>
      <c r="AK719" s="33"/>
      <c r="AL719" s="33"/>
      <c r="AM719" s="33"/>
    </row>
    <row r="720" ht="15.75" customHeight="1">
      <c r="A720" s="32"/>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c r="AE720" s="33"/>
      <c r="AF720" s="33"/>
      <c r="AG720" s="33"/>
      <c r="AH720" s="33"/>
      <c r="AI720" s="33"/>
      <c r="AJ720" s="33"/>
      <c r="AK720" s="33"/>
      <c r="AL720" s="33"/>
      <c r="AM720" s="33"/>
    </row>
    <row r="721" ht="15.75" customHeight="1">
      <c r="A721" s="32"/>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c r="AE721" s="33"/>
      <c r="AF721" s="33"/>
      <c r="AG721" s="33"/>
      <c r="AH721" s="33"/>
      <c r="AI721" s="33"/>
      <c r="AJ721" s="33"/>
      <c r="AK721" s="33"/>
      <c r="AL721" s="33"/>
      <c r="AM721" s="33"/>
    </row>
    <row r="722" ht="15.75" customHeight="1">
      <c r="A722" s="32"/>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c r="AE722" s="33"/>
      <c r="AF722" s="33"/>
      <c r="AG722" s="33"/>
      <c r="AH722" s="33"/>
      <c r="AI722" s="33"/>
      <c r="AJ722" s="33"/>
      <c r="AK722" s="33"/>
      <c r="AL722" s="33"/>
      <c r="AM722" s="33"/>
    </row>
    <row r="723" ht="15.75" customHeight="1">
      <c r="A723" s="32"/>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c r="AE723" s="33"/>
      <c r="AF723" s="33"/>
      <c r="AG723" s="33"/>
      <c r="AH723" s="33"/>
      <c r="AI723" s="33"/>
      <c r="AJ723" s="33"/>
      <c r="AK723" s="33"/>
      <c r="AL723" s="33"/>
      <c r="AM723" s="33"/>
    </row>
    <row r="724" ht="15.75" customHeight="1">
      <c r="A724" s="32"/>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c r="AE724" s="33"/>
      <c r="AF724" s="33"/>
      <c r="AG724" s="33"/>
      <c r="AH724" s="33"/>
      <c r="AI724" s="33"/>
      <c r="AJ724" s="33"/>
      <c r="AK724" s="33"/>
      <c r="AL724" s="33"/>
      <c r="AM724" s="33"/>
    </row>
    <row r="725" ht="15.75" customHeight="1">
      <c r="A725" s="32"/>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c r="AE725" s="33"/>
      <c r="AF725" s="33"/>
      <c r="AG725" s="33"/>
      <c r="AH725" s="33"/>
      <c r="AI725" s="33"/>
      <c r="AJ725" s="33"/>
      <c r="AK725" s="33"/>
      <c r="AL725" s="33"/>
      <c r="AM725" s="33"/>
    </row>
    <row r="726" ht="15.75" customHeight="1">
      <c r="A726" s="32"/>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c r="AE726" s="33"/>
      <c r="AF726" s="33"/>
      <c r="AG726" s="33"/>
      <c r="AH726" s="33"/>
      <c r="AI726" s="33"/>
      <c r="AJ726" s="33"/>
      <c r="AK726" s="33"/>
      <c r="AL726" s="33"/>
      <c r="AM726" s="33"/>
    </row>
    <row r="727" ht="15.75" customHeight="1">
      <c r="A727" s="32"/>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c r="AE727" s="33"/>
      <c r="AF727" s="33"/>
      <c r="AG727" s="33"/>
      <c r="AH727" s="33"/>
      <c r="AI727" s="33"/>
      <c r="AJ727" s="33"/>
      <c r="AK727" s="33"/>
      <c r="AL727" s="33"/>
      <c r="AM727" s="33"/>
    </row>
    <row r="728" ht="15.75" customHeight="1">
      <c r="A728" s="32"/>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c r="AE728" s="33"/>
      <c r="AF728" s="33"/>
      <c r="AG728" s="33"/>
      <c r="AH728" s="33"/>
      <c r="AI728" s="33"/>
      <c r="AJ728" s="33"/>
      <c r="AK728" s="33"/>
      <c r="AL728" s="33"/>
      <c r="AM728" s="33"/>
    </row>
    <row r="729" ht="15.75" customHeight="1">
      <c r="A729" s="32"/>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c r="AE729" s="33"/>
      <c r="AF729" s="33"/>
      <c r="AG729" s="33"/>
      <c r="AH729" s="33"/>
      <c r="AI729" s="33"/>
      <c r="AJ729" s="33"/>
      <c r="AK729" s="33"/>
      <c r="AL729" s="33"/>
      <c r="AM729" s="33"/>
    </row>
    <row r="730" ht="15.75" customHeight="1">
      <c r="A730" s="32"/>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c r="AE730" s="33"/>
      <c r="AF730" s="33"/>
      <c r="AG730" s="33"/>
      <c r="AH730" s="33"/>
      <c r="AI730" s="33"/>
      <c r="AJ730" s="33"/>
      <c r="AK730" s="33"/>
      <c r="AL730" s="33"/>
      <c r="AM730" s="33"/>
    </row>
    <row r="731" ht="15.75" customHeight="1">
      <c r="A731" s="32"/>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c r="AE731" s="33"/>
      <c r="AF731" s="33"/>
      <c r="AG731" s="33"/>
      <c r="AH731" s="33"/>
      <c r="AI731" s="33"/>
      <c r="AJ731" s="33"/>
      <c r="AK731" s="33"/>
      <c r="AL731" s="33"/>
      <c r="AM731" s="33"/>
    </row>
    <row r="732" ht="15.75" customHeight="1">
      <c r="A732" s="32"/>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c r="AE732" s="33"/>
      <c r="AF732" s="33"/>
      <c r="AG732" s="33"/>
      <c r="AH732" s="33"/>
      <c r="AI732" s="33"/>
      <c r="AJ732" s="33"/>
      <c r="AK732" s="33"/>
      <c r="AL732" s="33"/>
      <c r="AM732" s="33"/>
    </row>
    <row r="733" ht="15.75" customHeight="1">
      <c r="A733" s="32"/>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c r="AE733" s="33"/>
      <c r="AF733" s="33"/>
      <c r="AG733" s="33"/>
      <c r="AH733" s="33"/>
      <c r="AI733" s="33"/>
      <c r="AJ733" s="33"/>
      <c r="AK733" s="33"/>
      <c r="AL733" s="33"/>
      <c r="AM733" s="33"/>
    </row>
    <row r="734" ht="15.75" customHeight="1">
      <c r="A734" s="32"/>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c r="AE734" s="33"/>
      <c r="AF734" s="33"/>
      <c r="AG734" s="33"/>
      <c r="AH734" s="33"/>
      <c r="AI734" s="33"/>
      <c r="AJ734" s="33"/>
      <c r="AK734" s="33"/>
      <c r="AL734" s="33"/>
      <c r="AM734" s="33"/>
    </row>
    <row r="735" ht="15.75" customHeight="1">
      <c r="A735" s="32"/>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c r="AE735" s="33"/>
      <c r="AF735" s="33"/>
      <c r="AG735" s="33"/>
      <c r="AH735" s="33"/>
      <c r="AI735" s="33"/>
      <c r="AJ735" s="33"/>
      <c r="AK735" s="33"/>
      <c r="AL735" s="33"/>
      <c r="AM735" s="33"/>
    </row>
    <row r="736" ht="15.75" customHeight="1">
      <c r="A736" s="32"/>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c r="AE736" s="33"/>
      <c r="AF736" s="33"/>
      <c r="AG736" s="33"/>
      <c r="AH736" s="33"/>
      <c r="AI736" s="33"/>
      <c r="AJ736" s="33"/>
      <c r="AK736" s="33"/>
      <c r="AL736" s="33"/>
      <c r="AM736" s="33"/>
    </row>
    <row r="737" ht="15.75" customHeight="1">
      <c r="A737" s="32"/>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c r="AE737" s="33"/>
      <c r="AF737" s="33"/>
      <c r="AG737" s="33"/>
      <c r="AH737" s="33"/>
      <c r="AI737" s="33"/>
      <c r="AJ737" s="33"/>
      <c r="AK737" s="33"/>
      <c r="AL737" s="33"/>
      <c r="AM737" s="33"/>
    </row>
    <row r="738" ht="15.75" customHeight="1">
      <c r="A738" s="32"/>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c r="AE738" s="33"/>
      <c r="AF738" s="33"/>
      <c r="AG738" s="33"/>
      <c r="AH738" s="33"/>
      <c r="AI738" s="33"/>
      <c r="AJ738" s="33"/>
      <c r="AK738" s="33"/>
      <c r="AL738" s="33"/>
      <c r="AM738" s="33"/>
    </row>
    <row r="739" ht="15.75" customHeight="1">
      <c r="A739" s="32"/>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c r="AE739" s="33"/>
      <c r="AF739" s="33"/>
      <c r="AG739" s="33"/>
      <c r="AH739" s="33"/>
      <c r="AI739" s="33"/>
      <c r="AJ739" s="33"/>
      <c r="AK739" s="33"/>
      <c r="AL739" s="33"/>
      <c r="AM739" s="33"/>
    </row>
    <row r="740" ht="15.75" customHeight="1">
      <c r="A740" s="32"/>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c r="AE740" s="33"/>
      <c r="AF740" s="33"/>
      <c r="AG740" s="33"/>
      <c r="AH740" s="33"/>
      <c r="AI740" s="33"/>
      <c r="AJ740" s="33"/>
      <c r="AK740" s="33"/>
      <c r="AL740" s="33"/>
      <c r="AM740" s="33"/>
    </row>
    <row r="741" ht="15.75" customHeight="1">
      <c r="A741" s="32"/>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c r="AE741" s="33"/>
      <c r="AF741" s="33"/>
      <c r="AG741" s="33"/>
      <c r="AH741" s="33"/>
      <c r="AI741" s="33"/>
      <c r="AJ741" s="33"/>
      <c r="AK741" s="33"/>
      <c r="AL741" s="33"/>
      <c r="AM741" s="33"/>
    </row>
    <row r="742" ht="15.75" customHeight="1">
      <c r="A742" s="32"/>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c r="AE742" s="33"/>
      <c r="AF742" s="33"/>
      <c r="AG742" s="33"/>
      <c r="AH742" s="33"/>
      <c r="AI742" s="33"/>
      <c r="AJ742" s="33"/>
      <c r="AK742" s="33"/>
      <c r="AL742" s="33"/>
      <c r="AM742" s="33"/>
    </row>
    <row r="743" ht="15.75" customHeight="1">
      <c r="A743" s="32"/>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c r="AE743" s="33"/>
      <c r="AF743" s="33"/>
      <c r="AG743" s="33"/>
      <c r="AH743" s="33"/>
      <c r="AI743" s="33"/>
      <c r="AJ743" s="33"/>
      <c r="AK743" s="33"/>
      <c r="AL743" s="33"/>
      <c r="AM743" s="33"/>
    </row>
    <row r="744" ht="15.75" customHeight="1">
      <c r="A744" s="32"/>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c r="AE744" s="33"/>
      <c r="AF744" s="33"/>
      <c r="AG744" s="33"/>
      <c r="AH744" s="33"/>
      <c r="AI744" s="33"/>
      <c r="AJ744" s="33"/>
      <c r="AK744" s="33"/>
      <c r="AL744" s="33"/>
      <c r="AM744" s="33"/>
    </row>
    <row r="745" ht="15.75" customHeight="1">
      <c r="A745" s="32"/>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c r="AE745" s="33"/>
      <c r="AF745" s="33"/>
      <c r="AG745" s="33"/>
      <c r="AH745" s="33"/>
      <c r="AI745" s="33"/>
      <c r="AJ745" s="33"/>
      <c r="AK745" s="33"/>
      <c r="AL745" s="33"/>
      <c r="AM745" s="33"/>
    </row>
    <row r="746" ht="15.75" customHeight="1">
      <c r="A746" s="32"/>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c r="AE746" s="33"/>
      <c r="AF746" s="33"/>
      <c r="AG746" s="33"/>
      <c r="AH746" s="33"/>
      <c r="AI746" s="33"/>
      <c r="AJ746" s="33"/>
      <c r="AK746" s="33"/>
      <c r="AL746" s="33"/>
      <c r="AM746" s="33"/>
    </row>
    <row r="747" ht="15.75" customHeight="1">
      <c r="A747" s="32"/>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c r="AE747" s="33"/>
      <c r="AF747" s="33"/>
      <c r="AG747" s="33"/>
      <c r="AH747" s="33"/>
      <c r="AI747" s="33"/>
      <c r="AJ747" s="33"/>
      <c r="AK747" s="33"/>
      <c r="AL747" s="33"/>
      <c r="AM747" s="33"/>
    </row>
    <row r="748" ht="15.75" customHeight="1">
      <c r="A748" s="32"/>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c r="AE748" s="33"/>
      <c r="AF748" s="33"/>
      <c r="AG748" s="33"/>
      <c r="AH748" s="33"/>
      <c r="AI748" s="33"/>
      <c r="AJ748" s="33"/>
      <c r="AK748" s="33"/>
      <c r="AL748" s="33"/>
      <c r="AM748" s="33"/>
    </row>
    <row r="749" ht="15.75" customHeight="1">
      <c r="A749" s="32"/>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c r="AE749" s="33"/>
      <c r="AF749" s="33"/>
      <c r="AG749" s="33"/>
      <c r="AH749" s="33"/>
      <c r="AI749" s="33"/>
      <c r="AJ749" s="33"/>
      <c r="AK749" s="33"/>
      <c r="AL749" s="33"/>
      <c r="AM749" s="33"/>
    </row>
    <row r="750" ht="15.75" customHeight="1">
      <c r="A750" s="32"/>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c r="AE750" s="33"/>
      <c r="AF750" s="33"/>
      <c r="AG750" s="33"/>
      <c r="AH750" s="33"/>
      <c r="AI750" s="33"/>
      <c r="AJ750" s="33"/>
      <c r="AK750" s="33"/>
      <c r="AL750" s="33"/>
      <c r="AM750" s="33"/>
    </row>
    <row r="751" ht="15.75" customHeight="1">
      <c r="A751" s="32"/>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c r="AE751" s="33"/>
      <c r="AF751" s="33"/>
      <c r="AG751" s="33"/>
      <c r="AH751" s="33"/>
      <c r="AI751" s="33"/>
      <c r="AJ751" s="33"/>
      <c r="AK751" s="33"/>
      <c r="AL751" s="33"/>
      <c r="AM751" s="33"/>
    </row>
    <row r="752" ht="15.75" customHeight="1">
      <c r="A752" s="32"/>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c r="AE752" s="33"/>
      <c r="AF752" s="33"/>
      <c r="AG752" s="33"/>
      <c r="AH752" s="33"/>
      <c r="AI752" s="33"/>
      <c r="AJ752" s="33"/>
      <c r="AK752" s="33"/>
      <c r="AL752" s="33"/>
      <c r="AM752" s="33"/>
    </row>
    <row r="753" ht="15.75" customHeight="1">
      <c r="A753" s="32"/>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c r="AE753" s="33"/>
      <c r="AF753" s="33"/>
      <c r="AG753" s="33"/>
      <c r="AH753" s="33"/>
      <c r="AI753" s="33"/>
      <c r="AJ753" s="33"/>
      <c r="AK753" s="33"/>
      <c r="AL753" s="33"/>
      <c r="AM753" s="33"/>
    </row>
    <row r="754" ht="15.75" customHeight="1">
      <c r="A754" s="32"/>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c r="AE754" s="33"/>
      <c r="AF754" s="33"/>
      <c r="AG754" s="33"/>
      <c r="AH754" s="33"/>
      <c r="AI754" s="33"/>
      <c r="AJ754" s="33"/>
      <c r="AK754" s="33"/>
      <c r="AL754" s="33"/>
      <c r="AM754" s="33"/>
    </row>
    <row r="755" ht="15.75" customHeight="1">
      <c r="A755" s="32"/>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c r="AE755" s="33"/>
      <c r="AF755" s="33"/>
      <c r="AG755" s="33"/>
      <c r="AH755" s="33"/>
      <c r="AI755" s="33"/>
      <c r="AJ755" s="33"/>
      <c r="AK755" s="33"/>
      <c r="AL755" s="33"/>
      <c r="AM755" s="33"/>
    </row>
    <row r="756" ht="15.75" customHeight="1">
      <c r="A756" s="32"/>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c r="AE756" s="33"/>
      <c r="AF756" s="33"/>
      <c r="AG756" s="33"/>
      <c r="AH756" s="33"/>
      <c r="AI756" s="33"/>
      <c r="AJ756" s="33"/>
      <c r="AK756" s="33"/>
      <c r="AL756" s="33"/>
      <c r="AM756" s="33"/>
    </row>
    <row r="757" ht="15.75" customHeight="1">
      <c r="A757" s="32"/>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c r="AE757" s="33"/>
      <c r="AF757" s="33"/>
      <c r="AG757" s="33"/>
      <c r="AH757" s="33"/>
      <c r="AI757" s="33"/>
      <c r="AJ757" s="33"/>
      <c r="AK757" s="33"/>
      <c r="AL757" s="33"/>
      <c r="AM757" s="33"/>
    </row>
    <row r="758" ht="15.75" customHeight="1">
      <c r="A758" s="32"/>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c r="AE758" s="33"/>
      <c r="AF758" s="33"/>
      <c r="AG758" s="33"/>
      <c r="AH758" s="33"/>
      <c r="AI758" s="33"/>
      <c r="AJ758" s="33"/>
      <c r="AK758" s="33"/>
      <c r="AL758" s="33"/>
      <c r="AM758" s="33"/>
    </row>
    <row r="759" ht="15.75" customHeight="1">
      <c r="A759" s="32"/>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c r="AE759" s="33"/>
      <c r="AF759" s="33"/>
      <c r="AG759" s="33"/>
      <c r="AH759" s="33"/>
      <c r="AI759" s="33"/>
      <c r="AJ759" s="33"/>
      <c r="AK759" s="33"/>
      <c r="AL759" s="33"/>
      <c r="AM759" s="33"/>
    </row>
    <row r="760" ht="15.75" customHeight="1">
      <c r="A760" s="32"/>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c r="AE760" s="33"/>
      <c r="AF760" s="33"/>
      <c r="AG760" s="33"/>
      <c r="AH760" s="33"/>
      <c r="AI760" s="33"/>
      <c r="AJ760" s="33"/>
      <c r="AK760" s="33"/>
      <c r="AL760" s="33"/>
      <c r="AM760" s="33"/>
    </row>
    <row r="761" ht="15.75" customHeight="1">
      <c r="A761" s="32"/>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c r="AE761" s="33"/>
      <c r="AF761" s="33"/>
      <c r="AG761" s="33"/>
      <c r="AH761" s="33"/>
      <c r="AI761" s="33"/>
      <c r="AJ761" s="33"/>
      <c r="AK761" s="33"/>
      <c r="AL761" s="33"/>
      <c r="AM761" s="33"/>
    </row>
    <row r="762" ht="15.75" customHeight="1">
      <c r="A762" s="32"/>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c r="AE762" s="33"/>
      <c r="AF762" s="33"/>
      <c r="AG762" s="33"/>
      <c r="AH762" s="33"/>
      <c r="AI762" s="33"/>
      <c r="AJ762" s="33"/>
      <c r="AK762" s="33"/>
      <c r="AL762" s="33"/>
      <c r="AM762" s="33"/>
    </row>
    <row r="763" ht="15.75" customHeight="1">
      <c r="A763" s="32"/>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c r="AE763" s="33"/>
      <c r="AF763" s="33"/>
      <c r="AG763" s="33"/>
      <c r="AH763" s="33"/>
      <c r="AI763" s="33"/>
      <c r="AJ763" s="33"/>
      <c r="AK763" s="33"/>
      <c r="AL763" s="33"/>
      <c r="AM763" s="33"/>
    </row>
    <row r="764" ht="15.75" customHeight="1">
      <c r="A764" s="32"/>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c r="AE764" s="33"/>
      <c r="AF764" s="33"/>
      <c r="AG764" s="33"/>
      <c r="AH764" s="33"/>
      <c r="AI764" s="33"/>
      <c r="AJ764" s="33"/>
      <c r="AK764" s="33"/>
      <c r="AL764" s="33"/>
      <c r="AM764" s="33"/>
    </row>
    <row r="765" ht="15.75" customHeight="1">
      <c r="A765" s="32"/>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c r="AE765" s="33"/>
      <c r="AF765" s="33"/>
      <c r="AG765" s="33"/>
      <c r="AH765" s="33"/>
      <c r="AI765" s="33"/>
      <c r="AJ765" s="33"/>
      <c r="AK765" s="33"/>
      <c r="AL765" s="33"/>
      <c r="AM765" s="33"/>
    </row>
    <row r="766" ht="15.75" customHeight="1">
      <c r="A766" s="32"/>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c r="AE766" s="33"/>
      <c r="AF766" s="33"/>
      <c r="AG766" s="33"/>
      <c r="AH766" s="33"/>
      <c r="AI766" s="33"/>
      <c r="AJ766" s="33"/>
      <c r="AK766" s="33"/>
      <c r="AL766" s="33"/>
      <c r="AM766" s="33"/>
    </row>
    <row r="767" ht="15.75" customHeight="1">
      <c r="A767" s="32"/>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c r="AE767" s="33"/>
      <c r="AF767" s="33"/>
      <c r="AG767" s="33"/>
      <c r="AH767" s="33"/>
      <c r="AI767" s="33"/>
      <c r="AJ767" s="33"/>
      <c r="AK767" s="33"/>
      <c r="AL767" s="33"/>
      <c r="AM767" s="33"/>
    </row>
    <row r="768" ht="15.75" customHeight="1">
      <c r="A768" s="32"/>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c r="AE768" s="33"/>
      <c r="AF768" s="33"/>
      <c r="AG768" s="33"/>
      <c r="AH768" s="33"/>
      <c r="AI768" s="33"/>
      <c r="AJ768" s="33"/>
      <c r="AK768" s="33"/>
      <c r="AL768" s="33"/>
      <c r="AM768" s="33"/>
    </row>
    <row r="769" ht="15.75" customHeight="1">
      <c r="A769" s="32"/>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c r="AE769" s="33"/>
      <c r="AF769" s="33"/>
      <c r="AG769" s="33"/>
      <c r="AH769" s="33"/>
      <c r="AI769" s="33"/>
      <c r="AJ769" s="33"/>
      <c r="AK769" s="33"/>
      <c r="AL769" s="33"/>
      <c r="AM769" s="33"/>
    </row>
    <row r="770" ht="15.75" customHeight="1">
      <c r="A770" s="32"/>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c r="AE770" s="33"/>
      <c r="AF770" s="33"/>
      <c r="AG770" s="33"/>
      <c r="AH770" s="33"/>
      <c r="AI770" s="33"/>
      <c r="AJ770" s="33"/>
      <c r="AK770" s="33"/>
      <c r="AL770" s="33"/>
      <c r="AM770" s="33"/>
    </row>
    <row r="771" ht="15.75" customHeight="1">
      <c r="A771" s="32"/>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c r="AE771" s="33"/>
      <c r="AF771" s="33"/>
      <c r="AG771" s="33"/>
      <c r="AH771" s="33"/>
      <c r="AI771" s="33"/>
      <c r="AJ771" s="33"/>
      <c r="AK771" s="33"/>
      <c r="AL771" s="33"/>
      <c r="AM771" s="33"/>
    </row>
    <row r="772" ht="15.75" customHeight="1">
      <c r="A772" s="32"/>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c r="AE772" s="33"/>
      <c r="AF772" s="33"/>
      <c r="AG772" s="33"/>
      <c r="AH772" s="33"/>
      <c r="AI772" s="33"/>
      <c r="AJ772" s="33"/>
      <c r="AK772" s="33"/>
      <c r="AL772" s="33"/>
      <c r="AM772" s="33"/>
    </row>
    <row r="773" ht="15.75" customHeight="1">
      <c r="A773" s="32"/>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c r="AE773" s="33"/>
      <c r="AF773" s="33"/>
      <c r="AG773" s="33"/>
      <c r="AH773" s="33"/>
      <c r="AI773" s="33"/>
      <c r="AJ773" s="33"/>
      <c r="AK773" s="33"/>
      <c r="AL773" s="33"/>
      <c r="AM773" s="33"/>
    </row>
    <row r="774" ht="15.75" customHeight="1">
      <c r="A774" s="32"/>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c r="AE774" s="33"/>
      <c r="AF774" s="33"/>
      <c r="AG774" s="33"/>
      <c r="AH774" s="33"/>
      <c r="AI774" s="33"/>
      <c r="AJ774" s="33"/>
      <c r="AK774" s="33"/>
      <c r="AL774" s="33"/>
      <c r="AM774" s="33"/>
    </row>
    <row r="775" ht="15.75" customHeight="1">
      <c r="A775" s="32"/>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c r="AE775" s="33"/>
      <c r="AF775" s="33"/>
      <c r="AG775" s="33"/>
      <c r="AH775" s="33"/>
      <c r="AI775" s="33"/>
      <c r="AJ775" s="33"/>
      <c r="AK775" s="33"/>
      <c r="AL775" s="33"/>
      <c r="AM775" s="33"/>
    </row>
    <row r="776" ht="15.75" customHeight="1">
      <c r="A776" s="32"/>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c r="AE776" s="33"/>
      <c r="AF776" s="33"/>
      <c r="AG776" s="33"/>
      <c r="AH776" s="33"/>
      <c r="AI776" s="33"/>
      <c r="AJ776" s="33"/>
      <c r="AK776" s="33"/>
      <c r="AL776" s="33"/>
      <c r="AM776" s="33"/>
    </row>
    <row r="777" ht="15.75" customHeight="1">
      <c r="A777" s="32"/>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c r="AE777" s="33"/>
      <c r="AF777" s="33"/>
      <c r="AG777" s="33"/>
      <c r="AH777" s="33"/>
      <c r="AI777" s="33"/>
      <c r="AJ777" s="33"/>
      <c r="AK777" s="33"/>
      <c r="AL777" s="33"/>
      <c r="AM777" s="33"/>
    </row>
    <row r="778" ht="15.75" customHeight="1">
      <c r="A778" s="32"/>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c r="AE778" s="33"/>
      <c r="AF778" s="33"/>
      <c r="AG778" s="33"/>
      <c r="AH778" s="33"/>
      <c r="AI778" s="33"/>
      <c r="AJ778" s="33"/>
      <c r="AK778" s="33"/>
      <c r="AL778" s="33"/>
      <c r="AM778" s="33"/>
    </row>
    <row r="779" ht="15.75" customHeight="1">
      <c r="A779" s="32"/>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c r="AE779" s="33"/>
      <c r="AF779" s="33"/>
      <c r="AG779" s="33"/>
      <c r="AH779" s="33"/>
      <c r="AI779" s="33"/>
      <c r="AJ779" s="33"/>
      <c r="AK779" s="33"/>
      <c r="AL779" s="33"/>
      <c r="AM779" s="33"/>
    </row>
    <row r="780" ht="15.75" customHeight="1">
      <c r="A780" s="32"/>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c r="AE780" s="33"/>
      <c r="AF780" s="33"/>
      <c r="AG780" s="33"/>
      <c r="AH780" s="33"/>
      <c r="AI780" s="33"/>
      <c r="AJ780" s="33"/>
      <c r="AK780" s="33"/>
      <c r="AL780" s="33"/>
      <c r="AM780" s="33"/>
    </row>
    <row r="781" ht="15.75" customHeight="1">
      <c r="A781" s="32"/>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c r="AE781" s="33"/>
      <c r="AF781" s="33"/>
      <c r="AG781" s="33"/>
      <c r="AH781" s="33"/>
      <c r="AI781" s="33"/>
      <c r="AJ781" s="33"/>
      <c r="AK781" s="33"/>
      <c r="AL781" s="33"/>
      <c r="AM781" s="33"/>
    </row>
    <row r="782" ht="15.75" customHeight="1">
      <c r="A782" s="32"/>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c r="AE782" s="33"/>
      <c r="AF782" s="33"/>
      <c r="AG782" s="33"/>
      <c r="AH782" s="33"/>
      <c r="AI782" s="33"/>
      <c r="AJ782" s="33"/>
      <c r="AK782" s="33"/>
      <c r="AL782" s="33"/>
      <c r="AM782" s="33"/>
    </row>
    <row r="783" ht="15.75" customHeight="1">
      <c r="A783" s="32"/>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c r="AE783" s="33"/>
      <c r="AF783" s="33"/>
      <c r="AG783" s="33"/>
      <c r="AH783" s="33"/>
      <c r="AI783" s="33"/>
      <c r="AJ783" s="33"/>
      <c r="AK783" s="33"/>
      <c r="AL783" s="33"/>
      <c r="AM783" s="33"/>
    </row>
    <row r="784" ht="15.75" customHeight="1">
      <c r="A784" s="32"/>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c r="AE784" s="33"/>
      <c r="AF784" s="33"/>
      <c r="AG784" s="33"/>
      <c r="AH784" s="33"/>
      <c r="AI784" s="33"/>
      <c r="AJ784" s="33"/>
      <c r="AK784" s="33"/>
      <c r="AL784" s="33"/>
      <c r="AM784" s="33"/>
    </row>
    <row r="785" ht="15.75" customHeight="1">
      <c r="A785" s="32"/>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c r="AE785" s="33"/>
      <c r="AF785" s="33"/>
      <c r="AG785" s="33"/>
      <c r="AH785" s="33"/>
      <c r="AI785" s="33"/>
      <c r="AJ785" s="33"/>
      <c r="AK785" s="33"/>
      <c r="AL785" s="33"/>
      <c r="AM785" s="33"/>
    </row>
    <row r="786" ht="15.75" customHeight="1">
      <c r="A786" s="32"/>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c r="AE786" s="33"/>
      <c r="AF786" s="33"/>
      <c r="AG786" s="33"/>
      <c r="AH786" s="33"/>
      <c r="AI786" s="33"/>
      <c r="AJ786" s="33"/>
      <c r="AK786" s="33"/>
      <c r="AL786" s="33"/>
      <c r="AM786" s="33"/>
    </row>
    <row r="787" ht="15.75" customHeight="1">
      <c r="A787" s="32"/>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c r="AE787" s="33"/>
      <c r="AF787" s="33"/>
      <c r="AG787" s="33"/>
      <c r="AH787" s="33"/>
      <c r="AI787" s="33"/>
      <c r="AJ787" s="33"/>
      <c r="AK787" s="33"/>
      <c r="AL787" s="33"/>
      <c r="AM787" s="33"/>
    </row>
    <row r="788" ht="15.75" customHeight="1">
      <c r="A788" s="32"/>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c r="AE788" s="33"/>
      <c r="AF788" s="33"/>
      <c r="AG788" s="33"/>
      <c r="AH788" s="33"/>
      <c r="AI788" s="33"/>
      <c r="AJ788" s="33"/>
      <c r="AK788" s="33"/>
      <c r="AL788" s="33"/>
      <c r="AM788" s="33"/>
    </row>
    <row r="789" ht="15.75" customHeight="1">
      <c r="A789" s="32"/>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c r="AE789" s="33"/>
      <c r="AF789" s="33"/>
      <c r="AG789" s="33"/>
      <c r="AH789" s="33"/>
      <c r="AI789" s="33"/>
      <c r="AJ789" s="33"/>
      <c r="AK789" s="33"/>
      <c r="AL789" s="33"/>
      <c r="AM789" s="33"/>
    </row>
    <row r="790" ht="15.75" customHeight="1">
      <c r="A790" s="32"/>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c r="AE790" s="33"/>
      <c r="AF790" s="33"/>
      <c r="AG790" s="33"/>
      <c r="AH790" s="33"/>
      <c r="AI790" s="33"/>
      <c r="AJ790" s="33"/>
      <c r="AK790" s="33"/>
      <c r="AL790" s="33"/>
      <c r="AM790" s="33"/>
    </row>
    <row r="791" ht="15.75" customHeight="1">
      <c r="A791" s="32"/>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c r="AE791" s="33"/>
      <c r="AF791" s="33"/>
      <c r="AG791" s="33"/>
      <c r="AH791" s="33"/>
      <c r="AI791" s="33"/>
      <c r="AJ791" s="33"/>
      <c r="AK791" s="33"/>
      <c r="AL791" s="33"/>
      <c r="AM791" s="33"/>
    </row>
    <row r="792" ht="15.75" customHeight="1">
      <c r="A792" s="32"/>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c r="AE792" s="33"/>
      <c r="AF792" s="33"/>
      <c r="AG792" s="33"/>
      <c r="AH792" s="33"/>
      <c r="AI792" s="33"/>
      <c r="AJ792" s="33"/>
      <c r="AK792" s="33"/>
      <c r="AL792" s="33"/>
      <c r="AM792" s="33"/>
    </row>
    <row r="793" ht="15.75" customHeight="1">
      <c r="A793" s="32"/>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c r="AE793" s="33"/>
      <c r="AF793" s="33"/>
      <c r="AG793" s="33"/>
      <c r="AH793" s="33"/>
      <c r="AI793" s="33"/>
      <c r="AJ793" s="33"/>
      <c r="AK793" s="33"/>
      <c r="AL793" s="33"/>
      <c r="AM793" s="33"/>
    </row>
    <row r="794" ht="15.75" customHeight="1">
      <c r="A794" s="32"/>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c r="AE794" s="33"/>
      <c r="AF794" s="33"/>
      <c r="AG794" s="33"/>
      <c r="AH794" s="33"/>
      <c r="AI794" s="33"/>
      <c r="AJ794" s="33"/>
      <c r="AK794" s="33"/>
      <c r="AL794" s="33"/>
      <c r="AM794" s="33"/>
    </row>
    <row r="795" ht="15.75" customHeight="1">
      <c r="A795" s="32"/>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c r="AE795" s="33"/>
      <c r="AF795" s="33"/>
      <c r="AG795" s="33"/>
      <c r="AH795" s="33"/>
      <c r="AI795" s="33"/>
      <c r="AJ795" s="33"/>
      <c r="AK795" s="33"/>
      <c r="AL795" s="33"/>
      <c r="AM795" s="33"/>
    </row>
    <row r="796" ht="15.75" customHeight="1">
      <c r="A796" s="32"/>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c r="AE796" s="33"/>
      <c r="AF796" s="33"/>
      <c r="AG796" s="33"/>
      <c r="AH796" s="33"/>
      <c r="AI796" s="33"/>
      <c r="AJ796" s="33"/>
      <c r="AK796" s="33"/>
      <c r="AL796" s="33"/>
      <c r="AM796" s="33"/>
    </row>
    <row r="797" ht="15.75" customHeight="1">
      <c r="A797" s="32"/>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c r="AE797" s="33"/>
      <c r="AF797" s="33"/>
      <c r="AG797" s="33"/>
      <c r="AH797" s="33"/>
      <c r="AI797" s="33"/>
      <c r="AJ797" s="33"/>
      <c r="AK797" s="33"/>
      <c r="AL797" s="33"/>
      <c r="AM797" s="33"/>
    </row>
    <row r="798" ht="15.75" customHeight="1">
      <c r="A798" s="32"/>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c r="AE798" s="33"/>
      <c r="AF798" s="33"/>
      <c r="AG798" s="33"/>
      <c r="AH798" s="33"/>
      <c r="AI798" s="33"/>
      <c r="AJ798" s="33"/>
      <c r="AK798" s="33"/>
      <c r="AL798" s="33"/>
      <c r="AM798" s="33"/>
    </row>
    <row r="799" ht="15.75" customHeight="1">
      <c r="A799" s="32"/>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c r="AE799" s="33"/>
      <c r="AF799" s="33"/>
      <c r="AG799" s="33"/>
      <c r="AH799" s="33"/>
      <c r="AI799" s="33"/>
      <c r="AJ799" s="33"/>
      <c r="AK799" s="33"/>
      <c r="AL799" s="33"/>
      <c r="AM799" s="33"/>
    </row>
    <row r="800" ht="15.75" customHeight="1">
      <c r="A800" s="32"/>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c r="AE800" s="33"/>
      <c r="AF800" s="33"/>
      <c r="AG800" s="33"/>
      <c r="AH800" s="33"/>
      <c r="AI800" s="33"/>
      <c r="AJ800" s="33"/>
      <c r="AK800" s="33"/>
      <c r="AL800" s="33"/>
      <c r="AM800" s="33"/>
    </row>
    <row r="801" ht="15.75" customHeight="1">
      <c r="A801" s="32"/>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c r="AE801" s="33"/>
      <c r="AF801" s="33"/>
      <c r="AG801" s="33"/>
      <c r="AH801" s="33"/>
      <c r="AI801" s="33"/>
      <c r="AJ801" s="33"/>
      <c r="AK801" s="33"/>
      <c r="AL801" s="33"/>
      <c r="AM801" s="33"/>
    </row>
    <row r="802" ht="15.75" customHeight="1">
      <c r="A802" s="32"/>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c r="AE802" s="33"/>
      <c r="AF802" s="33"/>
      <c r="AG802" s="33"/>
      <c r="AH802" s="33"/>
      <c r="AI802" s="33"/>
      <c r="AJ802" s="33"/>
      <c r="AK802" s="33"/>
      <c r="AL802" s="33"/>
      <c r="AM802" s="33"/>
    </row>
    <row r="803" ht="15.75" customHeight="1">
      <c r="A803" s="32"/>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c r="AE803" s="33"/>
      <c r="AF803" s="33"/>
      <c r="AG803" s="33"/>
      <c r="AH803" s="33"/>
      <c r="AI803" s="33"/>
      <c r="AJ803" s="33"/>
      <c r="AK803" s="33"/>
      <c r="AL803" s="33"/>
      <c r="AM803" s="33"/>
    </row>
    <row r="804" ht="15.75" customHeight="1">
      <c r="A804" s="32"/>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c r="AE804" s="33"/>
      <c r="AF804" s="33"/>
      <c r="AG804" s="33"/>
      <c r="AH804" s="33"/>
      <c r="AI804" s="33"/>
      <c r="AJ804" s="33"/>
      <c r="AK804" s="33"/>
      <c r="AL804" s="33"/>
      <c r="AM804" s="33"/>
    </row>
    <row r="805" ht="15.75" customHeight="1">
      <c r="A805" s="32"/>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c r="AE805" s="33"/>
      <c r="AF805" s="33"/>
      <c r="AG805" s="33"/>
      <c r="AH805" s="33"/>
      <c r="AI805" s="33"/>
      <c r="AJ805" s="33"/>
      <c r="AK805" s="33"/>
      <c r="AL805" s="33"/>
      <c r="AM805" s="33"/>
    </row>
    <row r="806" ht="15.75" customHeight="1">
      <c r="A806" s="32"/>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c r="AE806" s="33"/>
      <c r="AF806" s="33"/>
      <c r="AG806" s="33"/>
      <c r="AH806" s="33"/>
      <c r="AI806" s="33"/>
      <c r="AJ806" s="33"/>
      <c r="AK806" s="33"/>
      <c r="AL806" s="33"/>
      <c r="AM806" s="33"/>
    </row>
    <row r="807" ht="15.75" customHeight="1">
      <c r="A807" s="32"/>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c r="AE807" s="33"/>
      <c r="AF807" s="33"/>
      <c r="AG807" s="33"/>
      <c r="AH807" s="33"/>
      <c r="AI807" s="33"/>
      <c r="AJ807" s="33"/>
      <c r="AK807" s="33"/>
      <c r="AL807" s="33"/>
      <c r="AM807" s="33"/>
    </row>
    <row r="808" ht="15.75" customHeight="1">
      <c r="A808" s="32"/>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c r="AE808" s="33"/>
      <c r="AF808" s="33"/>
      <c r="AG808" s="33"/>
      <c r="AH808" s="33"/>
      <c r="AI808" s="33"/>
      <c r="AJ808" s="33"/>
      <c r="AK808" s="33"/>
      <c r="AL808" s="33"/>
      <c r="AM808" s="33"/>
    </row>
    <row r="809" ht="15.75" customHeight="1">
      <c r="A809" s="32"/>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c r="AE809" s="33"/>
      <c r="AF809" s="33"/>
      <c r="AG809" s="33"/>
      <c r="AH809" s="33"/>
      <c r="AI809" s="33"/>
      <c r="AJ809" s="33"/>
      <c r="AK809" s="33"/>
      <c r="AL809" s="33"/>
      <c r="AM809" s="33"/>
    </row>
    <row r="810" ht="15.75" customHeight="1">
      <c r="A810" s="32"/>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c r="AE810" s="33"/>
      <c r="AF810" s="33"/>
      <c r="AG810" s="33"/>
      <c r="AH810" s="33"/>
      <c r="AI810" s="33"/>
      <c r="AJ810" s="33"/>
      <c r="AK810" s="33"/>
      <c r="AL810" s="33"/>
      <c r="AM810" s="33"/>
    </row>
    <row r="811" ht="15.75" customHeight="1">
      <c r="A811" s="32"/>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c r="AE811" s="33"/>
      <c r="AF811" s="33"/>
      <c r="AG811" s="33"/>
      <c r="AH811" s="33"/>
      <c r="AI811" s="33"/>
      <c r="AJ811" s="33"/>
      <c r="AK811" s="33"/>
      <c r="AL811" s="33"/>
      <c r="AM811" s="33"/>
    </row>
    <row r="812" ht="15.75" customHeight="1">
      <c r="A812" s="32"/>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c r="AE812" s="33"/>
      <c r="AF812" s="33"/>
      <c r="AG812" s="33"/>
      <c r="AH812" s="33"/>
      <c r="AI812" s="33"/>
      <c r="AJ812" s="33"/>
      <c r="AK812" s="33"/>
      <c r="AL812" s="33"/>
      <c r="AM812" s="33"/>
    </row>
    <row r="813" ht="15.75" customHeight="1">
      <c r="A813" s="32"/>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c r="AE813" s="33"/>
      <c r="AF813" s="33"/>
      <c r="AG813" s="33"/>
      <c r="AH813" s="33"/>
      <c r="AI813" s="33"/>
      <c r="AJ813" s="33"/>
      <c r="AK813" s="33"/>
      <c r="AL813" s="33"/>
      <c r="AM813" s="33"/>
    </row>
    <row r="814" ht="15.75" customHeight="1">
      <c r="A814" s="32"/>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c r="AE814" s="33"/>
      <c r="AF814" s="33"/>
      <c r="AG814" s="33"/>
      <c r="AH814" s="33"/>
      <c r="AI814" s="33"/>
      <c r="AJ814" s="33"/>
      <c r="AK814" s="33"/>
      <c r="AL814" s="33"/>
      <c r="AM814" s="33"/>
    </row>
    <row r="815" ht="15.75" customHeight="1">
      <c r="A815" s="32"/>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c r="AE815" s="33"/>
      <c r="AF815" s="33"/>
      <c r="AG815" s="33"/>
      <c r="AH815" s="33"/>
      <c r="AI815" s="33"/>
      <c r="AJ815" s="33"/>
      <c r="AK815" s="33"/>
      <c r="AL815" s="33"/>
      <c r="AM815" s="33"/>
    </row>
    <row r="816" ht="15.75" customHeight="1">
      <c r="A816" s="32"/>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c r="AE816" s="33"/>
      <c r="AF816" s="33"/>
      <c r="AG816" s="33"/>
      <c r="AH816" s="33"/>
      <c r="AI816" s="33"/>
      <c r="AJ816" s="33"/>
      <c r="AK816" s="33"/>
      <c r="AL816" s="33"/>
      <c r="AM816" s="33"/>
    </row>
    <row r="817" ht="15.75" customHeight="1">
      <c r="A817" s="32"/>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c r="AE817" s="33"/>
      <c r="AF817" s="33"/>
      <c r="AG817" s="33"/>
      <c r="AH817" s="33"/>
      <c r="AI817" s="33"/>
      <c r="AJ817" s="33"/>
      <c r="AK817" s="33"/>
      <c r="AL817" s="33"/>
      <c r="AM817" s="33"/>
    </row>
    <row r="818" ht="15.75" customHeight="1">
      <c r="A818" s="32"/>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c r="AE818" s="33"/>
      <c r="AF818" s="33"/>
      <c r="AG818" s="33"/>
      <c r="AH818" s="33"/>
      <c r="AI818" s="33"/>
      <c r="AJ818" s="33"/>
      <c r="AK818" s="33"/>
      <c r="AL818" s="33"/>
      <c r="AM818" s="33"/>
    </row>
    <row r="819" ht="15.75" customHeight="1">
      <c r="A819" s="32"/>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c r="AE819" s="33"/>
      <c r="AF819" s="33"/>
      <c r="AG819" s="33"/>
      <c r="AH819" s="33"/>
      <c r="AI819" s="33"/>
      <c r="AJ819" s="33"/>
      <c r="AK819" s="33"/>
      <c r="AL819" s="33"/>
      <c r="AM819" s="33"/>
    </row>
    <row r="820" ht="15.75" customHeight="1">
      <c r="A820" s="32"/>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c r="AE820" s="33"/>
      <c r="AF820" s="33"/>
      <c r="AG820" s="33"/>
      <c r="AH820" s="33"/>
      <c r="AI820" s="33"/>
      <c r="AJ820" s="33"/>
      <c r="AK820" s="33"/>
      <c r="AL820" s="33"/>
      <c r="AM820" s="33"/>
    </row>
    <row r="821" ht="15.75" customHeight="1">
      <c r="A821" s="32"/>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c r="AE821" s="33"/>
      <c r="AF821" s="33"/>
      <c r="AG821" s="33"/>
      <c r="AH821" s="33"/>
      <c r="AI821" s="33"/>
      <c r="AJ821" s="33"/>
      <c r="AK821" s="33"/>
      <c r="AL821" s="33"/>
      <c r="AM821" s="33"/>
    </row>
    <row r="822" ht="15.75" customHeight="1">
      <c r="A822" s="32"/>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c r="AE822" s="33"/>
      <c r="AF822" s="33"/>
      <c r="AG822" s="33"/>
      <c r="AH822" s="33"/>
      <c r="AI822" s="33"/>
      <c r="AJ822" s="33"/>
      <c r="AK822" s="33"/>
      <c r="AL822" s="33"/>
      <c r="AM822" s="33"/>
    </row>
    <row r="823" ht="15.75" customHeight="1">
      <c r="A823" s="32"/>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c r="AE823" s="33"/>
      <c r="AF823" s="33"/>
      <c r="AG823" s="33"/>
      <c r="AH823" s="33"/>
      <c r="AI823" s="33"/>
      <c r="AJ823" s="33"/>
      <c r="AK823" s="33"/>
      <c r="AL823" s="33"/>
      <c r="AM823" s="33"/>
    </row>
    <row r="824" ht="15.75" customHeight="1">
      <c r="A824" s="32"/>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c r="AE824" s="33"/>
      <c r="AF824" s="33"/>
      <c r="AG824" s="33"/>
      <c r="AH824" s="33"/>
      <c r="AI824" s="33"/>
      <c r="AJ824" s="33"/>
      <c r="AK824" s="33"/>
      <c r="AL824" s="33"/>
      <c r="AM824" s="33"/>
    </row>
    <row r="825" ht="15.75" customHeight="1">
      <c r="A825" s="32"/>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c r="AE825" s="33"/>
      <c r="AF825" s="33"/>
      <c r="AG825" s="33"/>
      <c r="AH825" s="33"/>
      <c r="AI825" s="33"/>
      <c r="AJ825" s="33"/>
      <c r="AK825" s="33"/>
      <c r="AL825" s="33"/>
      <c r="AM825" s="33"/>
    </row>
    <row r="826" ht="15.75" customHeight="1">
      <c r="A826" s="32"/>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c r="AE826" s="33"/>
      <c r="AF826" s="33"/>
      <c r="AG826" s="33"/>
      <c r="AH826" s="33"/>
      <c r="AI826" s="33"/>
      <c r="AJ826" s="33"/>
      <c r="AK826" s="33"/>
      <c r="AL826" s="33"/>
      <c r="AM826" s="33"/>
    </row>
    <row r="827" ht="15.75" customHeight="1">
      <c r="A827" s="32"/>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c r="AE827" s="33"/>
      <c r="AF827" s="33"/>
      <c r="AG827" s="33"/>
      <c r="AH827" s="33"/>
      <c r="AI827" s="33"/>
      <c r="AJ827" s="33"/>
      <c r="AK827" s="33"/>
      <c r="AL827" s="33"/>
      <c r="AM827" s="33"/>
    </row>
    <row r="828" ht="15.75" customHeight="1">
      <c r="A828" s="32"/>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c r="AE828" s="33"/>
      <c r="AF828" s="33"/>
      <c r="AG828" s="33"/>
      <c r="AH828" s="33"/>
      <c r="AI828" s="33"/>
      <c r="AJ828" s="33"/>
      <c r="AK828" s="33"/>
      <c r="AL828" s="33"/>
      <c r="AM828" s="33"/>
    </row>
    <row r="829" ht="15.75" customHeight="1">
      <c r="A829" s="32"/>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c r="AE829" s="33"/>
      <c r="AF829" s="33"/>
      <c r="AG829" s="33"/>
      <c r="AH829" s="33"/>
      <c r="AI829" s="33"/>
      <c r="AJ829" s="33"/>
      <c r="AK829" s="33"/>
      <c r="AL829" s="33"/>
      <c r="AM829" s="33"/>
    </row>
    <row r="830" ht="15.75" customHeight="1">
      <c r="A830" s="32"/>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c r="AE830" s="33"/>
      <c r="AF830" s="33"/>
      <c r="AG830" s="33"/>
      <c r="AH830" s="33"/>
      <c r="AI830" s="33"/>
      <c r="AJ830" s="33"/>
      <c r="AK830" s="33"/>
      <c r="AL830" s="33"/>
      <c r="AM830" s="33"/>
    </row>
    <row r="831" ht="15.75" customHeight="1">
      <c r="A831" s="32"/>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c r="AE831" s="33"/>
      <c r="AF831" s="33"/>
      <c r="AG831" s="33"/>
      <c r="AH831" s="33"/>
      <c r="AI831" s="33"/>
      <c r="AJ831" s="33"/>
      <c r="AK831" s="33"/>
      <c r="AL831" s="33"/>
      <c r="AM831" s="33"/>
    </row>
    <row r="832" ht="15.75" customHeight="1">
      <c r="A832" s="32"/>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c r="AE832" s="33"/>
      <c r="AF832" s="33"/>
      <c r="AG832" s="33"/>
      <c r="AH832" s="33"/>
      <c r="AI832" s="33"/>
      <c r="AJ832" s="33"/>
      <c r="AK832" s="33"/>
      <c r="AL832" s="33"/>
      <c r="AM832" s="33"/>
    </row>
    <row r="833" ht="15.75" customHeight="1">
      <c r="A833" s="32"/>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c r="AE833" s="33"/>
      <c r="AF833" s="33"/>
      <c r="AG833" s="33"/>
      <c r="AH833" s="33"/>
      <c r="AI833" s="33"/>
      <c r="AJ833" s="33"/>
      <c r="AK833" s="33"/>
      <c r="AL833" s="33"/>
      <c r="AM833" s="33"/>
    </row>
    <row r="834" ht="15.75" customHeight="1">
      <c r="A834" s="32"/>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c r="AE834" s="33"/>
      <c r="AF834" s="33"/>
      <c r="AG834" s="33"/>
      <c r="AH834" s="33"/>
      <c r="AI834" s="33"/>
      <c r="AJ834" s="33"/>
      <c r="AK834" s="33"/>
      <c r="AL834" s="33"/>
      <c r="AM834" s="33"/>
    </row>
    <row r="835" ht="15.75" customHeight="1">
      <c r="A835" s="32"/>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c r="AE835" s="33"/>
      <c r="AF835" s="33"/>
      <c r="AG835" s="33"/>
      <c r="AH835" s="33"/>
      <c r="AI835" s="33"/>
      <c r="AJ835" s="33"/>
      <c r="AK835" s="33"/>
      <c r="AL835" s="33"/>
      <c r="AM835" s="33"/>
    </row>
    <row r="836" ht="15.75" customHeight="1">
      <c r="A836" s="32"/>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c r="AC836" s="33"/>
      <c r="AD836" s="33"/>
      <c r="AE836" s="33"/>
      <c r="AF836" s="33"/>
      <c r="AG836" s="33"/>
      <c r="AH836" s="33"/>
      <c r="AI836" s="33"/>
      <c r="AJ836" s="33"/>
      <c r="AK836" s="33"/>
      <c r="AL836" s="33"/>
      <c r="AM836" s="33"/>
    </row>
    <row r="837" ht="15.75" customHeight="1">
      <c r="A837" s="32"/>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c r="AC837" s="33"/>
      <c r="AD837" s="33"/>
      <c r="AE837" s="33"/>
      <c r="AF837" s="33"/>
      <c r="AG837" s="33"/>
      <c r="AH837" s="33"/>
      <c r="AI837" s="33"/>
      <c r="AJ837" s="33"/>
      <c r="AK837" s="33"/>
      <c r="AL837" s="33"/>
      <c r="AM837" s="33"/>
    </row>
    <row r="838" ht="15.75" customHeight="1">
      <c r="A838" s="32"/>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c r="AC838" s="33"/>
      <c r="AD838" s="33"/>
      <c r="AE838" s="33"/>
      <c r="AF838" s="33"/>
      <c r="AG838" s="33"/>
      <c r="AH838" s="33"/>
      <c r="AI838" s="33"/>
      <c r="AJ838" s="33"/>
      <c r="AK838" s="33"/>
      <c r="AL838" s="33"/>
      <c r="AM838" s="33"/>
    </row>
    <row r="839" ht="15.75" customHeight="1">
      <c r="A839" s="32"/>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c r="AC839" s="33"/>
      <c r="AD839" s="33"/>
      <c r="AE839" s="33"/>
      <c r="AF839" s="33"/>
      <c r="AG839" s="33"/>
      <c r="AH839" s="33"/>
      <c r="AI839" s="33"/>
      <c r="AJ839" s="33"/>
      <c r="AK839" s="33"/>
      <c r="AL839" s="33"/>
      <c r="AM839" s="33"/>
    </row>
    <row r="840" ht="15.75" customHeight="1">
      <c r="A840" s="32"/>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c r="AC840" s="33"/>
      <c r="AD840" s="33"/>
      <c r="AE840" s="33"/>
      <c r="AF840" s="33"/>
      <c r="AG840" s="33"/>
      <c r="AH840" s="33"/>
      <c r="AI840" s="33"/>
      <c r="AJ840" s="33"/>
      <c r="AK840" s="33"/>
      <c r="AL840" s="33"/>
      <c r="AM840" s="33"/>
    </row>
    <row r="841" ht="15.75" customHeight="1">
      <c r="A841" s="32"/>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c r="AC841" s="33"/>
      <c r="AD841" s="33"/>
      <c r="AE841" s="33"/>
      <c r="AF841" s="33"/>
      <c r="AG841" s="33"/>
      <c r="AH841" s="33"/>
      <c r="AI841" s="33"/>
      <c r="AJ841" s="33"/>
      <c r="AK841" s="33"/>
      <c r="AL841" s="33"/>
      <c r="AM841" s="33"/>
    </row>
    <row r="842" ht="15.75" customHeight="1">
      <c r="A842" s="32"/>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c r="AC842" s="33"/>
      <c r="AD842" s="33"/>
      <c r="AE842" s="33"/>
      <c r="AF842" s="33"/>
      <c r="AG842" s="33"/>
      <c r="AH842" s="33"/>
      <c r="AI842" s="33"/>
      <c r="AJ842" s="33"/>
      <c r="AK842" s="33"/>
      <c r="AL842" s="33"/>
      <c r="AM842" s="33"/>
    </row>
    <row r="843" ht="15.75" customHeight="1">
      <c r="A843" s="32"/>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c r="AC843" s="33"/>
      <c r="AD843" s="33"/>
      <c r="AE843" s="33"/>
      <c r="AF843" s="33"/>
      <c r="AG843" s="33"/>
      <c r="AH843" s="33"/>
      <c r="AI843" s="33"/>
      <c r="AJ843" s="33"/>
      <c r="AK843" s="33"/>
      <c r="AL843" s="33"/>
      <c r="AM843" s="33"/>
    </row>
    <row r="844" ht="15.75" customHeight="1">
      <c r="A844" s="32"/>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c r="AC844" s="33"/>
      <c r="AD844" s="33"/>
      <c r="AE844" s="33"/>
      <c r="AF844" s="33"/>
      <c r="AG844" s="33"/>
      <c r="AH844" s="33"/>
      <c r="AI844" s="33"/>
      <c r="AJ844" s="33"/>
      <c r="AK844" s="33"/>
      <c r="AL844" s="33"/>
      <c r="AM844" s="33"/>
    </row>
    <row r="845" ht="15.75" customHeight="1">
      <c r="A845" s="32"/>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c r="AC845" s="33"/>
      <c r="AD845" s="33"/>
      <c r="AE845" s="33"/>
      <c r="AF845" s="33"/>
      <c r="AG845" s="33"/>
      <c r="AH845" s="33"/>
      <c r="AI845" s="33"/>
      <c r="AJ845" s="33"/>
      <c r="AK845" s="33"/>
      <c r="AL845" s="33"/>
      <c r="AM845" s="33"/>
    </row>
    <row r="846" ht="15.75" customHeight="1">
      <c r="A846" s="32"/>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c r="AC846" s="33"/>
      <c r="AD846" s="33"/>
      <c r="AE846" s="33"/>
      <c r="AF846" s="33"/>
      <c r="AG846" s="33"/>
      <c r="AH846" s="33"/>
      <c r="AI846" s="33"/>
      <c r="AJ846" s="33"/>
      <c r="AK846" s="33"/>
      <c r="AL846" s="33"/>
      <c r="AM846" s="33"/>
    </row>
    <row r="847" ht="15.75" customHeight="1">
      <c r="A847" s="32"/>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c r="AC847" s="33"/>
      <c r="AD847" s="33"/>
      <c r="AE847" s="33"/>
      <c r="AF847" s="33"/>
      <c r="AG847" s="33"/>
      <c r="AH847" s="33"/>
      <c r="AI847" s="33"/>
      <c r="AJ847" s="33"/>
      <c r="AK847" s="33"/>
      <c r="AL847" s="33"/>
      <c r="AM847" s="33"/>
    </row>
    <row r="848" ht="15.75" customHeight="1">
      <c r="A848" s="32"/>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c r="AC848" s="33"/>
      <c r="AD848" s="33"/>
      <c r="AE848" s="33"/>
      <c r="AF848" s="33"/>
      <c r="AG848" s="33"/>
      <c r="AH848" s="33"/>
      <c r="AI848" s="33"/>
      <c r="AJ848" s="33"/>
      <c r="AK848" s="33"/>
      <c r="AL848" s="33"/>
      <c r="AM848" s="33"/>
    </row>
    <row r="849" ht="15.75" customHeight="1">
      <c r="A849" s="32"/>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c r="AC849" s="33"/>
      <c r="AD849" s="33"/>
      <c r="AE849" s="33"/>
      <c r="AF849" s="33"/>
      <c r="AG849" s="33"/>
      <c r="AH849" s="33"/>
      <c r="AI849" s="33"/>
      <c r="AJ849" s="33"/>
      <c r="AK849" s="33"/>
      <c r="AL849" s="33"/>
      <c r="AM849" s="33"/>
    </row>
    <row r="850" ht="15.75" customHeight="1">
      <c r="A850" s="32"/>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c r="AC850" s="33"/>
      <c r="AD850" s="33"/>
      <c r="AE850" s="33"/>
      <c r="AF850" s="33"/>
      <c r="AG850" s="33"/>
      <c r="AH850" s="33"/>
      <c r="AI850" s="33"/>
      <c r="AJ850" s="33"/>
      <c r="AK850" s="33"/>
      <c r="AL850" s="33"/>
      <c r="AM850" s="33"/>
    </row>
    <row r="851" ht="15.75" customHeight="1">
      <c r="A851" s="32"/>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c r="AE851" s="33"/>
      <c r="AF851" s="33"/>
      <c r="AG851" s="33"/>
      <c r="AH851" s="33"/>
      <c r="AI851" s="33"/>
      <c r="AJ851" s="33"/>
      <c r="AK851" s="33"/>
      <c r="AL851" s="33"/>
      <c r="AM851" s="33"/>
    </row>
    <row r="852" ht="15.75" customHeight="1">
      <c r="A852" s="32"/>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c r="AC852" s="33"/>
      <c r="AD852" s="33"/>
      <c r="AE852" s="33"/>
      <c r="AF852" s="33"/>
      <c r="AG852" s="33"/>
      <c r="AH852" s="33"/>
      <c r="AI852" s="33"/>
      <c r="AJ852" s="33"/>
      <c r="AK852" s="33"/>
      <c r="AL852" s="33"/>
      <c r="AM852" s="33"/>
    </row>
    <row r="853" ht="15.75" customHeight="1">
      <c r="A853" s="32"/>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c r="AC853" s="33"/>
      <c r="AD853" s="33"/>
      <c r="AE853" s="33"/>
      <c r="AF853" s="33"/>
      <c r="AG853" s="33"/>
      <c r="AH853" s="33"/>
      <c r="AI853" s="33"/>
      <c r="AJ853" s="33"/>
      <c r="AK853" s="33"/>
      <c r="AL853" s="33"/>
      <c r="AM853" s="33"/>
    </row>
    <row r="854" ht="15.75" customHeight="1">
      <c r="A854" s="32"/>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c r="AE854" s="33"/>
      <c r="AF854" s="33"/>
      <c r="AG854" s="33"/>
      <c r="AH854" s="33"/>
      <c r="AI854" s="33"/>
      <c r="AJ854" s="33"/>
      <c r="AK854" s="33"/>
      <c r="AL854" s="33"/>
      <c r="AM854" s="33"/>
    </row>
    <row r="855" ht="15.75" customHeight="1">
      <c r="A855" s="32"/>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c r="AC855" s="33"/>
      <c r="AD855" s="33"/>
      <c r="AE855" s="33"/>
      <c r="AF855" s="33"/>
      <c r="AG855" s="33"/>
      <c r="AH855" s="33"/>
      <c r="AI855" s="33"/>
      <c r="AJ855" s="33"/>
      <c r="AK855" s="33"/>
      <c r="AL855" s="33"/>
      <c r="AM855" s="33"/>
    </row>
    <row r="856" ht="15.75" customHeight="1">
      <c r="A856" s="32"/>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c r="AC856" s="33"/>
      <c r="AD856" s="33"/>
      <c r="AE856" s="33"/>
      <c r="AF856" s="33"/>
      <c r="AG856" s="33"/>
      <c r="AH856" s="33"/>
      <c r="AI856" s="33"/>
      <c r="AJ856" s="33"/>
      <c r="AK856" s="33"/>
      <c r="AL856" s="33"/>
      <c r="AM856" s="33"/>
    </row>
    <row r="857" ht="15.75" customHeight="1">
      <c r="A857" s="32"/>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c r="AC857" s="33"/>
      <c r="AD857" s="33"/>
      <c r="AE857" s="33"/>
      <c r="AF857" s="33"/>
      <c r="AG857" s="33"/>
      <c r="AH857" s="33"/>
      <c r="AI857" s="33"/>
      <c r="AJ857" s="33"/>
      <c r="AK857" s="33"/>
      <c r="AL857" s="33"/>
      <c r="AM857" s="33"/>
    </row>
    <row r="858" ht="15.75" customHeight="1">
      <c r="A858" s="32"/>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c r="AC858" s="33"/>
      <c r="AD858" s="33"/>
      <c r="AE858" s="33"/>
      <c r="AF858" s="33"/>
      <c r="AG858" s="33"/>
      <c r="AH858" s="33"/>
      <c r="AI858" s="33"/>
      <c r="AJ858" s="33"/>
      <c r="AK858" s="33"/>
      <c r="AL858" s="33"/>
      <c r="AM858" s="33"/>
    </row>
    <row r="859" ht="15.75" customHeight="1">
      <c r="A859" s="32"/>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c r="AC859" s="33"/>
      <c r="AD859" s="33"/>
      <c r="AE859" s="33"/>
      <c r="AF859" s="33"/>
      <c r="AG859" s="33"/>
      <c r="AH859" s="33"/>
      <c r="AI859" s="33"/>
      <c r="AJ859" s="33"/>
      <c r="AK859" s="33"/>
      <c r="AL859" s="33"/>
      <c r="AM859" s="33"/>
    </row>
    <row r="860" ht="15.75" customHeight="1">
      <c r="A860" s="32"/>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c r="AC860" s="33"/>
      <c r="AD860" s="33"/>
      <c r="AE860" s="33"/>
      <c r="AF860" s="33"/>
      <c r="AG860" s="33"/>
      <c r="AH860" s="33"/>
      <c r="AI860" s="33"/>
      <c r="AJ860" s="33"/>
      <c r="AK860" s="33"/>
      <c r="AL860" s="33"/>
      <c r="AM860" s="33"/>
    </row>
    <row r="861" ht="15.75" customHeight="1">
      <c r="A861" s="32"/>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c r="AE861" s="33"/>
      <c r="AF861" s="33"/>
      <c r="AG861" s="33"/>
      <c r="AH861" s="33"/>
      <c r="AI861" s="33"/>
      <c r="AJ861" s="33"/>
      <c r="AK861" s="33"/>
      <c r="AL861" s="33"/>
      <c r="AM861" s="33"/>
    </row>
    <row r="862" ht="15.75" customHeight="1">
      <c r="A862" s="32"/>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c r="AC862" s="33"/>
      <c r="AD862" s="33"/>
      <c r="AE862" s="33"/>
      <c r="AF862" s="33"/>
      <c r="AG862" s="33"/>
      <c r="AH862" s="33"/>
      <c r="AI862" s="33"/>
      <c r="AJ862" s="33"/>
      <c r="AK862" s="33"/>
      <c r="AL862" s="33"/>
      <c r="AM862" s="33"/>
    </row>
    <row r="863" ht="15.75" customHeight="1">
      <c r="A863" s="32"/>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c r="AC863" s="33"/>
      <c r="AD863" s="33"/>
      <c r="AE863" s="33"/>
      <c r="AF863" s="33"/>
      <c r="AG863" s="33"/>
      <c r="AH863" s="33"/>
      <c r="AI863" s="33"/>
      <c r="AJ863" s="33"/>
      <c r="AK863" s="33"/>
      <c r="AL863" s="33"/>
      <c r="AM863" s="33"/>
    </row>
    <row r="864" ht="15.75" customHeight="1">
      <c r="A864" s="32"/>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c r="AE864" s="33"/>
      <c r="AF864" s="33"/>
      <c r="AG864" s="33"/>
      <c r="AH864" s="33"/>
      <c r="AI864" s="33"/>
      <c r="AJ864" s="33"/>
      <c r="AK864" s="33"/>
      <c r="AL864" s="33"/>
      <c r="AM864" s="33"/>
    </row>
    <row r="865" ht="15.75" customHeight="1">
      <c r="A865" s="32"/>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c r="AC865" s="33"/>
      <c r="AD865" s="33"/>
      <c r="AE865" s="33"/>
      <c r="AF865" s="33"/>
      <c r="AG865" s="33"/>
      <c r="AH865" s="33"/>
      <c r="AI865" s="33"/>
      <c r="AJ865" s="33"/>
      <c r="AK865" s="33"/>
      <c r="AL865" s="33"/>
      <c r="AM865" s="33"/>
    </row>
    <row r="866" ht="15.75" customHeight="1">
      <c r="A866" s="32"/>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c r="AE866" s="33"/>
      <c r="AF866" s="33"/>
      <c r="AG866" s="33"/>
      <c r="AH866" s="33"/>
      <c r="AI866" s="33"/>
      <c r="AJ866" s="33"/>
      <c r="AK866" s="33"/>
      <c r="AL866" s="33"/>
      <c r="AM866" s="33"/>
    </row>
    <row r="867" ht="15.75" customHeight="1">
      <c r="A867" s="32"/>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c r="AC867" s="33"/>
      <c r="AD867" s="33"/>
      <c r="AE867" s="33"/>
      <c r="AF867" s="33"/>
      <c r="AG867" s="33"/>
      <c r="AH867" s="33"/>
      <c r="AI867" s="33"/>
      <c r="AJ867" s="33"/>
      <c r="AK867" s="33"/>
      <c r="AL867" s="33"/>
      <c r="AM867" s="33"/>
    </row>
    <row r="868" ht="15.75" customHeight="1">
      <c r="A868" s="32"/>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c r="AC868" s="33"/>
      <c r="AD868" s="33"/>
      <c r="AE868" s="33"/>
      <c r="AF868" s="33"/>
      <c r="AG868" s="33"/>
      <c r="AH868" s="33"/>
      <c r="AI868" s="33"/>
      <c r="AJ868" s="33"/>
      <c r="AK868" s="33"/>
      <c r="AL868" s="33"/>
      <c r="AM868" s="33"/>
    </row>
    <row r="869" ht="15.75" customHeight="1">
      <c r="A869" s="32"/>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c r="AE869" s="33"/>
      <c r="AF869" s="33"/>
      <c r="AG869" s="33"/>
      <c r="AH869" s="33"/>
      <c r="AI869" s="33"/>
      <c r="AJ869" s="33"/>
      <c r="AK869" s="33"/>
      <c r="AL869" s="33"/>
      <c r="AM869" s="33"/>
    </row>
    <row r="870" ht="15.75" customHeight="1">
      <c r="A870" s="32"/>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c r="AE870" s="33"/>
      <c r="AF870" s="33"/>
      <c r="AG870" s="33"/>
      <c r="AH870" s="33"/>
      <c r="AI870" s="33"/>
      <c r="AJ870" s="33"/>
      <c r="AK870" s="33"/>
      <c r="AL870" s="33"/>
      <c r="AM870" s="33"/>
    </row>
    <row r="871" ht="15.75" customHeight="1">
      <c r="A871" s="32"/>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c r="AE871" s="33"/>
      <c r="AF871" s="33"/>
      <c r="AG871" s="33"/>
      <c r="AH871" s="33"/>
      <c r="AI871" s="33"/>
      <c r="AJ871" s="33"/>
      <c r="AK871" s="33"/>
      <c r="AL871" s="33"/>
      <c r="AM871" s="33"/>
    </row>
    <row r="872" ht="15.75" customHeight="1">
      <c r="A872" s="32"/>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c r="AE872" s="33"/>
      <c r="AF872" s="33"/>
      <c r="AG872" s="33"/>
      <c r="AH872" s="33"/>
      <c r="AI872" s="33"/>
      <c r="AJ872" s="33"/>
      <c r="AK872" s="33"/>
      <c r="AL872" s="33"/>
      <c r="AM872" s="33"/>
    </row>
    <row r="873" ht="15.75" customHeight="1">
      <c r="A873" s="32"/>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c r="AE873" s="33"/>
      <c r="AF873" s="33"/>
      <c r="AG873" s="33"/>
      <c r="AH873" s="33"/>
      <c r="AI873" s="33"/>
      <c r="AJ873" s="33"/>
      <c r="AK873" s="33"/>
      <c r="AL873" s="33"/>
      <c r="AM873" s="33"/>
    </row>
    <row r="874" ht="15.75" customHeight="1">
      <c r="A874" s="32"/>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c r="AE874" s="33"/>
      <c r="AF874" s="33"/>
      <c r="AG874" s="33"/>
      <c r="AH874" s="33"/>
      <c r="AI874" s="33"/>
      <c r="AJ874" s="33"/>
      <c r="AK874" s="33"/>
      <c r="AL874" s="33"/>
      <c r="AM874" s="33"/>
    </row>
    <row r="875" ht="15.75" customHeight="1">
      <c r="A875" s="32"/>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c r="AE875" s="33"/>
      <c r="AF875" s="33"/>
      <c r="AG875" s="33"/>
      <c r="AH875" s="33"/>
      <c r="AI875" s="33"/>
      <c r="AJ875" s="33"/>
      <c r="AK875" s="33"/>
      <c r="AL875" s="33"/>
      <c r="AM875" s="33"/>
    </row>
    <row r="876" ht="15.75" customHeight="1">
      <c r="A876" s="32"/>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c r="AE876" s="33"/>
      <c r="AF876" s="33"/>
      <c r="AG876" s="33"/>
      <c r="AH876" s="33"/>
      <c r="AI876" s="33"/>
      <c r="AJ876" s="33"/>
      <c r="AK876" s="33"/>
      <c r="AL876" s="33"/>
      <c r="AM876" s="33"/>
    </row>
    <row r="877" ht="15.75" customHeight="1">
      <c r="A877" s="32"/>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c r="AE877" s="33"/>
      <c r="AF877" s="33"/>
      <c r="AG877" s="33"/>
      <c r="AH877" s="33"/>
      <c r="AI877" s="33"/>
      <c r="AJ877" s="33"/>
      <c r="AK877" s="33"/>
      <c r="AL877" s="33"/>
      <c r="AM877" s="33"/>
    </row>
    <row r="878" ht="15.75" customHeight="1">
      <c r="A878" s="32"/>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c r="AE878" s="33"/>
      <c r="AF878" s="33"/>
      <c r="AG878" s="33"/>
      <c r="AH878" s="33"/>
      <c r="AI878" s="33"/>
      <c r="AJ878" s="33"/>
      <c r="AK878" s="33"/>
      <c r="AL878" s="33"/>
      <c r="AM878" s="33"/>
    </row>
    <row r="879" ht="15.75" customHeight="1">
      <c r="A879" s="32"/>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c r="AE879" s="33"/>
      <c r="AF879" s="33"/>
      <c r="AG879" s="33"/>
      <c r="AH879" s="33"/>
      <c r="AI879" s="33"/>
      <c r="AJ879" s="33"/>
      <c r="AK879" s="33"/>
      <c r="AL879" s="33"/>
      <c r="AM879" s="33"/>
    </row>
    <row r="880" ht="15.75" customHeight="1">
      <c r="A880" s="32"/>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c r="AE880" s="33"/>
      <c r="AF880" s="33"/>
      <c r="AG880" s="33"/>
      <c r="AH880" s="33"/>
      <c r="AI880" s="33"/>
      <c r="AJ880" s="33"/>
      <c r="AK880" s="33"/>
      <c r="AL880" s="33"/>
      <c r="AM880" s="33"/>
    </row>
    <row r="881" ht="15.75" customHeight="1">
      <c r="A881" s="32"/>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c r="AE881" s="33"/>
      <c r="AF881" s="33"/>
      <c r="AG881" s="33"/>
      <c r="AH881" s="33"/>
      <c r="AI881" s="33"/>
      <c r="AJ881" s="33"/>
      <c r="AK881" s="33"/>
      <c r="AL881" s="33"/>
      <c r="AM881" s="33"/>
    </row>
    <row r="882" ht="15.75" customHeight="1">
      <c r="A882" s="32"/>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c r="AE882" s="33"/>
      <c r="AF882" s="33"/>
      <c r="AG882" s="33"/>
      <c r="AH882" s="33"/>
      <c r="AI882" s="33"/>
      <c r="AJ882" s="33"/>
      <c r="AK882" s="33"/>
      <c r="AL882" s="33"/>
      <c r="AM882" s="33"/>
    </row>
    <row r="883" ht="15.75" customHeight="1">
      <c r="A883" s="32"/>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c r="AE883" s="33"/>
      <c r="AF883" s="33"/>
      <c r="AG883" s="33"/>
      <c r="AH883" s="33"/>
      <c r="AI883" s="33"/>
      <c r="AJ883" s="33"/>
      <c r="AK883" s="33"/>
      <c r="AL883" s="33"/>
      <c r="AM883" s="33"/>
    </row>
    <row r="884" ht="15.75" customHeight="1">
      <c r="A884" s="32"/>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c r="AE884" s="33"/>
      <c r="AF884" s="33"/>
      <c r="AG884" s="33"/>
      <c r="AH884" s="33"/>
      <c r="AI884" s="33"/>
      <c r="AJ884" s="33"/>
      <c r="AK884" s="33"/>
      <c r="AL884" s="33"/>
      <c r="AM884" s="33"/>
    </row>
    <row r="885" ht="15.75" customHeight="1">
      <c r="A885" s="32"/>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c r="AE885" s="33"/>
      <c r="AF885" s="33"/>
      <c r="AG885" s="33"/>
      <c r="AH885" s="33"/>
      <c r="AI885" s="33"/>
      <c r="AJ885" s="33"/>
      <c r="AK885" s="33"/>
      <c r="AL885" s="33"/>
      <c r="AM885" s="33"/>
    </row>
    <row r="886" ht="15.75" customHeight="1">
      <c r="A886" s="32"/>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c r="AE886" s="33"/>
      <c r="AF886" s="33"/>
      <c r="AG886" s="33"/>
      <c r="AH886" s="33"/>
      <c r="AI886" s="33"/>
      <c r="AJ886" s="33"/>
      <c r="AK886" s="33"/>
      <c r="AL886" s="33"/>
      <c r="AM886" s="33"/>
    </row>
    <row r="887" ht="15.75" customHeight="1">
      <c r="A887" s="32"/>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c r="AE887" s="33"/>
      <c r="AF887" s="33"/>
      <c r="AG887" s="33"/>
      <c r="AH887" s="33"/>
      <c r="AI887" s="33"/>
      <c r="AJ887" s="33"/>
      <c r="AK887" s="33"/>
      <c r="AL887" s="33"/>
      <c r="AM887" s="33"/>
    </row>
    <row r="888" ht="15.75" customHeight="1">
      <c r="A888" s="32"/>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c r="AE888" s="33"/>
      <c r="AF888" s="33"/>
      <c r="AG888" s="33"/>
      <c r="AH888" s="33"/>
      <c r="AI888" s="33"/>
      <c r="AJ888" s="33"/>
      <c r="AK888" s="33"/>
      <c r="AL888" s="33"/>
      <c r="AM888" s="33"/>
    </row>
    <row r="889" ht="15.75" customHeight="1">
      <c r="A889" s="32"/>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c r="AE889" s="33"/>
      <c r="AF889" s="33"/>
      <c r="AG889" s="33"/>
      <c r="AH889" s="33"/>
      <c r="AI889" s="33"/>
      <c r="AJ889" s="33"/>
      <c r="AK889" s="33"/>
      <c r="AL889" s="33"/>
      <c r="AM889" s="33"/>
    </row>
    <row r="890" ht="15.75" customHeight="1">
      <c r="A890" s="32"/>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c r="AE890" s="33"/>
      <c r="AF890" s="33"/>
      <c r="AG890" s="33"/>
      <c r="AH890" s="33"/>
      <c r="AI890" s="33"/>
      <c r="AJ890" s="33"/>
      <c r="AK890" s="33"/>
      <c r="AL890" s="33"/>
      <c r="AM890" s="33"/>
    </row>
    <row r="891" ht="15.75" customHeight="1">
      <c r="A891" s="32"/>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c r="AE891" s="33"/>
      <c r="AF891" s="33"/>
      <c r="AG891" s="33"/>
      <c r="AH891" s="33"/>
      <c r="AI891" s="33"/>
      <c r="AJ891" s="33"/>
      <c r="AK891" s="33"/>
      <c r="AL891" s="33"/>
      <c r="AM891" s="33"/>
    </row>
    <row r="892" ht="15.75" customHeight="1">
      <c r="A892" s="32"/>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c r="AE892" s="33"/>
      <c r="AF892" s="33"/>
      <c r="AG892" s="33"/>
      <c r="AH892" s="33"/>
      <c r="AI892" s="33"/>
      <c r="AJ892" s="33"/>
      <c r="AK892" s="33"/>
      <c r="AL892" s="33"/>
      <c r="AM892" s="33"/>
    </row>
    <row r="893" ht="15.75" customHeight="1">
      <c r="A893" s="32"/>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c r="AE893" s="33"/>
      <c r="AF893" s="33"/>
      <c r="AG893" s="33"/>
      <c r="AH893" s="33"/>
      <c r="AI893" s="33"/>
      <c r="AJ893" s="33"/>
      <c r="AK893" s="33"/>
      <c r="AL893" s="33"/>
      <c r="AM893" s="33"/>
    </row>
    <row r="894" ht="15.75" customHeight="1">
      <c r="A894" s="32"/>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c r="AE894" s="33"/>
      <c r="AF894" s="33"/>
      <c r="AG894" s="33"/>
      <c r="AH894" s="33"/>
      <c r="AI894" s="33"/>
      <c r="AJ894" s="33"/>
      <c r="AK894" s="33"/>
      <c r="AL894" s="33"/>
      <c r="AM894" s="33"/>
    </row>
    <row r="895" ht="15.75" customHeight="1">
      <c r="A895" s="32"/>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c r="AE895" s="33"/>
      <c r="AF895" s="33"/>
      <c r="AG895" s="33"/>
      <c r="AH895" s="33"/>
      <c r="AI895" s="33"/>
      <c r="AJ895" s="33"/>
      <c r="AK895" s="33"/>
      <c r="AL895" s="33"/>
      <c r="AM895" s="33"/>
    </row>
    <row r="896" ht="15.75" customHeight="1">
      <c r="A896" s="32"/>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c r="AE896" s="33"/>
      <c r="AF896" s="33"/>
      <c r="AG896" s="33"/>
      <c r="AH896" s="33"/>
      <c r="AI896" s="33"/>
      <c r="AJ896" s="33"/>
      <c r="AK896" s="33"/>
      <c r="AL896" s="33"/>
      <c r="AM896" s="33"/>
    </row>
    <row r="897" ht="15.75" customHeight="1">
      <c r="A897" s="32"/>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c r="AE897" s="33"/>
      <c r="AF897" s="33"/>
      <c r="AG897" s="33"/>
      <c r="AH897" s="33"/>
      <c r="AI897" s="33"/>
      <c r="AJ897" s="33"/>
      <c r="AK897" s="33"/>
      <c r="AL897" s="33"/>
      <c r="AM897" s="33"/>
    </row>
    <row r="898" ht="15.75" customHeight="1">
      <c r="A898" s="32"/>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c r="AE898" s="33"/>
      <c r="AF898" s="33"/>
      <c r="AG898" s="33"/>
      <c r="AH898" s="33"/>
      <c r="AI898" s="33"/>
      <c r="AJ898" s="33"/>
      <c r="AK898" s="33"/>
      <c r="AL898" s="33"/>
      <c r="AM898" s="33"/>
    </row>
    <row r="899" ht="15.75" customHeight="1">
      <c r="A899" s="32"/>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c r="AE899" s="33"/>
      <c r="AF899" s="33"/>
      <c r="AG899" s="33"/>
      <c r="AH899" s="33"/>
      <c r="AI899" s="33"/>
      <c r="AJ899" s="33"/>
      <c r="AK899" s="33"/>
      <c r="AL899" s="33"/>
      <c r="AM899" s="33"/>
    </row>
    <row r="900" ht="15.75" customHeight="1">
      <c r="A900" s="32"/>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c r="AE900" s="33"/>
      <c r="AF900" s="33"/>
      <c r="AG900" s="33"/>
      <c r="AH900" s="33"/>
      <c r="AI900" s="33"/>
      <c r="AJ900" s="33"/>
      <c r="AK900" s="33"/>
      <c r="AL900" s="33"/>
      <c r="AM900" s="33"/>
    </row>
    <row r="901" ht="15.75" customHeight="1">
      <c r="A901" s="32"/>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c r="AE901" s="33"/>
      <c r="AF901" s="33"/>
      <c r="AG901" s="33"/>
      <c r="AH901" s="33"/>
      <c r="AI901" s="33"/>
      <c r="AJ901" s="33"/>
      <c r="AK901" s="33"/>
      <c r="AL901" s="33"/>
      <c r="AM901" s="33"/>
    </row>
    <row r="902" ht="15.75" customHeight="1">
      <c r="A902" s="32"/>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c r="AE902" s="33"/>
      <c r="AF902" s="33"/>
      <c r="AG902" s="33"/>
      <c r="AH902" s="33"/>
      <c r="AI902" s="33"/>
      <c r="AJ902" s="33"/>
      <c r="AK902" s="33"/>
      <c r="AL902" s="33"/>
      <c r="AM902" s="33"/>
    </row>
    <row r="903" ht="15.75" customHeight="1">
      <c r="A903" s="32"/>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c r="AE903" s="33"/>
      <c r="AF903" s="33"/>
      <c r="AG903" s="33"/>
      <c r="AH903" s="33"/>
      <c r="AI903" s="33"/>
      <c r="AJ903" s="33"/>
      <c r="AK903" s="33"/>
      <c r="AL903" s="33"/>
      <c r="AM903" s="33"/>
    </row>
    <row r="904" ht="15.75" customHeight="1">
      <c r="A904" s="32"/>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c r="AE904" s="33"/>
      <c r="AF904" s="33"/>
      <c r="AG904" s="33"/>
      <c r="AH904" s="33"/>
      <c r="AI904" s="33"/>
      <c r="AJ904" s="33"/>
      <c r="AK904" s="33"/>
      <c r="AL904" s="33"/>
      <c r="AM904" s="33"/>
    </row>
    <row r="905" ht="15.75" customHeight="1">
      <c r="A905" s="32"/>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c r="AE905" s="33"/>
      <c r="AF905" s="33"/>
      <c r="AG905" s="33"/>
      <c r="AH905" s="33"/>
      <c r="AI905" s="33"/>
      <c r="AJ905" s="33"/>
      <c r="AK905" s="33"/>
      <c r="AL905" s="33"/>
      <c r="AM905" s="33"/>
    </row>
    <row r="906" ht="15.75" customHeight="1">
      <c r="A906" s="32"/>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c r="AE906" s="33"/>
      <c r="AF906" s="33"/>
      <c r="AG906" s="33"/>
      <c r="AH906" s="33"/>
      <c r="AI906" s="33"/>
      <c r="AJ906" s="33"/>
      <c r="AK906" s="33"/>
      <c r="AL906" s="33"/>
      <c r="AM906" s="33"/>
    </row>
    <row r="907" ht="15.75" customHeight="1">
      <c r="A907" s="32"/>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c r="AE907" s="33"/>
      <c r="AF907" s="33"/>
      <c r="AG907" s="33"/>
      <c r="AH907" s="33"/>
      <c r="AI907" s="33"/>
      <c r="AJ907" s="33"/>
      <c r="AK907" s="33"/>
      <c r="AL907" s="33"/>
      <c r="AM907" s="33"/>
    </row>
    <row r="908" ht="15.75" customHeight="1">
      <c r="A908" s="32"/>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c r="AE908" s="33"/>
      <c r="AF908" s="33"/>
      <c r="AG908" s="33"/>
      <c r="AH908" s="33"/>
      <c r="AI908" s="33"/>
      <c r="AJ908" s="33"/>
      <c r="AK908" s="33"/>
      <c r="AL908" s="33"/>
      <c r="AM908" s="33"/>
    </row>
    <row r="909" ht="15.75" customHeight="1">
      <c r="A909" s="32"/>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c r="AE909" s="33"/>
      <c r="AF909" s="33"/>
      <c r="AG909" s="33"/>
      <c r="AH909" s="33"/>
      <c r="AI909" s="33"/>
      <c r="AJ909" s="33"/>
      <c r="AK909" s="33"/>
      <c r="AL909" s="33"/>
      <c r="AM909" s="33"/>
    </row>
    <row r="910" ht="15.75" customHeight="1">
      <c r="A910" s="32"/>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c r="AE910" s="33"/>
      <c r="AF910" s="33"/>
      <c r="AG910" s="33"/>
      <c r="AH910" s="33"/>
      <c r="AI910" s="33"/>
      <c r="AJ910" s="33"/>
      <c r="AK910" s="33"/>
      <c r="AL910" s="33"/>
      <c r="AM910" s="33"/>
    </row>
    <row r="911" ht="15.75" customHeight="1">
      <c r="A911" s="32"/>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c r="AE911" s="33"/>
      <c r="AF911" s="33"/>
      <c r="AG911" s="33"/>
      <c r="AH911" s="33"/>
      <c r="AI911" s="33"/>
      <c r="AJ911" s="33"/>
      <c r="AK911" s="33"/>
      <c r="AL911" s="33"/>
      <c r="AM911" s="33"/>
    </row>
    <row r="912" ht="15.75" customHeight="1">
      <c r="A912" s="32"/>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c r="AE912" s="33"/>
      <c r="AF912" s="33"/>
      <c r="AG912" s="33"/>
      <c r="AH912" s="33"/>
      <c r="AI912" s="33"/>
      <c r="AJ912" s="33"/>
      <c r="AK912" s="33"/>
      <c r="AL912" s="33"/>
      <c r="AM912" s="33"/>
    </row>
    <row r="913" ht="15.75" customHeight="1">
      <c r="A913" s="32"/>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c r="AE913" s="33"/>
      <c r="AF913" s="33"/>
      <c r="AG913" s="33"/>
      <c r="AH913" s="33"/>
      <c r="AI913" s="33"/>
      <c r="AJ913" s="33"/>
      <c r="AK913" s="33"/>
      <c r="AL913" s="33"/>
      <c r="AM913" s="33"/>
    </row>
    <row r="914" ht="15.75" customHeight="1">
      <c r="A914" s="32"/>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c r="AE914" s="33"/>
      <c r="AF914" s="33"/>
      <c r="AG914" s="33"/>
      <c r="AH914" s="33"/>
      <c r="AI914" s="33"/>
      <c r="AJ914" s="33"/>
      <c r="AK914" s="33"/>
      <c r="AL914" s="33"/>
      <c r="AM914" s="33"/>
    </row>
    <row r="915" ht="15.75" customHeight="1">
      <c r="A915" s="32"/>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c r="AE915" s="33"/>
      <c r="AF915" s="33"/>
      <c r="AG915" s="33"/>
      <c r="AH915" s="33"/>
      <c r="AI915" s="33"/>
      <c r="AJ915" s="33"/>
      <c r="AK915" s="33"/>
      <c r="AL915" s="33"/>
      <c r="AM915" s="33"/>
    </row>
    <row r="916" ht="15.75" customHeight="1">
      <c r="A916" s="32"/>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c r="AE916" s="33"/>
      <c r="AF916" s="33"/>
      <c r="AG916" s="33"/>
      <c r="AH916" s="33"/>
      <c r="AI916" s="33"/>
      <c r="AJ916" s="33"/>
      <c r="AK916" s="33"/>
      <c r="AL916" s="33"/>
      <c r="AM916" s="33"/>
    </row>
    <row r="917" ht="15.75" customHeight="1">
      <c r="A917" s="32"/>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c r="AE917" s="33"/>
      <c r="AF917" s="33"/>
      <c r="AG917" s="33"/>
      <c r="AH917" s="33"/>
      <c r="AI917" s="33"/>
      <c r="AJ917" s="33"/>
      <c r="AK917" s="33"/>
      <c r="AL917" s="33"/>
      <c r="AM917" s="33"/>
    </row>
    <row r="918" ht="15.75" customHeight="1">
      <c r="A918" s="32"/>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c r="AE918" s="33"/>
      <c r="AF918" s="33"/>
      <c r="AG918" s="33"/>
      <c r="AH918" s="33"/>
      <c r="AI918" s="33"/>
      <c r="AJ918" s="33"/>
      <c r="AK918" s="33"/>
      <c r="AL918" s="33"/>
      <c r="AM918" s="33"/>
    </row>
    <row r="919" ht="15.75" customHeight="1">
      <c r="A919" s="32"/>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c r="AE919" s="33"/>
      <c r="AF919" s="33"/>
      <c r="AG919" s="33"/>
      <c r="AH919" s="33"/>
      <c r="AI919" s="33"/>
      <c r="AJ919" s="33"/>
      <c r="AK919" s="33"/>
      <c r="AL919" s="33"/>
      <c r="AM919" s="33"/>
    </row>
    <row r="920" ht="15.75" customHeight="1">
      <c r="A920" s="32"/>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c r="AE920" s="33"/>
      <c r="AF920" s="33"/>
      <c r="AG920" s="33"/>
      <c r="AH920" s="33"/>
      <c r="AI920" s="33"/>
      <c r="AJ920" s="33"/>
      <c r="AK920" s="33"/>
      <c r="AL920" s="33"/>
      <c r="AM920" s="33"/>
    </row>
    <row r="921" ht="15.75" customHeight="1">
      <c r="A921" s="32"/>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c r="AE921" s="33"/>
      <c r="AF921" s="33"/>
      <c r="AG921" s="33"/>
      <c r="AH921" s="33"/>
      <c r="AI921" s="33"/>
      <c r="AJ921" s="33"/>
      <c r="AK921" s="33"/>
      <c r="AL921" s="33"/>
      <c r="AM921" s="33"/>
    </row>
    <row r="922" ht="15.75" customHeight="1">
      <c r="A922" s="32"/>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c r="AE922" s="33"/>
      <c r="AF922" s="33"/>
      <c r="AG922" s="33"/>
      <c r="AH922" s="33"/>
      <c r="AI922" s="33"/>
      <c r="AJ922" s="33"/>
      <c r="AK922" s="33"/>
      <c r="AL922" s="33"/>
      <c r="AM922" s="33"/>
    </row>
    <row r="923" ht="15.75" customHeight="1">
      <c r="A923" s="32"/>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c r="AE923" s="33"/>
      <c r="AF923" s="33"/>
      <c r="AG923" s="33"/>
      <c r="AH923" s="33"/>
      <c r="AI923" s="33"/>
      <c r="AJ923" s="33"/>
      <c r="AK923" s="33"/>
      <c r="AL923" s="33"/>
      <c r="AM923" s="33"/>
    </row>
    <row r="924" ht="15.75" customHeight="1">
      <c r="A924" s="32"/>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c r="AE924" s="33"/>
      <c r="AF924" s="33"/>
      <c r="AG924" s="33"/>
      <c r="AH924" s="33"/>
      <c r="AI924" s="33"/>
      <c r="AJ924" s="33"/>
      <c r="AK924" s="33"/>
      <c r="AL924" s="33"/>
      <c r="AM924" s="33"/>
    </row>
    <row r="925" ht="15.75" customHeight="1">
      <c r="A925" s="32"/>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c r="AE925" s="33"/>
      <c r="AF925" s="33"/>
      <c r="AG925" s="33"/>
      <c r="AH925" s="33"/>
      <c r="AI925" s="33"/>
      <c r="AJ925" s="33"/>
      <c r="AK925" s="33"/>
      <c r="AL925" s="33"/>
      <c r="AM925" s="33"/>
    </row>
    <row r="926" ht="15.75" customHeight="1">
      <c r="A926" s="32"/>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c r="AE926" s="33"/>
      <c r="AF926" s="33"/>
      <c r="AG926" s="33"/>
      <c r="AH926" s="33"/>
      <c r="AI926" s="33"/>
      <c r="AJ926" s="33"/>
      <c r="AK926" s="33"/>
      <c r="AL926" s="33"/>
      <c r="AM926" s="33"/>
    </row>
    <row r="927" ht="15.75" customHeight="1">
      <c r="A927" s="32"/>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c r="AE927" s="33"/>
      <c r="AF927" s="33"/>
      <c r="AG927" s="33"/>
      <c r="AH927" s="33"/>
      <c r="AI927" s="33"/>
      <c r="AJ927" s="33"/>
      <c r="AK927" s="33"/>
      <c r="AL927" s="33"/>
      <c r="AM927" s="33"/>
    </row>
    <row r="928" ht="15.75" customHeight="1">
      <c r="A928" s="32"/>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c r="AE928" s="33"/>
      <c r="AF928" s="33"/>
      <c r="AG928" s="33"/>
      <c r="AH928" s="33"/>
      <c r="AI928" s="33"/>
      <c r="AJ928" s="33"/>
      <c r="AK928" s="33"/>
      <c r="AL928" s="33"/>
      <c r="AM928" s="33"/>
    </row>
    <row r="929" ht="15.75" customHeight="1">
      <c r="A929" s="32"/>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c r="AE929" s="33"/>
      <c r="AF929" s="33"/>
      <c r="AG929" s="33"/>
      <c r="AH929" s="33"/>
      <c r="AI929" s="33"/>
      <c r="AJ929" s="33"/>
      <c r="AK929" s="33"/>
      <c r="AL929" s="33"/>
      <c r="AM929" s="33"/>
    </row>
    <row r="930" ht="15.75" customHeight="1">
      <c r="A930" s="32"/>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c r="AE930" s="33"/>
      <c r="AF930" s="33"/>
      <c r="AG930" s="33"/>
      <c r="AH930" s="33"/>
      <c r="AI930" s="33"/>
      <c r="AJ930" s="33"/>
      <c r="AK930" s="33"/>
      <c r="AL930" s="33"/>
      <c r="AM930" s="33"/>
    </row>
    <row r="931" ht="15.75" customHeight="1">
      <c r="A931" s="32"/>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c r="AE931" s="33"/>
      <c r="AF931" s="33"/>
      <c r="AG931" s="33"/>
      <c r="AH931" s="33"/>
      <c r="AI931" s="33"/>
      <c r="AJ931" s="33"/>
      <c r="AK931" s="33"/>
      <c r="AL931" s="33"/>
      <c r="AM931" s="33"/>
    </row>
    <row r="932" ht="15.75" customHeight="1">
      <c r="A932" s="32"/>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c r="AE932" s="33"/>
      <c r="AF932" s="33"/>
      <c r="AG932" s="33"/>
      <c r="AH932" s="33"/>
      <c r="AI932" s="33"/>
      <c r="AJ932" s="33"/>
      <c r="AK932" s="33"/>
      <c r="AL932" s="33"/>
      <c r="AM932" s="33"/>
    </row>
    <row r="933" ht="15.75" customHeight="1">
      <c r="A933" s="32"/>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c r="AE933" s="33"/>
      <c r="AF933" s="33"/>
      <c r="AG933" s="33"/>
      <c r="AH933" s="33"/>
      <c r="AI933" s="33"/>
      <c r="AJ933" s="33"/>
      <c r="AK933" s="33"/>
      <c r="AL933" s="33"/>
      <c r="AM933" s="33"/>
    </row>
    <row r="934" ht="15.75" customHeight="1">
      <c r="A934" s="32"/>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c r="AE934" s="33"/>
      <c r="AF934" s="33"/>
      <c r="AG934" s="33"/>
      <c r="AH934" s="33"/>
      <c r="AI934" s="33"/>
      <c r="AJ934" s="33"/>
      <c r="AK934" s="33"/>
      <c r="AL934" s="33"/>
      <c r="AM934" s="33"/>
    </row>
    <row r="935" ht="15.75" customHeight="1">
      <c r="A935" s="32"/>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c r="AE935" s="33"/>
      <c r="AF935" s="33"/>
      <c r="AG935" s="33"/>
      <c r="AH935" s="33"/>
      <c r="AI935" s="33"/>
      <c r="AJ935" s="33"/>
      <c r="AK935" s="33"/>
      <c r="AL935" s="33"/>
      <c r="AM935" s="33"/>
    </row>
    <row r="936" ht="15.75" customHeight="1">
      <c r="A936" s="32"/>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c r="AE936" s="33"/>
      <c r="AF936" s="33"/>
      <c r="AG936" s="33"/>
      <c r="AH936" s="33"/>
      <c r="AI936" s="33"/>
      <c r="AJ936" s="33"/>
      <c r="AK936" s="33"/>
      <c r="AL936" s="33"/>
      <c r="AM936" s="33"/>
    </row>
    <row r="937" ht="15.75" customHeight="1">
      <c r="A937" s="32"/>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c r="AE937" s="33"/>
      <c r="AF937" s="33"/>
      <c r="AG937" s="33"/>
      <c r="AH937" s="33"/>
      <c r="AI937" s="33"/>
      <c r="AJ937" s="33"/>
      <c r="AK937" s="33"/>
      <c r="AL937" s="33"/>
      <c r="AM937" s="33"/>
    </row>
    <row r="938" ht="15.75" customHeight="1">
      <c r="A938" s="32"/>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c r="AE938" s="33"/>
      <c r="AF938" s="33"/>
      <c r="AG938" s="33"/>
      <c r="AH938" s="33"/>
      <c r="AI938" s="33"/>
      <c r="AJ938" s="33"/>
      <c r="AK938" s="33"/>
      <c r="AL938" s="33"/>
      <c r="AM938" s="33"/>
    </row>
    <row r="939" ht="15.75" customHeight="1">
      <c r="A939" s="32"/>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c r="AE939" s="33"/>
      <c r="AF939" s="33"/>
      <c r="AG939" s="33"/>
      <c r="AH939" s="33"/>
      <c r="AI939" s="33"/>
      <c r="AJ939" s="33"/>
      <c r="AK939" s="33"/>
      <c r="AL939" s="33"/>
      <c r="AM939" s="33"/>
    </row>
    <row r="940" ht="15.75" customHeight="1">
      <c r="A940" s="32"/>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c r="AE940" s="33"/>
      <c r="AF940" s="33"/>
      <c r="AG940" s="33"/>
      <c r="AH940" s="33"/>
      <c r="AI940" s="33"/>
      <c r="AJ940" s="33"/>
      <c r="AK940" s="33"/>
      <c r="AL940" s="33"/>
      <c r="AM940" s="33"/>
    </row>
    <row r="941" ht="15.75" customHeight="1">
      <c r="A941" s="32"/>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c r="AE941" s="33"/>
      <c r="AF941" s="33"/>
      <c r="AG941" s="33"/>
      <c r="AH941" s="33"/>
      <c r="AI941" s="33"/>
      <c r="AJ941" s="33"/>
      <c r="AK941" s="33"/>
      <c r="AL941" s="33"/>
      <c r="AM941" s="33"/>
    </row>
    <row r="942" ht="15.75" customHeight="1">
      <c r="A942" s="32"/>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c r="AE942" s="33"/>
      <c r="AF942" s="33"/>
      <c r="AG942" s="33"/>
      <c r="AH942" s="33"/>
      <c r="AI942" s="33"/>
      <c r="AJ942" s="33"/>
      <c r="AK942" s="33"/>
      <c r="AL942" s="33"/>
      <c r="AM942" s="33"/>
    </row>
    <row r="943" ht="15.75" customHeight="1">
      <c r="A943" s="32"/>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c r="AE943" s="33"/>
      <c r="AF943" s="33"/>
      <c r="AG943" s="33"/>
      <c r="AH943" s="33"/>
      <c r="AI943" s="33"/>
      <c r="AJ943" s="33"/>
      <c r="AK943" s="33"/>
      <c r="AL943" s="33"/>
      <c r="AM943" s="33"/>
    </row>
    <row r="944" ht="15.75" customHeight="1">
      <c r="A944" s="32"/>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c r="AE944" s="33"/>
      <c r="AF944" s="33"/>
      <c r="AG944" s="33"/>
      <c r="AH944" s="33"/>
      <c r="AI944" s="33"/>
      <c r="AJ944" s="33"/>
      <c r="AK944" s="33"/>
      <c r="AL944" s="33"/>
      <c r="AM944" s="33"/>
    </row>
    <row r="945" ht="15.75" customHeight="1">
      <c r="A945" s="32"/>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c r="AE945" s="33"/>
      <c r="AF945" s="33"/>
      <c r="AG945" s="33"/>
      <c r="AH945" s="33"/>
      <c r="AI945" s="33"/>
      <c r="AJ945" s="33"/>
      <c r="AK945" s="33"/>
      <c r="AL945" s="33"/>
      <c r="AM945" s="33"/>
    </row>
    <row r="946" ht="15.75" customHeight="1">
      <c r="A946" s="32"/>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c r="AE946" s="33"/>
      <c r="AF946" s="33"/>
      <c r="AG946" s="33"/>
      <c r="AH946" s="33"/>
      <c r="AI946" s="33"/>
      <c r="AJ946" s="33"/>
      <c r="AK946" s="33"/>
      <c r="AL946" s="33"/>
      <c r="AM946" s="33"/>
    </row>
    <row r="947" ht="15.75" customHeight="1">
      <c r="A947" s="32"/>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c r="AE947" s="33"/>
      <c r="AF947" s="33"/>
      <c r="AG947" s="33"/>
      <c r="AH947" s="33"/>
      <c r="AI947" s="33"/>
      <c r="AJ947" s="33"/>
      <c r="AK947" s="33"/>
      <c r="AL947" s="33"/>
      <c r="AM947" s="33"/>
    </row>
    <row r="948" ht="15.75" customHeight="1">
      <c r="A948" s="32"/>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c r="AE948" s="33"/>
      <c r="AF948" s="33"/>
      <c r="AG948" s="33"/>
      <c r="AH948" s="33"/>
      <c r="AI948" s="33"/>
      <c r="AJ948" s="33"/>
      <c r="AK948" s="33"/>
      <c r="AL948" s="33"/>
      <c r="AM948" s="33"/>
    </row>
    <row r="949" ht="15.75" customHeight="1">
      <c r="A949" s="32"/>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c r="AE949" s="33"/>
      <c r="AF949" s="33"/>
      <c r="AG949" s="33"/>
      <c r="AH949" s="33"/>
      <c r="AI949" s="33"/>
      <c r="AJ949" s="33"/>
      <c r="AK949" s="33"/>
      <c r="AL949" s="33"/>
      <c r="AM949" s="33"/>
    </row>
    <row r="950" ht="15.75" customHeight="1">
      <c r="A950" s="32"/>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c r="AE950" s="33"/>
      <c r="AF950" s="33"/>
      <c r="AG950" s="33"/>
      <c r="AH950" s="33"/>
      <c r="AI950" s="33"/>
      <c r="AJ950" s="33"/>
      <c r="AK950" s="33"/>
      <c r="AL950" s="33"/>
      <c r="AM950" s="33"/>
    </row>
    <row r="951" ht="15.75" customHeight="1">
      <c r="A951" s="32"/>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c r="AE951" s="33"/>
      <c r="AF951" s="33"/>
      <c r="AG951" s="33"/>
      <c r="AH951" s="33"/>
      <c r="AI951" s="33"/>
      <c r="AJ951" s="33"/>
      <c r="AK951" s="33"/>
      <c r="AL951" s="33"/>
      <c r="AM951" s="33"/>
    </row>
    <row r="952" ht="15.75" customHeight="1">
      <c r="A952" s="32"/>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c r="AE952" s="33"/>
      <c r="AF952" s="33"/>
      <c r="AG952" s="33"/>
      <c r="AH952" s="33"/>
      <c r="AI952" s="33"/>
      <c r="AJ952" s="33"/>
      <c r="AK952" s="33"/>
      <c r="AL952" s="33"/>
      <c r="AM952" s="33"/>
    </row>
    <row r="953" ht="15.75" customHeight="1">
      <c r="A953" s="32"/>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c r="AE953" s="33"/>
      <c r="AF953" s="33"/>
      <c r="AG953" s="33"/>
      <c r="AH953" s="33"/>
      <c r="AI953" s="33"/>
      <c r="AJ953" s="33"/>
      <c r="AK953" s="33"/>
      <c r="AL953" s="33"/>
      <c r="AM953" s="33"/>
    </row>
    <row r="954" ht="15.75" customHeight="1">
      <c r="A954" s="32"/>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c r="AE954" s="33"/>
      <c r="AF954" s="33"/>
      <c r="AG954" s="33"/>
      <c r="AH954" s="33"/>
      <c r="AI954" s="33"/>
      <c r="AJ954" s="33"/>
      <c r="AK954" s="33"/>
      <c r="AL954" s="33"/>
      <c r="AM954" s="33"/>
    </row>
    <row r="955" ht="15.75" customHeight="1">
      <c r="A955" s="32"/>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c r="AE955" s="33"/>
      <c r="AF955" s="33"/>
      <c r="AG955" s="33"/>
      <c r="AH955" s="33"/>
      <c r="AI955" s="33"/>
      <c r="AJ955" s="33"/>
      <c r="AK955" s="33"/>
      <c r="AL955" s="33"/>
      <c r="AM955" s="33"/>
    </row>
    <row r="956" ht="15.75" customHeight="1">
      <c r="A956" s="32"/>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c r="AE956" s="33"/>
      <c r="AF956" s="33"/>
      <c r="AG956" s="33"/>
      <c r="AH956" s="33"/>
      <c r="AI956" s="33"/>
      <c r="AJ956" s="33"/>
      <c r="AK956" s="33"/>
      <c r="AL956" s="33"/>
      <c r="AM956" s="33"/>
    </row>
    <row r="957" ht="15.75" customHeight="1">
      <c r="A957" s="32"/>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c r="AE957" s="33"/>
      <c r="AF957" s="33"/>
      <c r="AG957" s="33"/>
      <c r="AH957" s="33"/>
      <c r="AI957" s="33"/>
      <c r="AJ957" s="33"/>
      <c r="AK957" s="33"/>
      <c r="AL957" s="33"/>
      <c r="AM957" s="33"/>
    </row>
    <row r="958" ht="15.75" customHeight="1">
      <c r="A958" s="32"/>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c r="AE958" s="33"/>
      <c r="AF958" s="33"/>
      <c r="AG958" s="33"/>
      <c r="AH958" s="33"/>
      <c r="AI958" s="33"/>
      <c r="AJ958" s="33"/>
      <c r="AK958" s="33"/>
      <c r="AL958" s="33"/>
      <c r="AM958" s="33"/>
    </row>
    <row r="959" ht="15.75" customHeight="1">
      <c r="A959" s="32"/>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c r="AE959" s="33"/>
      <c r="AF959" s="33"/>
      <c r="AG959" s="33"/>
      <c r="AH959" s="33"/>
      <c r="AI959" s="33"/>
      <c r="AJ959" s="33"/>
      <c r="AK959" s="33"/>
      <c r="AL959" s="33"/>
      <c r="AM959" s="33"/>
    </row>
    <row r="960" ht="15.75" customHeight="1">
      <c r="A960" s="32"/>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c r="AE960" s="33"/>
      <c r="AF960" s="33"/>
      <c r="AG960" s="33"/>
      <c r="AH960" s="33"/>
      <c r="AI960" s="33"/>
      <c r="AJ960" s="33"/>
      <c r="AK960" s="33"/>
      <c r="AL960" s="33"/>
      <c r="AM960" s="33"/>
    </row>
    <row r="961" ht="15.75" customHeight="1">
      <c r="A961" s="32"/>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c r="AE961" s="33"/>
      <c r="AF961" s="33"/>
      <c r="AG961" s="33"/>
      <c r="AH961" s="33"/>
      <c r="AI961" s="33"/>
      <c r="AJ961" s="33"/>
      <c r="AK961" s="33"/>
      <c r="AL961" s="33"/>
      <c r="AM961" s="33"/>
    </row>
    <row r="962" ht="15.75" customHeight="1">
      <c r="A962" s="32"/>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c r="AE962" s="33"/>
      <c r="AF962" s="33"/>
      <c r="AG962" s="33"/>
      <c r="AH962" s="33"/>
      <c r="AI962" s="33"/>
      <c r="AJ962" s="33"/>
      <c r="AK962" s="33"/>
      <c r="AL962" s="33"/>
      <c r="AM962" s="33"/>
    </row>
    <row r="963" ht="15.75" customHeight="1">
      <c r="A963" s="32"/>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c r="AE963" s="33"/>
      <c r="AF963" s="33"/>
      <c r="AG963" s="33"/>
      <c r="AH963" s="33"/>
      <c r="AI963" s="33"/>
      <c r="AJ963" s="33"/>
      <c r="AK963" s="33"/>
      <c r="AL963" s="33"/>
      <c r="AM963" s="33"/>
    </row>
    <row r="964" ht="15.75" customHeight="1">
      <c r="A964" s="32"/>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c r="AE964" s="33"/>
      <c r="AF964" s="33"/>
      <c r="AG964" s="33"/>
      <c r="AH964" s="33"/>
      <c r="AI964" s="33"/>
      <c r="AJ964" s="33"/>
      <c r="AK964" s="33"/>
      <c r="AL964" s="33"/>
      <c r="AM964" s="33"/>
    </row>
    <row r="965" ht="15.75" customHeight="1">
      <c r="A965" s="32"/>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c r="AE965" s="33"/>
      <c r="AF965" s="33"/>
      <c r="AG965" s="33"/>
      <c r="AH965" s="33"/>
      <c r="AI965" s="33"/>
      <c r="AJ965" s="33"/>
      <c r="AK965" s="33"/>
      <c r="AL965" s="33"/>
      <c r="AM965" s="33"/>
    </row>
    <row r="966" ht="15.75" customHeight="1">
      <c r="A966" s="32"/>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c r="AE966" s="33"/>
      <c r="AF966" s="33"/>
      <c r="AG966" s="33"/>
      <c r="AH966" s="33"/>
      <c r="AI966" s="33"/>
      <c r="AJ966" s="33"/>
      <c r="AK966" s="33"/>
      <c r="AL966" s="33"/>
      <c r="AM966" s="33"/>
    </row>
    <row r="967" ht="15.75" customHeight="1">
      <c r="A967" s="32"/>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c r="AE967" s="33"/>
      <c r="AF967" s="33"/>
      <c r="AG967" s="33"/>
      <c r="AH967" s="33"/>
      <c r="AI967" s="33"/>
      <c r="AJ967" s="33"/>
      <c r="AK967" s="33"/>
      <c r="AL967" s="33"/>
      <c r="AM967" s="33"/>
    </row>
    <row r="968" ht="15.75" customHeight="1">
      <c r="A968" s="32"/>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c r="AE968" s="33"/>
      <c r="AF968" s="33"/>
      <c r="AG968" s="33"/>
      <c r="AH968" s="33"/>
      <c r="AI968" s="33"/>
      <c r="AJ968" s="33"/>
      <c r="AK968" s="33"/>
      <c r="AL968" s="33"/>
      <c r="AM968" s="33"/>
    </row>
    <row r="969" ht="15.75" customHeight="1">
      <c r="A969" s="32"/>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c r="AE969" s="33"/>
      <c r="AF969" s="33"/>
      <c r="AG969" s="33"/>
      <c r="AH969" s="33"/>
      <c r="AI969" s="33"/>
      <c r="AJ969" s="33"/>
      <c r="AK969" s="33"/>
      <c r="AL969" s="33"/>
      <c r="AM969" s="33"/>
    </row>
    <row r="970" ht="15.75" customHeight="1">
      <c r="A970" s="32"/>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c r="AE970" s="33"/>
      <c r="AF970" s="33"/>
      <c r="AG970" s="33"/>
      <c r="AH970" s="33"/>
      <c r="AI970" s="33"/>
      <c r="AJ970" s="33"/>
      <c r="AK970" s="33"/>
      <c r="AL970" s="33"/>
      <c r="AM970" s="33"/>
    </row>
    <row r="971" ht="15.75" customHeight="1">
      <c r="A971" s="32"/>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c r="AE971" s="33"/>
      <c r="AF971" s="33"/>
      <c r="AG971" s="33"/>
      <c r="AH971" s="33"/>
      <c r="AI971" s="33"/>
      <c r="AJ971" s="33"/>
      <c r="AK971" s="33"/>
      <c r="AL971" s="33"/>
      <c r="AM971" s="33"/>
    </row>
    <row r="972" ht="15.75" customHeight="1">
      <c r="A972" s="32"/>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c r="AE972" s="33"/>
      <c r="AF972" s="33"/>
      <c r="AG972" s="33"/>
      <c r="AH972" s="33"/>
      <c r="AI972" s="33"/>
      <c r="AJ972" s="33"/>
      <c r="AK972" s="33"/>
      <c r="AL972" s="33"/>
      <c r="AM972" s="33"/>
    </row>
    <row r="973" ht="15.75" customHeight="1">
      <c r="A973" s="32"/>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c r="AE973" s="33"/>
      <c r="AF973" s="33"/>
      <c r="AG973" s="33"/>
      <c r="AH973" s="33"/>
      <c r="AI973" s="33"/>
      <c r="AJ973" s="33"/>
      <c r="AK973" s="33"/>
      <c r="AL973" s="33"/>
      <c r="AM973" s="33"/>
    </row>
    <row r="974" ht="15.75" customHeight="1">
      <c r="A974" s="32"/>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c r="AE974" s="33"/>
      <c r="AF974" s="33"/>
      <c r="AG974" s="33"/>
      <c r="AH974" s="33"/>
      <c r="AI974" s="33"/>
      <c r="AJ974" s="33"/>
      <c r="AK974" s="33"/>
      <c r="AL974" s="33"/>
      <c r="AM974" s="33"/>
    </row>
    <row r="975" ht="15.75" customHeight="1">
      <c r="A975" s="32"/>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c r="AE975" s="33"/>
      <c r="AF975" s="33"/>
      <c r="AG975" s="33"/>
      <c r="AH975" s="33"/>
      <c r="AI975" s="33"/>
      <c r="AJ975" s="33"/>
      <c r="AK975" s="33"/>
      <c r="AL975" s="33"/>
      <c r="AM975" s="33"/>
    </row>
    <row r="976" ht="15.75" customHeight="1">
      <c r="A976" s="32"/>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c r="AE976" s="33"/>
      <c r="AF976" s="33"/>
      <c r="AG976" s="33"/>
      <c r="AH976" s="33"/>
      <c r="AI976" s="33"/>
      <c r="AJ976" s="33"/>
      <c r="AK976" s="33"/>
      <c r="AL976" s="33"/>
      <c r="AM976" s="33"/>
    </row>
    <row r="977" ht="15.75" customHeight="1">
      <c r="A977" s="32"/>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c r="AE977" s="33"/>
      <c r="AF977" s="33"/>
      <c r="AG977" s="33"/>
      <c r="AH977" s="33"/>
      <c r="AI977" s="33"/>
      <c r="AJ977" s="33"/>
      <c r="AK977" s="33"/>
      <c r="AL977" s="33"/>
      <c r="AM977" s="33"/>
    </row>
    <row r="978" ht="15.75" customHeight="1">
      <c r="A978" s="32"/>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c r="AE978" s="33"/>
      <c r="AF978" s="33"/>
      <c r="AG978" s="33"/>
      <c r="AH978" s="33"/>
      <c r="AI978" s="33"/>
      <c r="AJ978" s="33"/>
      <c r="AK978" s="33"/>
      <c r="AL978" s="33"/>
      <c r="AM978" s="33"/>
    </row>
    <row r="979" ht="15.75" customHeight="1">
      <c r="A979" s="32"/>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c r="AE979" s="33"/>
      <c r="AF979" s="33"/>
      <c r="AG979" s="33"/>
      <c r="AH979" s="33"/>
      <c r="AI979" s="33"/>
      <c r="AJ979" s="33"/>
      <c r="AK979" s="33"/>
      <c r="AL979" s="33"/>
      <c r="AM979" s="33"/>
    </row>
    <row r="980" ht="15.75" customHeight="1">
      <c r="A980" s="32"/>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c r="AE980" s="33"/>
      <c r="AF980" s="33"/>
      <c r="AG980" s="33"/>
      <c r="AH980" s="33"/>
      <c r="AI980" s="33"/>
      <c r="AJ980" s="33"/>
      <c r="AK980" s="33"/>
      <c r="AL980" s="33"/>
      <c r="AM980" s="33"/>
    </row>
    <row r="981" ht="15.75" customHeight="1">
      <c r="A981" s="32"/>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c r="AE981" s="33"/>
      <c r="AF981" s="33"/>
      <c r="AG981" s="33"/>
      <c r="AH981" s="33"/>
      <c r="AI981" s="33"/>
      <c r="AJ981" s="33"/>
      <c r="AK981" s="33"/>
      <c r="AL981" s="33"/>
      <c r="AM981" s="33"/>
    </row>
    <row r="982" ht="15.75" customHeight="1">
      <c r="A982" s="32"/>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c r="AE982" s="33"/>
      <c r="AF982" s="33"/>
      <c r="AG982" s="33"/>
      <c r="AH982" s="33"/>
      <c r="AI982" s="33"/>
      <c r="AJ982" s="33"/>
      <c r="AK982" s="33"/>
      <c r="AL982" s="33"/>
      <c r="AM982" s="33"/>
    </row>
    <row r="983" ht="15.75" customHeight="1">
      <c r="A983" s="32"/>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c r="AE983" s="33"/>
      <c r="AF983" s="33"/>
      <c r="AG983" s="33"/>
      <c r="AH983" s="33"/>
      <c r="AI983" s="33"/>
      <c r="AJ983" s="33"/>
      <c r="AK983" s="33"/>
      <c r="AL983" s="33"/>
      <c r="AM983" s="33"/>
    </row>
    <row r="984" ht="15.75" customHeight="1">
      <c r="A984" s="32"/>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c r="AE984" s="33"/>
      <c r="AF984" s="33"/>
      <c r="AG984" s="33"/>
      <c r="AH984" s="33"/>
      <c r="AI984" s="33"/>
      <c r="AJ984" s="33"/>
      <c r="AK984" s="33"/>
      <c r="AL984" s="33"/>
      <c r="AM984" s="33"/>
    </row>
    <row r="985" ht="15.75" customHeight="1">
      <c r="A985" s="32"/>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c r="AE985" s="33"/>
      <c r="AF985" s="33"/>
      <c r="AG985" s="33"/>
      <c r="AH985" s="33"/>
      <c r="AI985" s="33"/>
      <c r="AJ985" s="33"/>
      <c r="AK985" s="33"/>
      <c r="AL985" s="33"/>
      <c r="AM985" s="33"/>
    </row>
    <row r="986" ht="15.75" customHeight="1">
      <c r="A986" s="32"/>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c r="AE986" s="33"/>
      <c r="AF986" s="33"/>
      <c r="AG986" s="33"/>
      <c r="AH986" s="33"/>
      <c r="AI986" s="33"/>
      <c r="AJ986" s="33"/>
      <c r="AK986" s="33"/>
      <c r="AL986" s="33"/>
      <c r="AM986" s="33"/>
    </row>
    <row r="987" ht="15.75" customHeight="1">
      <c r="A987" s="32"/>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c r="AE987" s="33"/>
      <c r="AF987" s="33"/>
      <c r="AG987" s="33"/>
      <c r="AH987" s="33"/>
      <c r="AI987" s="33"/>
      <c r="AJ987" s="33"/>
      <c r="AK987" s="33"/>
      <c r="AL987" s="33"/>
      <c r="AM987" s="33"/>
    </row>
    <row r="988" ht="15.75" customHeight="1">
      <c r="A988" s="32"/>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c r="AE988" s="33"/>
      <c r="AF988" s="33"/>
      <c r="AG988" s="33"/>
      <c r="AH988" s="33"/>
      <c r="AI988" s="33"/>
      <c r="AJ988" s="33"/>
      <c r="AK988" s="33"/>
      <c r="AL988" s="33"/>
      <c r="AM988" s="33"/>
    </row>
    <row r="989" ht="15.75" customHeight="1">
      <c r="A989" s="32"/>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c r="AE989" s="33"/>
      <c r="AF989" s="33"/>
      <c r="AG989" s="33"/>
      <c r="AH989" s="33"/>
      <c r="AI989" s="33"/>
      <c r="AJ989" s="33"/>
      <c r="AK989" s="33"/>
      <c r="AL989" s="33"/>
      <c r="AM989" s="33"/>
    </row>
    <row r="990" ht="15.75" customHeight="1">
      <c r="A990" s="32"/>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c r="AE990" s="33"/>
      <c r="AF990" s="33"/>
      <c r="AG990" s="33"/>
      <c r="AH990" s="33"/>
      <c r="AI990" s="33"/>
      <c r="AJ990" s="33"/>
      <c r="AK990" s="33"/>
      <c r="AL990" s="33"/>
      <c r="AM990" s="33"/>
    </row>
    <row r="991" ht="15.75" customHeight="1">
      <c r="A991" s="32"/>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c r="AE991" s="33"/>
      <c r="AF991" s="33"/>
      <c r="AG991" s="33"/>
      <c r="AH991" s="33"/>
      <c r="AI991" s="33"/>
      <c r="AJ991" s="33"/>
      <c r="AK991" s="33"/>
      <c r="AL991" s="33"/>
      <c r="AM991" s="33"/>
    </row>
    <row r="992" ht="15.75" customHeight="1">
      <c r="A992" s="32"/>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c r="AE992" s="33"/>
      <c r="AF992" s="33"/>
      <c r="AG992" s="33"/>
      <c r="AH992" s="33"/>
      <c r="AI992" s="33"/>
      <c r="AJ992" s="33"/>
      <c r="AK992" s="33"/>
      <c r="AL992" s="33"/>
      <c r="AM992" s="33"/>
    </row>
    <row r="993" ht="15.75" customHeight="1">
      <c r="A993" s="32"/>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c r="AE993" s="33"/>
      <c r="AF993" s="33"/>
      <c r="AG993" s="33"/>
      <c r="AH993" s="33"/>
      <c r="AI993" s="33"/>
      <c r="AJ993" s="33"/>
      <c r="AK993" s="33"/>
      <c r="AL993" s="33"/>
      <c r="AM993" s="33"/>
    </row>
    <row r="994" ht="15.75" customHeight="1">
      <c r="A994" s="32"/>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c r="AE994" s="33"/>
      <c r="AF994" s="33"/>
      <c r="AG994" s="33"/>
      <c r="AH994" s="33"/>
      <c r="AI994" s="33"/>
      <c r="AJ994" s="33"/>
      <c r="AK994" s="33"/>
      <c r="AL994" s="33"/>
      <c r="AM994" s="33"/>
    </row>
    <row r="995" ht="15.75" customHeight="1">
      <c r="A995" s="32"/>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c r="AE995" s="33"/>
      <c r="AF995" s="33"/>
      <c r="AG995" s="33"/>
      <c r="AH995" s="33"/>
      <c r="AI995" s="33"/>
      <c r="AJ995" s="33"/>
      <c r="AK995" s="33"/>
      <c r="AL995" s="33"/>
      <c r="AM995" s="33"/>
    </row>
    <row r="996" ht="15.75" customHeight="1">
      <c r="A996" s="32"/>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c r="AE996" s="33"/>
      <c r="AF996" s="33"/>
      <c r="AG996" s="33"/>
      <c r="AH996" s="33"/>
      <c r="AI996" s="33"/>
      <c r="AJ996" s="33"/>
      <c r="AK996" s="33"/>
      <c r="AL996" s="33"/>
      <c r="AM996" s="33"/>
    </row>
    <row r="997" ht="15.75" customHeight="1">
      <c r="A997" s="32"/>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c r="AE997" s="33"/>
      <c r="AF997" s="33"/>
      <c r="AG997" s="33"/>
      <c r="AH997" s="33"/>
      <c r="AI997" s="33"/>
      <c r="AJ997" s="33"/>
      <c r="AK997" s="33"/>
      <c r="AL997" s="33"/>
      <c r="AM997" s="33"/>
    </row>
    <row r="998" ht="15.75" customHeight="1">
      <c r="A998" s="32"/>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c r="AE998" s="33"/>
      <c r="AF998" s="33"/>
      <c r="AG998" s="33"/>
      <c r="AH998" s="33"/>
      <c r="AI998" s="33"/>
      <c r="AJ998" s="33"/>
      <c r="AK998" s="33"/>
      <c r="AL998" s="33"/>
      <c r="AM998" s="33"/>
    </row>
    <row r="999" ht="15.75" customHeight="1">
      <c r="A999" s="32"/>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c r="AE999" s="33"/>
      <c r="AF999" s="33"/>
      <c r="AG999" s="33"/>
      <c r="AH999" s="33"/>
      <c r="AI999" s="33"/>
      <c r="AJ999" s="33"/>
      <c r="AK999" s="33"/>
      <c r="AL999" s="33"/>
      <c r="AM999" s="33"/>
    </row>
    <row r="1000" ht="15.75" customHeight="1">
      <c r="A1000" s="32"/>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c r="AE1000" s="33"/>
      <c r="AF1000" s="33"/>
      <c r="AG1000" s="33"/>
      <c r="AH1000" s="33"/>
      <c r="AI1000" s="33"/>
      <c r="AJ1000" s="33"/>
      <c r="AK1000" s="33"/>
      <c r="AL1000" s="33"/>
      <c r="AM1000" s="33"/>
    </row>
  </sheetData>
  <mergeCells count="11">
    <mergeCell ref="A40:Y40"/>
    <mergeCell ref="B41:E41"/>
    <mergeCell ref="H41:K41"/>
    <mergeCell ref="M41:P41"/>
    <mergeCell ref="A1:AM1"/>
    <mergeCell ref="A2:Y2"/>
    <mergeCell ref="Z2:AE2"/>
    <mergeCell ref="AG2:AM2"/>
    <mergeCell ref="A37:Y37"/>
    <mergeCell ref="A38:Y38"/>
    <mergeCell ref="A39:Y39"/>
  </mergeCells>
  <conditionalFormatting sqref="I42:K43">
    <cfRule type="colorScale" priority="1">
      <colorScale>
        <cfvo type="min"/>
        <cfvo type="percentile" val="50"/>
        <cfvo type="max"/>
        <color rgb="FFF8696B"/>
        <color rgb="FFFFEB84"/>
        <color rgb="FF63BE7B"/>
      </colorScale>
    </cfRule>
  </conditionalFormatting>
  <conditionalFormatting sqref="I44:K44">
    <cfRule type="colorScale" priority="2">
      <colorScale>
        <cfvo type="min"/>
        <cfvo type="percentile" val="50"/>
        <cfvo type="max"/>
        <color rgb="FFF8696B"/>
        <color rgb="FFFFEB84"/>
        <color rgb="FF63BE7B"/>
      </colorScale>
    </cfRule>
  </conditionalFormatting>
  <conditionalFormatting sqref="C42:E43">
    <cfRule type="colorScale" priority="3">
      <colorScale>
        <cfvo type="min"/>
        <cfvo type="percentile" val="50"/>
        <cfvo type="max"/>
        <color rgb="FFF8696B"/>
        <color rgb="FFFFEB84"/>
        <color rgb="FF63BE7B"/>
      </colorScale>
    </cfRule>
  </conditionalFormatting>
  <conditionalFormatting sqref="C44:E45">
    <cfRule type="colorScale" priority="4">
      <colorScale>
        <cfvo type="min"/>
        <cfvo type="percentile" val="50"/>
        <cfvo type="max"/>
        <color rgb="FFF8696B"/>
        <color rgb="FFFFEB84"/>
        <color rgb="FF63BE7B"/>
      </colorScale>
    </cfRule>
  </conditionalFormatting>
  <conditionalFormatting sqref="N42:P43">
    <cfRule type="colorScale" priority="5">
      <colorScale>
        <cfvo type="min"/>
        <cfvo type="percentile" val="50"/>
        <cfvo type="max"/>
        <color rgb="FFF8696B"/>
        <color rgb="FFFFEB84"/>
        <color rgb="FF63BE7B"/>
      </colorScale>
    </cfRule>
  </conditionalFormatting>
  <conditionalFormatting sqref="N44:P44">
    <cfRule type="colorScale" priority="6">
      <colorScale>
        <cfvo type="min"/>
        <cfvo type="percentile" val="50"/>
        <cfvo type="max"/>
        <color rgb="FFF8696B"/>
        <color rgb="FFFFEB84"/>
        <color rgb="FF63BE7B"/>
      </colorScale>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22.38"/>
    <col customWidth="1" min="2" max="2" width="10.5"/>
    <col customWidth="1" min="3" max="3" width="10.13"/>
    <col customWidth="1" min="4" max="4" width="8.0"/>
    <col customWidth="1" min="5" max="5" width="7.88"/>
    <col customWidth="1" min="6" max="7" width="7.0"/>
    <col customWidth="1" min="8" max="8" width="8.13"/>
    <col customWidth="1" min="9" max="10" width="8.75"/>
    <col customWidth="1" min="11" max="11" width="10.25"/>
    <col customWidth="1" min="12" max="13" width="6.88"/>
    <col customWidth="1" min="14" max="14" width="5.88"/>
    <col customWidth="1" min="15" max="15" width="6.88"/>
    <col customWidth="1" min="16" max="16" width="7.38"/>
    <col customWidth="1" min="17" max="17" width="5.88"/>
    <col customWidth="1" min="18" max="18" width="6.38"/>
    <col customWidth="1" min="19" max="22" width="6.88"/>
    <col customWidth="1" min="23" max="23" width="7.38"/>
    <col customWidth="1" min="24" max="24" width="5.88"/>
    <col customWidth="1" min="25" max="25" width="7.88"/>
    <col customWidth="1" min="26" max="26" width="9.38"/>
    <col customWidth="1" min="27" max="27" width="7.25"/>
    <col customWidth="1" min="28" max="36" width="8.38"/>
    <col customWidth="1" min="37" max="37" width="7.5"/>
    <col customWidth="1" min="38" max="38" width="8.38"/>
    <col customWidth="1" min="39" max="39" width="6.88"/>
    <col customWidth="1" min="40" max="40" width="7.88"/>
    <col customWidth="1" min="41" max="41" width="8.63"/>
    <col customWidth="1" min="42" max="42" width="6.88"/>
    <col customWidth="1" min="43" max="43" width="7.88"/>
    <col customWidth="1" min="44" max="44" width="7.0"/>
    <col customWidth="1" min="45" max="45" width="6.88"/>
    <col customWidth="1" min="46" max="46" width="7.88"/>
    <col customWidth="1" min="47" max="47" width="10.0"/>
  </cols>
  <sheetData>
    <row r="1">
      <c r="A1" s="51"/>
      <c r="B1" s="52" t="s">
        <v>0</v>
      </c>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4"/>
    </row>
    <row r="2">
      <c r="A2" s="51"/>
      <c r="B2" s="55" t="s">
        <v>1</v>
      </c>
      <c r="C2" s="5"/>
      <c r="D2" s="5"/>
      <c r="E2" s="5"/>
      <c r="F2" s="5"/>
      <c r="G2" s="5"/>
      <c r="H2" s="5"/>
      <c r="I2" s="5"/>
      <c r="J2" s="5"/>
      <c r="K2" s="5"/>
      <c r="L2" s="5"/>
      <c r="M2" s="5"/>
      <c r="N2" s="5"/>
      <c r="O2" s="5"/>
      <c r="P2" s="5"/>
      <c r="Q2" s="5"/>
      <c r="R2" s="5"/>
      <c r="S2" s="5"/>
      <c r="T2" s="5"/>
      <c r="U2" s="5"/>
      <c r="V2" s="5"/>
      <c r="W2" s="5"/>
      <c r="X2" s="5"/>
      <c r="Y2" s="56" t="s">
        <v>32</v>
      </c>
      <c r="Z2" s="57" t="s">
        <v>2</v>
      </c>
      <c r="AA2" s="5"/>
      <c r="AB2" s="5"/>
      <c r="AC2" s="5"/>
      <c r="AD2" s="5"/>
      <c r="AE2" s="5"/>
      <c r="AF2" s="5"/>
      <c r="AG2" s="5"/>
      <c r="AH2" s="5"/>
      <c r="AI2" s="5"/>
      <c r="AJ2" s="5"/>
      <c r="AK2" s="5"/>
      <c r="AL2" s="5"/>
      <c r="AM2" s="6"/>
      <c r="AN2" s="58" t="s">
        <v>22</v>
      </c>
      <c r="AO2" s="59" t="s">
        <v>4</v>
      </c>
      <c r="AP2" s="2"/>
      <c r="AQ2" s="2"/>
      <c r="AR2" s="2"/>
      <c r="AS2" s="2"/>
      <c r="AT2" s="2"/>
      <c r="AU2" s="3"/>
    </row>
    <row r="3">
      <c r="A3" s="60" t="s">
        <v>5</v>
      </c>
      <c r="B3" s="61" t="s">
        <v>6</v>
      </c>
      <c r="C3" s="62" t="s">
        <v>33</v>
      </c>
      <c r="D3" s="63" t="s">
        <v>8</v>
      </c>
      <c r="E3" s="64" t="s">
        <v>9</v>
      </c>
      <c r="F3" s="65" t="s">
        <v>34</v>
      </c>
      <c r="G3" s="66" t="s">
        <v>11</v>
      </c>
      <c r="H3" s="67" t="s">
        <v>12</v>
      </c>
      <c r="I3" s="64" t="s">
        <v>13</v>
      </c>
      <c r="J3" s="61" t="s">
        <v>14</v>
      </c>
      <c r="K3" s="62" t="s">
        <v>35</v>
      </c>
      <c r="L3" s="63" t="s">
        <v>8</v>
      </c>
      <c r="M3" s="64" t="s">
        <v>9</v>
      </c>
      <c r="N3" s="65" t="s">
        <v>34</v>
      </c>
      <c r="O3" s="66" t="s">
        <v>11</v>
      </c>
      <c r="P3" s="67" t="s">
        <v>12</v>
      </c>
      <c r="Q3" s="64" t="s">
        <v>13</v>
      </c>
      <c r="R3" s="68" t="s">
        <v>16</v>
      </c>
      <c r="S3" s="69" t="s">
        <v>8</v>
      </c>
      <c r="T3" s="68" t="s">
        <v>9</v>
      </c>
      <c r="U3" s="68" t="s">
        <v>10</v>
      </c>
      <c r="V3" s="70" t="s">
        <v>11</v>
      </c>
      <c r="W3" s="71" t="s">
        <v>12</v>
      </c>
      <c r="X3" s="68" t="s">
        <v>13</v>
      </c>
      <c r="Y3" s="72"/>
      <c r="Z3" s="73" t="s">
        <v>17</v>
      </c>
      <c r="AA3" s="73" t="s">
        <v>18</v>
      </c>
      <c r="AB3" s="73" t="s">
        <v>19</v>
      </c>
      <c r="AC3" s="73"/>
      <c r="AD3" s="73"/>
      <c r="AE3" s="73"/>
      <c r="AF3" s="73"/>
      <c r="AG3" s="73"/>
      <c r="AH3" s="73"/>
      <c r="AI3" s="73"/>
      <c r="AJ3" s="73"/>
      <c r="AK3" s="73" t="s">
        <v>20</v>
      </c>
      <c r="AL3" s="73" t="s">
        <v>21</v>
      </c>
      <c r="AM3" s="74" t="s">
        <v>3</v>
      </c>
      <c r="AN3" s="75"/>
      <c r="AO3" s="76" t="s">
        <v>11</v>
      </c>
      <c r="AP3" s="77" t="s">
        <v>8</v>
      </c>
      <c r="AQ3" s="78" t="s">
        <v>9</v>
      </c>
      <c r="AR3" s="78" t="s">
        <v>10</v>
      </c>
      <c r="AS3" s="78" t="s">
        <v>23</v>
      </c>
      <c r="AT3" s="79" t="s">
        <v>3</v>
      </c>
      <c r="AU3" s="80" t="s">
        <v>24</v>
      </c>
    </row>
    <row r="4">
      <c r="A4" s="81">
        <v>44013.0</v>
      </c>
      <c r="B4" s="82">
        <f t="shared" ref="B4:B34" si="2">($C$44-sum(C$3:C3))/counta($A4:$A$34)</f>
        <v>387.0967742</v>
      </c>
      <c r="C4" s="83">
        <f>D4+E4+F4+G4-I4</f>
        <v>190</v>
      </c>
      <c r="D4" s="84">
        <v>50.0</v>
      </c>
      <c r="E4" s="85">
        <v>50.0</v>
      </c>
      <c r="F4" s="86">
        <v>50.0</v>
      </c>
      <c r="G4" s="85">
        <v>50.0</v>
      </c>
      <c r="H4" s="85">
        <v>20.0</v>
      </c>
      <c r="I4" s="85">
        <v>10.0</v>
      </c>
      <c r="J4" s="87">
        <f t="shared" ref="J4:J34" si="3">($I$44-sum(K$3:K3))/counta($A4:$A$34)</f>
        <v>112.9032258</v>
      </c>
      <c r="K4" s="83">
        <f>L4+M4+N4+O4</f>
        <v>26.25</v>
      </c>
      <c r="L4" s="84">
        <v>26.25</v>
      </c>
      <c r="M4" s="85">
        <v>0.0</v>
      </c>
      <c r="N4" s="86">
        <v>0.0</v>
      </c>
      <c r="O4" s="85">
        <v>0.0</v>
      </c>
      <c r="P4" s="85">
        <v>0.0</v>
      </c>
      <c r="Q4" s="85">
        <v>0.0</v>
      </c>
      <c r="R4" s="70">
        <f>S4+T4+U4+V4</f>
        <v>0</v>
      </c>
      <c r="S4" s="88">
        <v>0.0</v>
      </c>
      <c r="T4" s="70">
        <v>0.0</v>
      </c>
      <c r="U4" s="70">
        <v>0.0</v>
      </c>
      <c r="V4" s="70">
        <v>0.0</v>
      </c>
      <c r="W4" s="70">
        <v>0.0</v>
      </c>
      <c r="X4" s="70">
        <v>0.0</v>
      </c>
      <c r="Y4" s="89">
        <f>C4+K4+R4</f>
        <v>216.25</v>
      </c>
      <c r="Z4" s="85">
        <v>0.0</v>
      </c>
      <c r="AA4" s="85">
        <v>0.0</v>
      </c>
      <c r="AB4" s="85">
        <v>0.0</v>
      </c>
      <c r="AC4" s="85"/>
      <c r="AD4" s="85"/>
      <c r="AE4" s="85"/>
      <c r="AF4" s="85"/>
      <c r="AG4" s="85"/>
      <c r="AH4" s="85"/>
      <c r="AI4" s="85"/>
      <c r="AJ4" s="85"/>
      <c r="AK4" s="85">
        <v>11.755</v>
      </c>
      <c r="AL4" s="85">
        <v>0.0</v>
      </c>
      <c r="AM4" s="90">
        <f>AL4+AA4+Z4+AK4+AB4</f>
        <v>11.755</v>
      </c>
      <c r="AN4" s="91">
        <f t="shared" ref="AN4:AN34" si="4">AM4+Y4</f>
        <v>228.005</v>
      </c>
      <c r="AO4" s="92">
        <f t="shared" ref="AO4:AO31" si="5">V4+O4+G4</f>
        <v>50</v>
      </c>
      <c r="AP4" s="93">
        <f t="shared" ref="AP4:AP33" si="6">D4+L4+S4+AK4</f>
        <v>88.005</v>
      </c>
      <c r="AQ4" s="86">
        <f t="shared" ref="AQ4:AR4" si="1">T4+M4+E4</f>
        <v>50</v>
      </c>
      <c r="AR4" s="86">
        <f t="shared" si="1"/>
        <v>50</v>
      </c>
      <c r="AS4" s="86">
        <f>AL4+AA4+Z4+AB4</f>
        <v>0</v>
      </c>
      <c r="AT4" s="94">
        <f>AP4+AQ4+AR4+AS4+AO4</f>
        <v>238.005</v>
      </c>
      <c r="AU4" s="85">
        <f t="shared" ref="AU4:AU34" si="8">AT4-AN4</f>
        <v>10</v>
      </c>
    </row>
    <row r="5">
      <c r="A5" s="81">
        <v>44014.0</v>
      </c>
      <c r="B5" s="82">
        <f t="shared" si="2"/>
        <v>393.6666667</v>
      </c>
      <c r="C5" s="83">
        <f t="shared" ref="C5:C34" si="9">D5+E5+F5+G5+H5-I5</f>
        <v>0</v>
      </c>
      <c r="D5" s="84"/>
      <c r="E5" s="85"/>
      <c r="F5" s="86"/>
      <c r="G5" s="85"/>
      <c r="H5" s="85"/>
      <c r="I5" s="85"/>
      <c r="J5" s="87">
        <f t="shared" si="3"/>
        <v>115.7916667</v>
      </c>
      <c r="K5" s="83">
        <f t="shared" ref="K5:K34" si="10">L5+M5+N5+O5+P5-Q5</f>
        <v>0</v>
      </c>
      <c r="L5" s="84"/>
      <c r="M5" s="85"/>
      <c r="N5" s="86"/>
      <c r="O5" s="85"/>
      <c r="P5" s="85"/>
      <c r="Q5" s="85"/>
      <c r="R5" s="70">
        <v>0.0</v>
      </c>
      <c r="S5" s="88"/>
      <c r="T5" s="70"/>
      <c r="U5" s="70"/>
      <c r="V5" s="70"/>
      <c r="W5" s="70"/>
      <c r="X5" s="70"/>
      <c r="Y5" s="89">
        <f t="shared" ref="Y5:Y34" si="11">C5+K5+R5-X5-W5-V5-Q5-P5-O5-I5-H5-G5</f>
        <v>0</v>
      </c>
      <c r="Z5" s="85"/>
      <c r="AA5" s="85"/>
      <c r="AB5" s="85"/>
      <c r="AC5" s="85"/>
      <c r="AD5" s="85"/>
      <c r="AE5" s="85"/>
      <c r="AF5" s="85"/>
      <c r="AG5" s="85"/>
      <c r="AH5" s="85"/>
      <c r="AI5" s="85"/>
      <c r="AJ5" s="85"/>
      <c r="AK5" s="85"/>
      <c r="AL5" s="85"/>
      <c r="AM5" s="90">
        <f t="shared" ref="AM5:AM33" si="12">AL5+AA5+Z5+AK5</f>
        <v>0</v>
      </c>
      <c r="AN5" s="91">
        <f t="shared" si="4"/>
        <v>0</v>
      </c>
      <c r="AO5" s="92">
        <f t="shared" si="5"/>
        <v>0</v>
      </c>
      <c r="AP5" s="93">
        <f t="shared" si="6"/>
        <v>0</v>
      </c>
      <c r="AQ5" s="86">
        <f t="shared" ref="AQ5:AR5" si="7">T5+M5+E5</f>
        <v>0</v>
      </c>
      <c r="AR5" s="86">
        <f t="shared" si="7"/>
        <v>0</v>
      </c>
      <c r="AS5" s="86">
        <f t="shared" ref="AS5:AS33" si="14">AL5+AA5+Z5</f>
        <v>0</v>
      </c>
      <c r="AT5" s="94">
        <f t="shared" ref="AT5:AT34" si="15">AP5+AQ5+AR5+AS5</f>
        <v>0</v>
      </c>
      <c r="AU5" s="85">
        <f t="shared" si="8"/>
        <v>0</v>
      </c>
    </row>
    <row r="6">
      <c r="A6" s="81">
        <v>44015.0</v>
      </c>
      <c r="B6" s="82">
        <f t="shared" si="2"/>
        <v>407.2413793</v>
      </c>
      <c r="C6" s="83">
        <f t="shared" si="9"/>
        <v>0</v>
      </c>
      <c r="D6" s="84"/>
      <c r="E6" s="85"/>
      <c r="F6" s="86"/>
      <c r="G6" s="85"/>
      <c r="H6" s="85"/>
      <c r="I6" s="85"/>
      <c r="J6" s="87">
        <f t="shared" si="3"/>
        <v>119.7844828</v>
      </c>
      <c r="K6" s="83">
        <f t="shared" si="10"/>
        <v>0</v>
      </c>
      <c r="L6" s="84"/>
      <c r="M6" s="85"/>
      <c r="N6" s="86"/>
      <c r="O6" s="85"/>
      <c r="P6" s="85"/>
      <c r="Q6" s="85"/>
      <c r="R6" s="70">
        <f t="shared" ref="R6:R33" si="16">S6+T6+U6+V6+W6-X6</f>
        <v>0</v>
      </c>
      <c r="S6" s="88"/>
      <c r="T6" s="70"/>
      <c r="U6" s="70"/>
      <c r="V6" s="70"/>
      <c r="W6" s="70"/>
      <c r="X6" s="70"/>
      <c r="Y6" s="89">
        <f t="shared" si="11"/>
        <v>0</v>
      </c>
      <c r="Z6" s="85"/>
      <c r="AA6" s="85"/>
      <c r="AB6" s="85"/>
      <c r="AC6" s="85"/>
      <c r="AD6" s="85"/>
      <c r="AE6" s="85"/>
      <c r="AF6" s="85"/>
      <c r="AG6" s="85"/>
      <c r="AH6" s="85"/>
      <c r="AI6" s="85"/>
      <c r="AJ6" s="85"/>
      <c r="AK6" s="85"/>
      <c r="AL6" s="85"/>
      <c r="AM6" s="90">
        <f t="shared" si="12"/>
        <v>0</v>
      </c>
      <c r="AN6" s="91">
        <f t="shared" si="4"/>
        <v>0</v>
      </c>
      <c r="AO6" s="92">
        <f t="shared" si="5"/>
        <v>0</v>
      </c>
      <c r="AP6" s="93">
        <f t="shared" si="6"/>
        <v>0</v>
      </c>
      <c r="AQ6" s="86">
        <f t="shared" ref="AQ6:AR6" si="13">T6+M6+E6</f>
        <v>0</v>
      </c>
      <c r="AR6" s="86">
        <f t="shared" si="13"/>
        <v>0</v>
      </c>
      <c r="AS6" s="86">
        <f t="shared" si="14"/>
        <v>0</v>
      </c>
      <c r="AT6" s="94">
        <f t="shared" si="15"/>
        <v>0</v>
      </c>
      <c r="AU6" s="85">
        <f t="shared" si="8"/>
        <v>0</v>
      </c>
    </row>
    <row r="7">
      <c r="A7" s="81">
        <v>44016.0</v>
      </c>
      <c r="B7" s="82">
        <f t="shared" si="2"/>
        <v>421.7857143</v>
      </c>
      <c r="C7" s="83">
        <f t="shared" si="9"/>
        <v>0</v>
      </c>
      <c r="D7" s="84"/>
      <c r="E7" s="85"/>
      <c r="F7" s="86"/>
      <c r="G7" s="85"/>
      <c r="H7" s="85"/>
      <c r="I7" s="85"/>
      <c r="J7" s="87">
        <f t="shared" si="3"/>
        <v>124.0625</v>
      </c>
      <c r="K7" s="83">
        <f t="shared" si="10"/>
        <v>0</v>
      </c>
      <c r="L7" s="84"/>
      <c r="M7" s="85"/>
      <c r="N7" s="86"/>
      <c r="O7" s="85"/>
      <c r="P7" s="85"/>
      <c r="Q7" s="85"/>
      <c r="R7" s="70">
        <f t="shared" si="16"/>
        <v>0</v>
      </c>
      <c r="S7" s="88"/>
      <c r="T7" s="70"/>
      <c r="U7" s="70"/>
      <c r="V7" s="70"/>
      <c r="W7" s="70"/>
      <c r="X7" s="70"/>
      <c r="Y7" s="89">
        <f t="shared" si="11"/>
        <v>0</v>
      </c>
      <c r="Z7" s="85"/>
      <c r="AA7" s="85"/>
      <c r="AB7" s="85"/>
      <c r="AC7" s="85"/>
      <c r="AD7" s="85"/>
      <c r="AE7" s="85"/>
      <c r="AF7" s="85"/>
      <c r="AG7" s="85"/>
      <c r="AH7" s="85"/>
      <c r="AI7" s="85"/>
      <c r="AJ7" s="85"/>
      <c r="AK7" s="85"/>
      <c r="AL7" s="85"/>
      <c r="AM7" s="90">
        <f t="shared" si="12"/>
        <v>0</v>
      </c>
      <c r="AN7" s="91">
        <f t="shared" si="4"/>
        <v>0</v>
      </c>
      <c r="AO7" s="92">
        <f t="shared" si="5"/>
        <v>0</v>
      </c>
      <c r="AP7" s="93">
        <f t="shared" si="6"/>
        <v>0</v>
      </c>
      <c r="AQ7" s="86">
        <f t="shared" ref="AQ7:AR7" si="17">T7+M7+E7</f>
        <v>0</v>
      </c>
      <c r="AR7" s="86">
        <f t="shared" si="17"/>
        <v>0</v>
      </c>
      <c r="AS7" s="86">
        <f t="shared" si="14"/>
        <v>0</v>
      </c>
      <c r="AT7" s="94">
        <f t="shared" si="15"/>
        <v>0</v>
      </c>
      <c r="AU7" s="85">
        <f t="shared" si="8"/>
        <v>0</v>
      </c>
    </row>
    <row r="8">
      <c r="A8" s="81">
        <v>44017.0</v>
      </c>
      <c r="B8" s="82">
        <f t="shared" si="2"/>
        <v>437.4074074</v>
      </c>
      <c r="C8" s="83">
        <f t="shared" si="9"/>
        <v>0</v>
      </c>
      <c r="D8" s="84"/>
      <c r="E8" s="85"/>
      <c r="F8" s="86"/>
      <c r="G8" s="85"/>
      <c r="H8" s="85"/>
      <c r="I8" s="85"/>
      <c r="J8" s="87">
        <f t="shared" si="3"/>
        <v>128.6574074</v>
      </c>
      <c r="K8" s="83">
        <f t="shared" si="10"/>
        <v>0</v>
      </c>
      <c r="L8" s="84"/>
      <c r="M8" s="85"/>
      <c r="N8" s="86"/>
      <c r="O8" s="85"/>
      <c r="P8" s="85"/>
      <c r="Q8" s="85"/>
      <c r="R8" s="70">
        <f t="shared" si="16"/>
        <v>0</v>
      </c>
      <c r="S8" s="88"/>
      <c r="T8" s="70"/>
      <c r="U8" s="70"/>
      <c r="V8" s="70"/>
      <c r="W8" s="70"/>
      <c r="X8" s="70"/>
      <c r="Y8" s="89">
        <f t="shared" si="11"/>
        <v>0</v>
      </c>
      <c r="Z8" s="85"/>
      <c r="AA8" s="85"/>
      <c r="AB8" s="85"/>
      <c r="AC8" s="85"/>
      <c r="AD8" s="85"/>
      <c r="AE8" s="85"/>
      <c r="AF8" s="85"/>
      <c r="AG8" s="85"/>
      <c r="AH8" s="85"/>
      <c r="AI8" s="85"/>
      <c r="AJ8" s="85"/>
      <c r="AK8" s="85"/>
      <c r="AL8" s="85"/>
      <c r="AM8" s="90">
        <f t="shared" si="12"/>
        <v>0</v>
      </c>
      <c r="AN8" s="91">
        <f t="shared" si="4"/>
        <v>0</v>
      </c>
      <c r="AO8" s="92">
        <f t="shared" si="5"/>
        <v>0</v>
      </c>
      <c r="AP8" s="93">
        <f t="shared" si="6"/>
        <v>0</v>
      </c>
      <c r="AQ8" s="86">
        <f t="shared" ref="AQ8:AR8" si="18">T8+M8+E8</f>
        <v>0</v>
      </c>
      <c r="AR8" s="86">
        <f t="shared" si="18"/>
        <v>0</v>
      </c>
      <c r="AS8" s="86">
        <f t="shared" si="14"/>
        <v>0</v>
      </c>
      <c r="AT8" s="94">
        <f t="shared" si="15"/>
        <v>0</v>
      </c>
      <c r="AU8" s="85">
        <f t="shared" si="8"/>
        <v>0</v>
      </c>
    </row>
    <row r="9">
      <c r="A9" s="81">
        <v>44018.0</v>
      </c>
      <c r="B9" s="82">
        <f t="shared" si="2"/>
        <v>454.2307692</v>
      </c>
      <c r="C9" s="83">
        <f t="shared" si="9"/>
        <v>0</v>
      </c>
      <c r="D9" s="84"/>
      <c r="E9" s="85"/>
      <c r="F9" s="86"/>
      <c r="G9" s="85"/>
      <c r="H9" s="85"/>
      <c r="I9" s="85"/>
      <c r="J9" s="87">
        <f t="shared" si="3"/>
        <v>133.6057692</v>
      </c>
      <c r="K9" s="83">
        <f t="shared" si="10"/>
        <v>0</v>
      </c>
      <c r="L9" s="84"/>
      <c r="M9" s="85"/>
      <c r="N9" s="86"/>
      <c r="O9" s="85"/>
      <c r="P9" s="85"/>
      <c r="Q9" s="85"/>
      <c r="R9" s="70">
        <f t="shared" si="16"/>
        <v>0</v>
      </c>
      <c r="S9" s="88"/>
      <c r="T9" s="70"/>
      <c r="U9" s="70"/>
      <c r="V9" s="70"/>
      <c r="W9" s="70"/>
      <c r="X9" s="70"/>
      <c r="Y9" s="89">
        <f t="shared" si="11"/>
        <v>0</v>
      </c>
      <c r="Z9" s="85"/>
      <c r="AA9" s="85"/>
      <c r="AB9" s="85"/>
      <c r="AC9" s="85"/>
      <c r="AD9" s="85"/>
      <c r="AE9" s="85"/>
      <c r="AF9" s="85"/>
      <c r="AG9" s="85"/>
      <c r="AH9" s="85"/>
      <c r="AI9" s="85"/>
      <c r="AJ9" s="85"/>
      <c r="AK9" s="85"/>
      <c r="AL9" s="85"/>
      <c r="AM9" s="90">
        <f t="shared" si="12"/>
        <v>0</v>
      </c>
      <c r="AN9" s="91">
        <f t="shared" si="4"/>
        <v>0</v>
      </c>
      <c r="AO9" s="92">
        <f t="shared" si="5"/>
        <v>0</v>
      </c>
      <c r="AP9" s="93">
        <f t="shared" si="6"/>
        <v>0</v>
      </c>
      <c r="AQ9" s="86">
        <f t="shared" ref="AQ9:AR9" si="19">T9+M9+E9</f>
        <v>0</v>
      </c>
      <c r="AR9" s="86">
        <f t="shared" si="19"/>
        <v>0</v>
      </c>
      <c r="AS9" s="86">
        <f t="shared" si="14"/>
        <v>0</v>
      </c>
      <c r="AT9" s="94">
        <f t="shared" si="15"/>
        <v>0</v>
      </c>
      <c r="AU9" s="85">
        <f t="shared" si="8"/>
        <v>0</v>
      </c>
    </row>
    <row r="10">
      <c r="A10" s="81">
        <v>44019.0</v>
      </c>
      <c r="B10" s="82">
        <f t="shared" si="2"/>
        <v>472.4</v>
      </c>
      <c r="C10" s="83">
        <f t="shared" si="9"/>
        <v>0</v>
      </c>
      <c r="D10" s="84"/>
      <c r="E10" s="85"/>
      <c r="F10" s="86"/>
      <c r="G10" s="85"/>
      <c r="H10" s="85"/>
      <c r="I10" s="85"/>
      <c r="J10" s="87">
        <f t="shared" si="3"/>
        <v>138.95</v>
      </c>
      <c r="K10" s="83">
        <f t="shared" si="10"/>
        <v>0</v>
      </c>
      <c r="L10" s="84"/>
      <c r="M10" s="85"/>
      <c r="N10" s="86"/>
      <c r="O10" s="85"/>
      <c r="P10" s="85"/>
      <c r="Q10" s="85"/>
      <c r="R10" s="70">
        <f t="shared" si="16"/>
        <v>0</v>
      </c>
      <c r="S10" s="88"/>
      <c r="T10" s="70"/>
      <c r="U10" s="70"/>
      <c r="V10" s="70"/>
      <c r="W10" s="70"/>
      <c r="X10" s="70"/>
      <c r="Y10" s="89">
        <f t="shared" si="11"/>
        <v>0</v>
      </c>
      <c r="Z10" s="85"/>
      <c r="AA10" s="85"/>
      <c r="AB10" s="85"/>
      <c r="AC10" s="85"/>
      <c r="AD10" s="85"/>
      <c r="AE10" s="85"/>
      <c r="AF10" s="85"/>
      <c r="AG10" s="85"/>
      <c r="AH10" s="85"/>
      <c r="AI10" s="85"/>
      <c r="AJ10" s="85"/>
      <c r="AK10" s="85"/>
      <c r="AL10" s="85"/>
      <c r="AM10" s="90">
        <f t="shared" si="12"/>
        <v>0</v>
      </c>
      <c r="AN10" s="91">
        <f t="shared" si="4"/>
        <v>0</v>
      </c>
      <c r="AO10" s="92">
        <f t="shared" si="5"/>
        <v>0</v>
      </c>
      <c r="AP10" s="93">
        <f t="shared" si="6"/>
        <v>0</v>
      </c>
      <c r="AQ10" s="86">
        <f t="shared" ref="AQ10:AR10" si="20">T10+M10+E10</f>
        <v>0</v>
      </c>
      <c r="AR10" s="86">
        <f t="shared" si="20"/>
        <v>0</v>
      </c>
      <c r="AS10" s="86">
        <f t="shared" si="14"/>
        <v>0</v>
      </c>
      <c r="AT10" s="94">
        <f t="shared" si="15"/>
        <v>0</v>
      </c>
      <c r="AU10" s="85">
        <f t="shared" si="8"/>
        <v>0</v>
      </c>
    </row>
    <row r="11">
      <c r="A11" s="81">
        <v>44020.0</v>
      </c>
      <c r="B11" s="82">
        <f t="shared" si="2"/>
        <v>492.0833333</v>
      </c>
      <c r="C11" s="83">
        <f t="shared" si="9"/>
        <v>0</v>
      </c>
      <c r="D11" s="84"/>
      <c r="E11" s="85"/>
      <c r="F11" s="86"/>
      <c r="G11" s="85"/>
      <c r="H11" s="85"/>
      <c r="I11" s="85"/>
      <c r="J11" s="87">
        <f t="shared" si="3"/>
        <v>144.7395833</v>
      </c>
      <c r="K11" s="83">
        <f t="shared" si="10"/>
        <v>0</v>
      </c>
      <c r="L11" s="84"/>
      <c r="M11" s="85"/>
      <c r="N11" s="86"/>
      <c r="O11" s="85"/>
      <c r="P11" s="85"/>
      <c r="Q11" s="85"/>
      <c r="R11" s="70">
        <f t="shared" si="16"/>
        <v>0</v>
      </c>
      <c r="S11" s="88"/>
      <c r="T11" s="70"/>
      <c r="U11" s="70"/>
      <c r="V11" s="70"/>
      <c r="W11" s="70"/>
      <c r="X11" s="70"/>
      <c r="Y11" s="89">
        <f t="shared" si="11"/>
        <v>0</v>
      </c>
      <c r="Z11" s="85"/>
      <c r="AA11" s="85"/>
      <c r="AB11" s="85"/>
      <c r="AC11" s="85"/>
      <c r="AD11" s="85"/>
      <c r="AE11" s="85"/>
      <c r="AF11" s="85"/>
      <c r="AG11" s="85"/>
      <c r="AH11" s="85"/>
      <c r="AI11" s="85"/>
      <c r="AJ11" s="85"/>
      <c r="AK11" s="85"/>
      <c r="AL11" s="85"/>
      <c r="AM11" s="90">
        <f t="shared" si="12"/>
        <v>0</v>
      </c>
      <c r="AN11" s="91">
        <f t="shared" si="4"/>
        <v>0</v>
      </c>
      <c r="AO11" s="92">
        <f t="shared" si="5"/>
        <v>0</v>
      </c>
      <c r="AP11" s="93">
        <f t="shared" si="6"/>
        <v>0</v>
      </c>
      <c r="AQ11" s="86">
        <f t="shared" ref="AQ11:AR11" si="21">T11+M11+E11</f>
        <v>0</v>
      </c>
      <c r="AR11" s="86">
        <f t="shared" si="21"/>
        <v>0</v>
      </c>
      <c r="AS11" s="86">
        <f t="shared" si="14"/>
        <v>0</v>
      </c>
      <c r="AT11" s="94">
        <f t="shared" si="15"/>
        <v>0</v>
      </c>
      <c r="AU11" s="85">
        <f t="shared" si="8"/>
        <v>0</v>
      </c>
    </row>
    <row r="12">
      <c r="A12" s="81">
        <v>44021.0</v>
      </c>
      <c r="B12" s="82">
        <f t="shared" si="2"/>
        <v>513.4782609</v>
      </c>
      <c r="C12" s="83">
        <f t="shared" si="9"/>
        <v>0</v>
      </c>
      <c r="D12" s="84"/>
      <c r="E12" s="85"/>
      <c r="F12" s="86"/>
      <c r="G12" s="85"/>
      <c r="H12" s="85"/>
      <c r="I12" s="85"/>
      <c r="J12" s="87">
        <f t="shared" si="3"/>
        <v>151.0326087</v>
      </c>
      <c r="K12" s="83">
        <f t="shared" si="10"/>
        <v>0</v>
      </c>
      <c r="L12" s="84"/>
      <c r="M12" s="85"/>
      <c r="N12" s="86"/>
      <c r="O12" s="85"/>
      <c r="P12" s="85"/>
      <c r="Q12" s="85"/>
      <c r="R12" s="70">
        <f t="shared" si="16"/>
        <v>0</v>
      </c>
      <c r="S12" s="88"/>
      <c r="T12" s="70"/>
      <c r="U12" s="70"/>
      <c r="V12" s="70"/>
      <c r="W12" s="70"/>
      <c r="X12" s="70"/>
      <c r="Y12" s="89">
        <f t="shared" si="11"/>
        <v>0</v>
      </c>
      <c r="Z12" s="85"/>
      <c r="AA12" s="85"/>
      <c r="AB12" s="85"/>
      <c r="AC12" s="85"/>
      <c r="AD12" s="85"/>
      <c r="AE12" s="85"/>
      <c r="AF12" s="85"/>
      <c r="AG12" s="85"/>
      <c r="AH12" s="85"/>
      <c r="AI12" s="85"/>
      <c r="AJ12" s="85"/>
      <c r="AK12" s="85"/>
      <c r="AL12" s="85"/>
      <c r="AM12" s="90">
        <f t="shared" si="12"/>
        <v>0</v>
      </c>
      <c r="AN12" s="91">
        <f t="shared" si="4"/>
        <v>0</v>
      </c>
      <c r="AO12" s="92">
        <f t="shared" si="5"/>
        <v>0</v>
      </c>
      <c r="AP12" s="93">
        <f t="shared" si="6"/>
        <v>0</v>
      </c>
      <c r="AQ12" s="86">
        <f t="shared" ref="AQ12:AR12" si="22">T12+M12+E12</f>
        <v>0</v>
      </c>
      <c r="AR12" s="86">
        <f t="shared" si="22"/>
        <v>0</v>
      </c>
      <c r="AS12" s="86">
        <f t="shared" si="14"/>
        <v>0</v>
      </c>
      <c r="AT12" s="94">
        <f t="shared" si="15"/>
        <v>0</v>
      </c>
      <c r="AU12" s="85">
        <f t="shared" si="8"/>
        <v>0</v>
      </c>
    </row>
    <row r="13">
      <c r="A13" s="81">
        <v>44022.0</v>
      </c>
      <c r="B13" s="82">
        <f t="shared" si="2"/>
        <v>536.8181818</v>
      </c>
      <c r="C13" s="83">
        <f t="shared" si="9"/>
        <v>0</v>
      </c>
      <c r="D13" s="84"/>
      <c r="E13" s="85"/>
      <c r="F13" s="86"/>
      <c r="G13" s="85"/>
      <c r="H13" s="85"/>
      <c r="I13" s="85"/>
      <c r="J13" s="87">
        <f t="shared" si="3"/>
        <v>157.8977273</v>
      </c>
      <c r="K13" s="83">
        <f t="shared" si="10"/>
        <v>0</v>
      </c>
      <c r="L13" s="84"/>
      <c r="M13" s="85"/>
      <c r="N13" s="86"/>
      <c r="O13" s="85"/>
      <c r="P13" s="85"/>
      <c r="Q13" s="85"/>
      <c r="R13" s="70">
        <f t="shared" si="16"/>
        <v>0</v>
      </c>
      <c r="S13" s="88"/>
      <c r="T13" s="70"/>
      <c r="U13" s="70"/>
      <c r="V13" s="70"/>
      <c r="W13" s="70"/>
      <c r="X13" s="70"/>
      <c r="Y13" s="89">
        <f t="shared" si="11"/>
        <v>0</v>
      </c>
      <c r="Z13" s="85"/>
      <c r="AA13" s="85"/>
      <c r="AB13" s="85"/>
      <c r="AC13" s="85"/>
      <c r="AD13" s="85"/>
      <c r="AE13" s="85"/>
      <c r="AF13" s="85"/>
      <c r="AG13" s="85"/>
      <c r="AH13" s="85"/>
      <c r="AI13" s="85"/>
      <c r="AJ13" s="85"/>
      <c r="AK13" s="85"/>
      <c r="AL13" s="85"/>
      <c r="AM13" s="90">
        <f t="shared" si="12"/>
        <v>0</v>
      </c>
      <c r="AN13" s="91">
        <f t="shared" si="4"/>
        <v>0</v>
      </c>
      <c r="AO13" s="92">
        <f t="shared" si="5"/>
        <v>0</v>
      </c>
      <c r="AP13" s="93">
        <f t="shared" si="6"/>
        <v>0</v>
      </c>
      <c r="AQ13" s="86">
        <f t="shared" ref="AQ13:AR13" si="23">T13+M13+E13</f>
        <v>0</v>
      </c>
      <c r="AR13" s="86">
        <f t="shared" si="23"/>
        <v>0</v>
      </c>
      <c r="AS13" s="86">
        <f t="shared" si="14"/>
        <v>0</v>
      </c>
      <c r="AT13" s="94">
        <f t="shared" si="15"/>
        <v>0</v>
      </c>
      <c r="AU13" s="85">
        <f t="shared" si="8"/>
        <v>0</v>
      </c>
    </row>
    <row r="14">
      <c r="A14" s="81">
        <v>44023.0</v>
      </c>
      <c r="B14" s="82">
        <f t="shared" si="2"/>
        <v>562.3809524</v>
      </c>
      <c r="C14" s="83">
        <f t="shared" si="9"/>
        <v>0</v>
      </c>
      <c r="D14" s="84"/>
      <c r="E14" s="85"/>
      <c r="F14" s="86"/>
      <c r="G14" s="85"/>
      <c r="H14" s="85"/>
      <c r="I14" s="85"/>
      <c r="J14" s="87">
        <f t="shared" si="3"/>
        <v>165.4166667</v>
      </c>
      <c r="K14" s="83">
        <f t="shared" si="10"/>
        <v>0</v>
      </c>
      <c r="L14" s="84"/>
      <c r="M14" s="85"/>
      <c r="N14" s="86"/>
      <c r="O14" s="85"/>
      <c r="P14" s="85"/>
      <c r="Q14" s="85"/>
      <c r="R14" s="70">
        <f t="shared" si="16"/>
        <v>0</v>
      </c>
      <c r="S14" s="88"/>
      <c r="T14" s="70"/>
      <c r="U14" s="70"/>
      <c r="V14" s="70"/>
      <c r="W14" s="70"/>
      <c r="X14" s="70"/>
      <c r="Y14" s="89">
        <f t="shared" si="11"/>
        <v>0</v>
      </c>
      <c r="Z14" s="85"/>
      <c r="AA14" s="85"/>
      <c r="AB14" s="85"/>
      <c r="AC14" s="85"/>
      <c r="AD14" s="85"/>
      <c r="AE14" s="85"/>
      <c r="AF14" s="85"/>
      <c r="AG14" s="85"/>
      <c r="AH14" s="85"/>
      <c r="AI14" s="85"/>
      <c r="AJ14" s="85"/>
      <c r="AK14" s="85"/>
      <c r="AL14" s="85"/>
      <c r="AM14" s="90">
        <f t="shared" si="12"/>
        <v>0</v>
      </c>
      <c r="AN14" s="91">
        <f t="shared" si="4"/>
        <v>0</v>
      </c>
      <c r="AO14" s="92">
        <f t="shared" si="5"/>
        <v>0</v>
      </c>
      <c r="AP14" s="93">
        <f t="shared" si="6"/>
        <v>0</v>
      </c>
      <c r="AQ14" s="86">
        <f t="shared" ref="AQ14:AR14" si="24">T14+M14+E14</f>
        <v>0</v>
      </c>
      <c r="AR14" s="86">
        <f t="shared" si="24"/>
        <v>0</v>
      </c>
      <c r="AS14" s="86">
        <f t="shared" si="14"/>
        <v>0</v>
      </c>
      <c r="AT14" s="94">
        <f t="shared" si="15"/>
        <v>0</v>
      </c>
      <c r="AU14" s="85">
        <f t="shared" si="8"/>
        <v>0</v>
      </c>
    </row>
    <row r="15">
      <c r="A15" s="81">
        <v>44024.0</v>
      </c>
      <c r="B15" s="82">
        <f t="shared" si="2"/>
        <v>590.5</v>
      </c>
      <c r="C15" s="83">
        <f t="shared" si="9"/>
        <v>0</v>
      </c>
      <c r="D15" s="84"/>
      <c r="E15" s="85"/>
      <c r="F15" s="86"/>
      <c r="G15" s="85"/>
      <c r="H15" s="85"/>
      <c r="I15" s="85"/>
      <c r="J15" s="87">
        <f t="shared" si="3"/>
        <v>173.6875</v>
      </c>
      <c r="K15" s="83">
        <f t="shared" si="10"/>
        <v>0</v>
      </c>
      <c r="L15" s="84"/>
      <c r="M15" s="85"/>
      <c r="N15" s="86"/>
      <c r="O15" s="85"/>
      <c r="P15" s="85"/>
      <c r="Q15" s="85"/>
      <c r="R15" s="70">
        <f t="shared" si="16"/>
        <v>0</v>
      </c>
      <c r="S15" s="88"/>
      <c r="T15" s="70"/>
      <c r="U15" s="70"/>
      <c r="V15" s="70"/>
      <c r="W15" s="70"/>
      <c r="X15" s="70"/>
      <c r="Y15" s="89">
        <f t="shared" si="11"/>
        <v>0</v>
      </c>
      <c r="Z15" s="85"/>
      <c r="AA15" s="85"/>
      <c r="AB15" s="85"/>
      <c r="AC15" s="85"/>
      <c r="AD15" s="85"/>
      <c r="AE15" s="85"/>
      <c r="AF15" s="85"/>
      <c r="AG15" s="85"/>
      <c r="AH15" s="85"/>
      <c r="AI15" s="85"/>
      <c r="AJ15" s="85"/>
      <c r="AK15" s="85"/>
      <c r="AL15" s="85"/>
      <c r="AM15" s="90">
        <f t="shared" si="12"/>
        <v>0</v>
      </c>
      <c r="AN15" s="91">
        <f t="shared" si="4"/>
        <v>0</v>
      </c>
      <c r="AO15" s="92">
        <f t="shared" si="5"/>
        <v>0</v>
      </c>
      <c r="AP15" s="93">
        <f t="shared" si="6"/>
        <v>0</v>
      </c>
      <c r="AQ15" s="86">
        <f t="shared" ref="AQ15:AR15" si="25">T15+M15+E15</f>
        <v>0</v>
      </c>
      <c r="AR15" s="86">
        <f t="shared" si="25"/>
        <v>0</v>
      </c>
      <c r="AS15" s="86">
        <f t="shared" si="14"/>
        <v>0</v>
      </c>
      <c r="AT15" s="94">
        <f t="shared" si="15"/>
        <v>0</v>
      </c>
      <c r="AU15" s="85">
        <f t="shared" si="8"/>
        <v>0</v>
      </c>
    </row>
    <row r="16">
      <c r="A16" s="81">
        <v>44025.0</v>
      </c>
      <c r="B16" s="82">
        <f t="shared" si="2"/>
        <v>621.5789474</v>
      </c>
      <c r="C16" s="83">
        <f t="shared" si="9"/>
        <v>0</v>
      </c>
      <c r="D16" s="84"/>
      <c r="E16" s="85"/>
      <c r="F16" s="86"/>
      <c r="G16" s="85"/>
      <c r="H16" s="85"/>
      <c r="I16" s="85"/>
      <c r="J16" s="87">
        <f t="shared" si="3"/>
        <v>182.8289474</v>
      </c>
      <c r="K16" s="83">
        <f t="shared" si="10"/>
        <v>0</v>
      </c>
      <c r="L16" s="84"/>
      <c r="M16" s="85"/>
      <c r="N16" s="86"/>
      <c r="O16" s="85"/>
      <c r="P16" s="85"/>
      <c r="Q16" s="85"/>
      <c r="R16" s="70">
        <f t="shared" si="16"/>
        <v>0</v>
      </c>
      <c r="S16" s="88"/>
      <c r="T16" s="70"/>
      <c r="U16" s="70"/>
      <c r="V16" s="70"/>
      <c r="W16" s="70"/>
      <c r="X16" s="70"/>
      <c r="Y16" s="89">
        <f t="shared" si="11"/>
        <v>0</v>
      </c>
      <c r="Z16" s="85"/>
      <c r="AA16" s="85"/>
      <c r="AB16" s="85"/>
      <c r="AC16" s="85"/>
      <c r="AD16" s="85"/>
      <c r="AE16" s="85"/>
      <c r="AF16" s="85"/>
      <c r="AG16" s="85"/>
      <c r="AH16" s="85"/>
      <c r="AI16" s="85"/>
      <c r="AJ16" s="85"/>
      <c r="AK16" s="85"/>
      <c r="AL16" s="85"/>
      <c r="AM16" s="90">
        <f t="shared" si="12"/>
        <v>0</v>
      </c>
      <c r="AN16" s="91">
        <f t="shared" si="4"/>
        <v>0</v>
      </c>
      <c r="AO16" s="92">
        <f t="shared" si="5"/>
        <v>0</v>
      </c>
      <c r="AP16" s="93">
        <f t="shared" si="6"/>
        <v>0</v>
      </c>
      <c r="AQ16" s="86">
        <f t="shared" ref="AQ16:AR16" si="26">T16+M16+E16</f>
        <v>0</v>
      </c>
      <c r="AR16" s="86">
        <f t="shared" si="26"/>
        <v>0</v>
      </c>
      <c r="AS16" s="86">
        <f t="shared" si="14"/>
        <v>0</v>
      </c>
      <c r="AT16" s="94">
        <f t="shared" si="15"/>
        <v>0</v>
      </c>
      <c r="AU16" s="85">
        <f t="shared" si="8"/>
        <v>0</v>
      </c>
    </row>
    <row r="17">
      <c r="A17" s="81">
        <v>44026.0</v>
      </c>
      <c r="B17" s="82">
        <f t="shared" si="2"/>
        <v>656.1111111</v>
      </c>
      <c r="C17" s="83">
        <f t="shared" si="9"/>
        <v>0</v>
      </c>
      <c r="D17" s="84"/>
      <c r="E17" s="85"/>
      <c r="F17" s="86"/>
      <c r="G17" s="85"/>
      <c r="H17" s="85"/>
      <c r="I17" s="85"/>
      <c r="J17" s="87">
        <f t="shared" si="3"/>
        <v>192.9861111</v>
      </c>
      <c r="K17" s="83">
        <f t="shared" si="10"/>
        <v>0</v>
      </c>
      <c r="L17" s="84"/>
      <c r="M17" s="85"/>
      <c r="N17" s="86"/>
      <c r="O17" s="85"/>
      <c r="P17" s="85"/>
      <c r="Q17" s="85"/>
      <c r="R17" s="70">
        <f t="shared" si="16"/>
        <v>0</v>
      </c>
      <c r="S17" s="88"/>
      <c r="T17" s="70"/>
      <c r="U17" s="70"/>
      <c r="V17" s="70"/>
      <c r="W17" s="70"/>
      <c r="X17" s="70"/>
      <c r="Y17" s="89">
        <f t="shared" si="11"/>
        <v>0</v>
      </c>
      <c r="Z17" s="85"/>
      <c r="AA17" s="85"/>
      <c r="AB17" s="85"/>
      <c r="AC17" s="85"/>
      <c r="AD17" s="85"/>
      <c r="AE17" s="85"/>
      <c r="AF17" s="85"/>
      <c r="AG17" s="85"/>
      <c r="AH17" s="85"/>
      <c r="AI17" s="85"/>
      <c r="AJ17" s="85"/>
      <c r="AK17" s="85"/>
      <c r="AL17" s="85"/>
      <c r="AM17" s="90">
        <f t="shared" si="12"/>
        <v>0</v>
      </c>
      <c r="AN17" s="91">
        <f t="shared" si="4"/>
        <v>0</v>
      </c>
      <c r="AO17" s="92">
        <f t="shared" si="5"/>
        <v>0</v>
      </c>
      <c r="AP17" s="93">
        <f t="shared" si="6"/>
        <v>0</v>
      </c>
      <c r="AQ17" s="86">
        <f t="shared" ref="AQ17:AR17" si="27">T17+M17+E17</f>
        <v>0</v>
      </c>
      <c r="AR17" s="86">
        <f t="shared" si="27"/>
        <v>0</v>
      </c>
      <c r="AS17" s="86">
        <f t="shared" si="14"/>
        <v>0</v>
      </c>
      <c r="AT17" s="94">
        <f t="shared" si="15"/>
        <v>0</v>
      </c>
      <c r="AU17" s="85">
        <f t="shared" si="8"/>
        <v>0</v>
      </c>
    </row>
    <row r="18">
      <c r="A18" s="81">
        <v>44027.0</v>
      </c>
      <c r="B18" s="82">
        <f t="shared" si="2"/>
        <v>694.7058824</v>
      </c>
      <c r="C18" s="83">
        <f t="shared" si="9"/>
        <v>0</v>
      </c>
      <c r="D18" s="84"/>
      <c r="E18" s="85"/>
      <c r="F18" s="86"/>
      <c r="G18" s="85"/>
      <c r="H18" s="85"/>
      <c r="I18" s="85"/>
      <c r="J18" s="87">
        <f t="shared" si="3"/>
        <v>204.3382353</v>
      </c>
      <c r="K18" s="83">
        <f t="shared" si="10"/>
        <v>0</v>
      </c>
      <c r="L18" s="84"/>
      <c r="M18" s="85"/>
      <c r="N18" s="86"/>
      <c r="O18" s="85"/>
      <c r="P18" s="85"/>
      <c r="Q18" s="85"/>
      <c r="R18" s="70">
        <f t="shared" si="16"/>
        <v>0</v>
      </c>
      <c r="S18" s="88"/>
      <c r="T18" s="70"/>
      <c r="U18" s="70"/>
      <c r="V18" s="70"/>
      <c r="W18" s="70"/>
      <c r="X18" s="70"/>
      <c r="Y18" s="89">
        <f t="shared" si="11"/>
        <v>0</v>
      </c>
      <c r="Z18" s="85"/>
      <c r="AA18" s="85"/>
      <c r="AB18" s="85"/>
      <c r="AC18" s="85"/>
      <c r="AD18" s="85"/>
      <c r="AE18" s="85"/>
      <c r="AF18" s="85"/>
      <c r="AG18" s="85"/>
      <c r="AH18" s="85"/>
      <c r="AI18" s="85"/>
      <c r="AJ18" s="85"/>
      <c r="AK18" s="85"/>
      <c r="AL18" s="85"/>
      <c r="AM18" s="90">
        <f t="shared" si="12"/>
        <v>0</v>
      </c>
      <c r="AN18" s="91">
        <f t="shared" si="4"/>
        <v>0</v>
      </c>
      <c r="AO18" s="92">
        <f t="shared" si="5"/>
        <v>0</v>
      </c>
      <c r="AP18" s="93">
        <f t="shared" si="6"/>
        <v>0</v>
      </c>
      <c r="AQ18" s="86">
        <f t="shared" ref="AQ18:AR18" si="28">T18+M18+E18</f>
        <v>0</v>
      </c>
      <c r="AR18" s="86">
        <f t="shared" si="28"/>
        <v>0</v>
      </c>
      <c r="AS18" s="86">
        <f t="shared" si="14"/>
        <v>0</v>
      </c>
      <c r="AT18" s="94">
        <f t="shared" si="15"/>
        <v>0</v>
      </c>
      <c r="AU18" s="85">
        <f t="shared" si="8"/>
        <v>0</v>
      </c>
    </row>
    <row r="19">
      <c r="A19" s="81">
        <v>44028.0</v>
      </c>
      <c r="B19" s="82">
        <f t="shared" si="2"/>
        <v>738.125</v>
      </c>
      <c r="C19" s="83">
        <f t="shared" si="9"/>
        <v>0</v>
      </c>
      <c r="D19" s="84"/>
      <c r="E19" s="85"/>
      <c r="F19" s="86"/>
      <c r="G19" s="85"/>
      <c r="H19" s="85"/>
      <c r="I19" s="85"/>
      <c r="J19" s="87">
        <f t="shared" si="3"/>
        <v>217.109375</v>
      </c>
      <c r="K19" s="83">
        <f t="shared" si="10"/>
        <v>0</v>
      </c>
      <c r="L19" s="84"/>
      <c r="M19" s="85"/>
      <c r="N19" s="86"/>
      <c r="O19" s="85"/>
      <c r="P19" s="85"/>
      <c r="Q19" s="85"/>
      <c r="R19" s="70">
        <f t="shared" si="16"/>
        <v>0</v>
      </c>
      <c r="S19" s="88"/>
      <c r="T19" s="70"/>
      <c r="U19" s="70"/>
      <c r="V19" s="70"/>
      <c r="W19" s="70"/>
      <c r="X19" s="70"/>
      <c r="Y19" s="89">
        <f t="shared" si="11"/>
        <v>0</v>
      </c>
      <c r="Z19" s="85"/>
      <c r="AA19" s="85"/>
      <c r="AB19" s="85"/>
      <c r="AC19" s="85"/>
      <c r="AD19" s="85"/>
      <c r="AE19" s="85"/>
      <c r="AF19" s="85"/>
      <c r="AG19" s="85"/>
      <c r="AH19" s="85"/>
      <c r="AI19" s="85"/>
      <c r="AJ19" s="85"/>
      <c r="AK19" s="85"/>
      <c r="AL19" s="85"/>
      <c r="AM19" s="90">
        <f t="shared" si="12"/>
        <v>0</v>
      </c>
      <c r="AN19" s="91">
        <f t="shared" si="4"/>
        <v>0</v>
      </c>
      <c r="AO19" s="92">
        <f t="shared" si="5"/>
        <v>0</v>
      </c>
      <c r="AP19" s="93">
        <f t="shared" si="6"/>
        <v>0</v>
      </c>
      <c r="AQ19" s="86">
        <f t="shared" ref="AQ19:AR19" si="29">T19+M19+E19</f>
        <v>0</v>
      </c>
      <c r="AR19" s="86">
        <f t="shared" si="29"/>
        <v>0</v>
      </c>
      <c r="AS19" s="86">
        <f t="shared" si="14"/>
        <v>0</v>
      </c>
      <c r="AT19" s="94">
        <f t="shared" si="15"/>
        <v>0</v>
      </c>
      <c r="AU19" s="85">
        <f t="shared" si="8"/>
        <v>0</v>
      </c>
    </row>
    <row r="20">
      <c r="A20" s="81">
        <v>44029.0</v>
      </c>
      <c r="B20" s="82">
        <f t="shared" si="2"/>
        <v>787.3333333</v>
      </c>
      <c r="C20" s="83">
        <f t="shared" si="9"/>
        <v>0</v>
      </c>
      <c r="D20" s="84"/>
      <c r="E20" s="85"/>
      <c r="F20" s="86"/>
      <c r="G20" s="85"/>
      <c r="H20" s="85"/>
      <c r="I20" s="85"/>
      <c r="J20" s="87">
        <f t="shared" si="3"/>
        <v>231.5833333</v>
      </c>
      <c r="K20" s="83">
        <f t="shared" si="10"/>
        <v>0</v>
      </c>
      <c r="L20" s="84"/>
      <c r="M20" s="85"/>
      <c r="N20" s="86"/>
      <c r="O20" s="85"/>
      <c r="P20" s="85"/>
      <c r="Q20" s="85"/>
      <c r="R20" s="70">
        <f t="shared" si="16"/>
        <v>0</v>
      </c>
      <c r="S20" s="88"/>
      <c r="T20" s="70"/>
      <c r="U20" s="70"/>
      <c r="V20" s="70"/>
      <c r="W20" s="70"/>
      <c r="X20" s="70"/>
      <c r="Y20" s="89">
        <f t="shared" si="11"/>
        <v>0</v>
      </c>
      <c r="Z20" s="85"/>
      <c r="AA20" s="85"/>
      <c r="AB20" s="85"/>
      <c r="AC20" s="85"/>
      <c r="AD20" s="85"/>
      <c r="AE20" s="85"/>
      <c r="AF20" s="85"/>
      <c r="AG20" s="85"/>
      <c r="AH20" s="85"/>
      <c r="AI20" s="85"/>
      <c r="AJ20" s="85"/>
      <c r="AK20" s="85"/>
      <c r="AL20" s="85"/>
      <c r="AM20" s="90">
        <f t="shared" si="12"/>
        <v>0</v>
      </c>
      <c r="AN20" s="91">
        <f t="shared" si="4"/>
        <v>0</v>
      </c>
      <c r="AO20" s="92">
        <f t="shared" si="5"/>
        <v>0</v>
      </c>
      <c r="AP20" s="93">
        <f t="shared" si="6"/>
        <v>0</v>
      </c>
      <c r="AQ20" s="86">
        <f t="shared" ref="AQ20:AR20" si="30">T20+M20+E20</f>
        <v>0</v>
      </c>
      <c r="AR20" s="86">
        <f t="shared" si="30"/>
        <v>0</v>
      </c>
      <c r="AS20" s="86">
        <f t="shared" si="14"/>
        <v>0</v>
      </c>
      <c r="AT20" s="94">
        <f t="shared" si="15"/>
        <v>0</v>
      </c>
      <c r="AU20" s="85">
        <f t="shared" si="8"/>
        <v>0</v>
      </c>
    </row>
    <row r="21" ht="15.75" customHeight="1">
      <c r="A21" s="81">
        <v>44030.0</v>
      </c>
      <c r="B21" s="82">
        <f t="shared" si="2"/>
        <v>843.5714286</v>
      </c>
      <c r="C21" s="83">
        <f t="shared" si="9"/>
        <v>0</v>
      </c>
      <c r="D21" s="84"/>
      <c r="E21" s="85"/>
      <c r="F21" s="86"/>
      <c r="G21" s="85"/>
      <c r="H21" s="85"/>
      <c r="I21" s="85"/>
      <c r="J21" s="87">
        <f t="shared" si="3"/>
        <v>248.125</v>
      </c>
      <c r="K21" s="83">
        <f t="shared" si="10"/>
        <v>0</v>
      </c>
      <c r="L21" s="84"/>
      <c r="M21" s="85"/>
      <c r="N21" s="86"/>
      <c r="O21" s="85"/>
      <c r="P21" s="85"/>
      <c r="Q21" s="85"/>
      <c r="R21" s="70">
        <f t="shared" si="16"/>
        <v>0</v>
      </c>
      <c r="S21" s="88"/>
      <c r="T21" s="70"/>
      <c r="U21" s="70"/>
      <c r="V21" s="70"/>
      <c r="W21" s="70"/>
      <c r="X21" s="70"/>
      <c r="Y21" s="89">
        <f t="shared" si="11"/>
        <v>0</v>
      </c>
      <c r="Z21" s="85"/>
      <c r="AA21" s="85"/>
      <c r="AB21" s="85"/>
      <c r="AC21" s="85"/>
      <c r="AD21" s="85"/>
      <c r="AE21" s="85"/>
      <c r="AF21" s="85"/>
      <c r="AG21" s="85"/>
      <c r="AH21" s="85"/>
      <c r="AI21" s="85"/>
      <c r="AJ21" s="85"/>
      <c r="AK21" s="85"/>
      <c r="AL21" s="85"/>
      <c r="AM21" s="90">
        <f t="shared" si="12"/>
        <v>0</v>
      </c>
      <c r="AN21" s="91">
        <f t="shared" si="4"/>
        <v>0</v>
      </c>
      <c r="AO21" s="92">
        <f t="shared" si="5"/>
        <v>0</v>
      </c>
      <c r="AP21" s="93">
        <f t="shared" si="6"/>
        <v>0</v>
      </c>
      <c r="AQ21" s="86">
        <f t="shared" ref="AQ21:AR21" si="31">T21+M21+E21</f>
        <v>0</v>
      </c>
      <c r="AR21" s="86">
        <f t="shared" si="31"/>
        <v>0</v>
      </c>
      <c r="AS21" s="86">
        <f t="shared" si="14"/>
        <v>0</v>
      </c>
      <c r="AT21" s="94">
        <f t="shared" si="15"/>
        <v>0</v>
      </c>
      <c r="AU21" s="85">
        <f t="shared" si="8"/>
        <v>0</v>
      </c>
    </row>
    <row r="22" ht="15.75" customHeight="1">
      <c r="A22" s="81">
        <v>44031.0</v>
      </c>
      <c r="B22" s="82">
        <f t="shared" si="2"/>
        <v>908.4615385</v>
      </c>
      <c r="C22" s="83">
        <f t="shared" si="9"/>
        <v>0</v>
      </c>
      <c r="D22" s="84"/>
      <c r="E22" s="85"/>
      <c r="F22" s="86"/>
      <c r="G22" s="85"/>
      <c r="H22" s="85"/>
      <c r="I22" s="85"/>
      <c r="J22" s="87">
        <f t="shared" si="3"/>
        <v>267.2115385</v>
      </c>
      <c r="K22" s="83">
        <f t="shared" si="10"/>
        <v>0</v>
      </c>
      <c r="L22" s="84"/>
      <c r="M22" s="85"/>
      <c r="N22" s="86"/>
      <c r="O22" s="85"/>
      <c r="P22" s="85"/>
      <c r="Q22" s="85"/>
      <c r="R22" s="70">
        <f t="shared" si="16"/>
        <v>0</v>
      </c>
      <c r="S22" s="88"/>
      <c r="T22" s="70"/>
      <c r="U22" s="70"/>
      <c r="V22" s="70"/>
      <c r="W22" s="70"/>
      <c r="X22" s="70"/>
      <c r="Y22" s="89">
        <f t="shared" si="11"/>
        <v>0</v>
      </c>
      <c r="Z22" s="85"/>
      <c r="AA22" s="85"/>
      <c r="AB22" s="85"/>
      <c r="AC22" s="85"/>
      <c r="AD22" s="85"/>
      <c r="AE22" s="85"/>
      <c r="AF22" s="85"/>
      <c r="AG22" s="85"/>
      <c r="AH22" s="85"/>
      <c r="AI22" s="85"/>
      <c r="AJ22" s="85"/>
      <c r="AK22" s="85"/>
      <c r="AL22" s="85"/>
      <c r="AM22" s="90">
        <f t="shared" si="12"/>
        <v>0</v>
      </c>
      <c r="AN22" s="91">
        <f t="shared" si="4"/>
        <v>0</v>
      </c>
      <c r="AO22" s="92">
        <f t="shared" si="5"/>
        <v>0</v>
      </c>
      <c r="AP22" s="93">
        <f t="shared" si="6"/>
        <v>0</v>
      </c>
      <c r="AQ22" s="86">
        <f t="shared" ref="AQ22:AR22" si="32">T22+M22+E22</f>
        <v>0</v>
      </c>
      <c r="AR22" s="86">
        <f t="shared" si="32"/>
        <v>0</v>
      </c>
      <c r="AS22" s="86">
        <f t="shared" si="14"/>
        <v>0</v>
      </c>
      <c r="AT22" s="94">
        <f t="shared" si="15"/>
        <v>0</v>
      </c>
      <c r="AU22" s="85">
        <f t="shared" si="8"/>
        <v>0</v>
      </c>
    </row>
    <row r="23" ht="15.75" customHeight="1">
      <c r="A23" s="81">
        <v>44032.0</v>
      </c>
      <c r="B23" s="82">
        <f t="shared" si="2"/>
        <v>984.1666667</v>
      </c>
      <c r="C23" s="83">
        <f t="shared" si="9"/>
        <v>0</v>
      </c>
      <c r="D23" s="84"/>
      <c r="E23" s="85"/>
      <c r="F23" s="86"/>
      <c r="G23" s="85"/>
      <c r="H23" s="85"/>
      <c r="I23" s="85"/>
      <c r="J23" s="87">
        <f t="shared" si="3"/>
        <v>289.4791667</v>
      </c>
      <c r="K23" s="83">
        <f t="shared" si="10"/>
        <v>0</v>
      </c>
      <c r="L23" s="84"/>
      <c r="M23" s="85"/>
      <c r="N23" s="86"/>
      <c r="O23" s="85"/>
      <c r="P23" s="85"/>
      <c r="Q23" s="85"/>
      <c r="R23" s="70">
        <f t="shared" si="16"/>
        <v>0</v>
      </c>
      <c r="S23" s="88"/>
      <c r="T23" s="70"/>
      <c r="U23" s="70"/>
      <c r="V23" s="70"/>
      <c r="W23" s="70"/>
      <c r="X23" s="70"/>
      <c r="Y23" s="89">
        <f t="shared" si="11"/>
        <v>0</v>
      </c>
      <c r="Z23" s="85"/>
      <c r="AA23" s="85"/>
      <c r="AB23" s="85"/>
      <c r="AC23" s="85"/>
      <c r="AD23" s="85"/>
      <c r="AE23" s="85"/>
      <c r="AF23" s="85"/>
      <c r="AG23" s="85"/>
      <c r="AH23" s="85"/>
      <c r="AI23" s="85"/>
      <c r="AJ23" s="85"/>
      <c r="AK23" s="85"/>
      <c r="AL23" s="85"/>
      <c r="AM23" s="90">
        <f t="shared" si="12"/>
        <v>0</v>
      </c>
      <c r="AN23" s="91">
        <f t="shared" si="4"/>
        <v>0</v>
      </c>
      <c r="AO23" s="92">
        <f t="shared" si="5"/>
        <v>0</v>
      </c>
      <c r="AP23" s="93">
        <f t="shared" si="6"/>
        <v>0</v>
      </c>
      <c r="AQ23" s="86">
        <f t="shared" ref="AQ23:AR23" si="33">T23+M23+E23</f>
        <v>0</v>
      </c>
      <c r="AR23" s="86">
        <f t="shared" si="33"/>
        <v>0</v>
      </c>
      <c r="AS23" s="86">
        <f t="shared" si="14"/>
        <v>0</v>
      </c>
      <c r="AT23" s="94">
        <f t="shared" si="15"/>
        <v>0</v>
      </c>
      <c r="AU23" s="85">
        <f t="shared" si="8"/>
        <v>0</v>
      </c>
    </row>
    <row r="24" ht="15.75" customHeight="1">
      <c r="A24" s="81">
        <v>44033.0</v>
      </c>
      <c r="B24" s="82">
        <f t="shared" si="2"/>
        <v>1073.636364</v>
      </c>
      <c r="C24" s="83">
        <f t="shared" si="9"/>
        <v>0</v>
      </c>
      <c r="D24" s="84"/>
      <c r="E24" s="85"/>
      <c r="F24" s="86"/>
      <c r="G24" s="85"/>
      <c r="H24" s="85"/>
      <c r="I24" s="85"/>
      <c r="J24" s="87">
        <f t="shared" si="3"/>
        <v>315.7954545</v>
      </c>
      <c r="K24" s="83">
        <f t="shared" si="10"/>
        <v>0</v>
      </c>
      <c r="L24" s="84"/>
      <c r="M24" s="85"/>
      <c r="N24" s="86"/>
      <c r="O24" s="85"/>
      <c r="P24" s="85"/>
      <c r="Q24" s="85"/>
      <c r="R24" s="70">
        <f t="shared" si="16"/>
        <v>0</v>
      </c>
      <c r="S24" s="88"/>
      <c r="T24" s="70"/>
      <c r="U24" s="70"/>
      <c r="V24" s="70"/>
      <c r="W24" s="70"/>
      <c r="X24" s="70"/>
      <c r="Y24" s="89">
        <f t="shared" si="11"/>
        <v>0</v>
      </c>
      <c r="Z24" s="85"/>
      <c r="AA24" s="85"/>
      <c r="AB24" s="85"/>
      <c r="AC24" s="85"/>
      <c r="AD24" s="85"/>
      <c r="AE24" s="85"/>
      <c r="AF24" s="85"/>
      <c r="AG24" s="85"/>
      <c r="AH24" s="85"/>
      <c r="AI24" s="85"/>
      <c r="AJ24" s="85"/>
      <c r="AK24" s="85"/>
      <c r="AL24" s="85"/>
      <c r="AM24" s="90">
        <f t="shared" si="12"/>
        <v>0</v>
      </c>
      <c r="AN24" s="91">
        <f t="shared" si="4"/>
        <v>0</v>
      </c>
      <c r="AO24" s="92">
        <f t="shared" si="5"/>
        <v>0</v>
      </c>
      <c r="AP24" s="93">
        <f t="shared" si="6"/>
        <v>0</v>
      </c>
      <c r="AQ24" s="86">
        <f t="shared" ref="AQ24:AR24" si="34">T24+M24+E24</f>
        <v>0</v>
      </c>
      <c r="AR24" s="86">
        <f t="shared" si="34"/>
        <v>0</v>
      </c>
      <c r="AS24" s="86">
        <f t="shared" si="14"/>
        <v>0</v>
      </c>
      <c r="AT24" s="94">
        <f t="shared" si="15"/>
        <v>0</v>
      </c>
      <c r="AU24" s="85">
        <f t="shared" si="8"/>
        <v>0</v>
      </c>
    </row>
    <row r="25" ht="15.75" customHeight="1">
      <c r="A25" s="81">
        <v>44034.0</v>
      </c>
      <c r="B25" s="82">
        <f t="shared" si="2"/>
        <v>1181</v>
      </c>
      <c r="C25" s="83">
        <f t="shared" si="9"/>
        <v>0</v>
      </c>
      <c r="D25" s="84"/>
      <c r="E25" s="85"/>
      <c r="F25" s="86"/>
      <c r="G25" s="85"/>
      <c r="H25" s="85"/>
      <c r="I25" s="85"/>
      <c r="J25" s="87">
        <f t="shared" si="3"/>
        <v>347.375</v>
      </c>
      <c r="K25" s="83">
        <f t="shared" si="10"/>
        <v>0</v>
      </c>
      <c r="L25" s="84"/>
      <c r="M25" s="85"/>
      <c r="N25" s="86"/>
      <c r="O25" s="85"/>
      <c r="P25" s="85"/>
      <c r="Q25" s="85"/>
      <c r="R25" s="70">
        <f t="shared" si="16"/>
        <v>0</v>
      </c>
      <c r="S25" s="88"/>
      <c r="T25" s="70"/>
      <c r="U25" s="70"/>
      <c r="V25" s="70"/>
      <c r="W25" s="70"/>
      <c r="X25" s="70"/>
      <c r="Y25" s="89">
        <f t="shared" si="11"/>
        <v>0</v>
      </c>
      <c r="Z25" s="85"/>
      <c r="AA25" s="85"/>
      <c r="AB25" s="85"/>
      <c r="AC25" s="85"/>
      <c r="AD25" s="85"/>
      <c r="AE25" s="85"/>
      <c r="AF25" s="85"/>
      <c r="AG25" s="85"/>
      <c r="AH25" s="85"/>
      <c r="AI25" s="85"/>
      <c r="AJ25" s="85"/>
      <c r="AK25" s="85"/>
      <c r="AL25" s="85"/>
      <c r="AM25" s="90">
        <f t="shared" si="12"/>
        <v>0</v>
      </c>
      <c r="AN25" s="91">
        <f t="shared" si="4"/>
        <v>0</v>
      </c>
      <c r="AO25" s="92">
        <f t="shared" si="5"/>
        <v>0</v>
      </c>
      <c r="AP25" s="93">
        <f t="shared" si="6"/>
        <v>0</v>
      </c>
      <c r="AQ25" s="86">
        <f t="shared" ref="AQ25:AR25" si="35">T25+M25+E25</f>
        <v>0</v>
      </c>
      <c r="AR25" s="86">
        <f t="shared" si="35"/>
        <v>0</v>
      </c>
      <c r="AS25" s="86">
        <f t="shared" si="14"/>
        <v>0</v>
      </c>
      <c r="AT25" s="94">
        <f t="shared" si="15"/>
        <v>0</v>
      </c>
      <c r="AU25" s="85">
        <f t="shared" si="8"/>
        <v>0</v>
      </c>
    </row>
    <row r="26" ht="15.75" customHeight="1">
      <c r="A26" s="81">
        <v>44035.0</v>
      </c>
      <c r="B26" s="82">
        <f t="shared" si="2"/>
        <v>1312.222222</v>
      </c>
      <c r="C26" s="83">
        <f t="shared" si="9"/>
        <v>0</v>
      </c>
      <c r="D26" s="84"/>
      <c r="E26" s="85"/>
      <c r="F26" s="86"/>
      <c r="G26" s="85"/>
      <c r="H26" s="85"/>
      <c r="I26" s="85"/>
      <c r="J26" s="87">
        <f t="shared" si="3"/>
        <v>385.9722222</v>
      </c>
      <c r="K26" s="83">
        <f t="shared" si="10"/>
        <v>0</v>
      </c>
      <c r="L26" s="84"/>
      <c r="M26" s="85"/>
      <c r="N26" s="86"/>
      <c r="O26" s="85"/>
      <c r="P26" s="85"/>
      <c r="Q26" s="85"/>
      <c r="R26" s="70">
        <f t="shared" si="16"/>
        <v>0</v>
      </c>
      <c r="S26" s="88"/>
      <c r="T26" s="70"/>
      <c r="U26" s="70"/>
      <c r="V26" s="70"/>
      <c r="W26" s="70"/>
      <c r="X26" s="70"/>
      <c r="Y26" s="89">
        <f t="shared" si="11"/>
        <v>0</v>
      </c>
      <c r="Z26" s="85"/>
      <c r="AA26" s="85"/>
      <c r="AB26" s="85"/>
      <c r="AC26" s="85"/>
      <c r="AD26" s="85"/>
      <c r="AE26" s="85"/>
      <c r="AF26" s="85"/>
      <c r="AG26" s="85"/>
      <c r="AH26" s="85"/>
      <c r="AI26" s="85"/>
      <c r="AJ26" s="85"/>
      <c r="AK26" s="85"/>
      <c r="AL26" s="85"/>
      <c r="AM26" s="90">
        <f t="shared" si="12"/>
        <v>0</v>
      </c>
      <c r="AN26" s="91">
        <f t="shared" si="4"/>
        <v>0</v>
      </c>
      <c r="AO26" s="92">
        <f t="shared" si="5"/>
        <v>0</v>
      </c>
      <c r="AP26" s="93">
        <f t="shared" si="6"/>
        <v>0</v>
      </c>
      <c r="AQ26" s="86">
        <f t="shared" ref="AQ26:AR26" si="36">T26+M26+E26</f>
        <v>0</v>
      </c>
      <c r="AR26" s="86">
        <f t="shared" si="36"/>
        <v>0</v>
      </c>
      <c r="AS26" s="86">
        <f t="shared" si="14"/>
        <v>0</v>
      </c>
      <c r="AT26" s="94">
        <f t="shared" si="15"/>
        <v>0</v>
      </c>
      <c r="AU26" s="85">
        <f t="shared" si="8"/>
        <v>0</v>
      </c>
    </row>
    <row r="27" ht="15.75" customHeight="1">
      <c r="A27" s="81">
        <v>44036.0</v>
      </c>
      <c r="B27" s="82">
        <f t="shared" si="2"/>
        <v>1476.25</v>
      </c>
      <c r="C27" s="83">
        <f t="shared" si="9"/>
        <v>0</v>
      </c>
      <c r="D27" s="84"/>
      <c r="E27" s="85"/>
      <c r="F27" s="86"/>
      <c r="G27" s="85"/>
      <c r="H27" s="85"/>
      <c r="I27" s="85"/>
      <c r="J27" s="87">
        <f t="shared" si="3"/>
        <v>434.21875</v>
      </c>
      <c r="K27" s="83">
        <f t="shared" si="10"/>
        <v>0</v>
      </c>
      <c r="L27" s="84"/>
      <c r="M27" s="85"/>
      <c r="N27" s="86"/>
      <c r="O27" s="85"/>
      <c r="P27" s="85"/>
      <c r="Q27" s="85"/>
      <c r="R27" s="70">
        <f t="shared" si="16"/>
        <v>0</v>
      </c>
      <c r="S27" s="88"/>
      <c r="T27" s="70"/>
      <c r="U27" s="70"/>
      <c r="V27" s="70"/>
      <c r="W27" s="70"/>
      <c r="X27" s="70"/>
      <c r="Y27" s="89">
        <f t="shared" si="11"/>
        <v>0</v>
      </c>
      <c r="Z27" s="85"/>
      <c r="AA27" s="85"/>
      <c r="AB27" s="85"/>
      <c r="AC27" s="85"/>
      <c r="AD27" s="85"/>
      <c r="AE27" s="85"/>
      <c r="AF27" s="85"/>
      <c r="AG27" s="85"/>
      <c r="AH27" s="85"/>
      <c r="AI27" s="85"/>
      <c r="AJ27" s="85"/>
      <c r="AK27" s="85"/>
      <c r="AL27" s="85"/>
      <c r="AM27" s="90">
        <f t="shared" si="12"/>
        <v>0</v>
      </c>
      <c r="AN27" s="91">
        <f t="shared" si="4"/>
        <v>0</v>
      </c>
      <c r="AO27" s="92">
        <f t="shared" si="5"/>
        <v>0</v>
      </c>
      <c r="AP27" s="93">
        <f t="shared" si="6"/>
        <v>0</v>
      </c>
      <c r="AQ27" s="86">
        <f t="shared" ref="AQ27:AR27" si="37">T27+M27+E27</f>
        <v>0</v>
      </c>
      <c r="AR27" s="86">
        <f t="shared" si="37"/>
        <v>0</v>
      </c>
      <c r="AS27" s="86">
        <f t="shared" si="14"/>
        <v>0</v>
      </c>
      <c r="AT27" s="94">
        <f t="shared" si="15"/>
        <v>0</v>
      </c>
      <c r="AU27" s="85">
        <f t="shared" si="8"/>
        <v>0</v>
      </c>
    </row>
    <row r="28" ht="15.75" customHeight="1">
      <c r="A28" s="81">
        <v>44037.0</v>
      </c>
      <c r="B28" s="82">
        <f t="shared" si="2"/>
        <v>1687.142857</v>
      </c>
      <c r="C28" s="83">
        <f t="shared" si="9"/>
        <v>0</v>
      </c>
      <c r="D28" s="84"/>
      <c r="E28" s="85"/>
      <c r="F28" s="86"/>
      <c r="G28" s="85"/>
      <c r="H28" s="85"/>
      <c r="I28" s="85"/>
      <c r="J28" s="87">
        <f t="shared" si="3"/>
        <v>496.25</v>
      </c>
      <c r="K28" s="83">
        <f t="shared" si="10"/>
        <v>0</v>
      </c>
      <c r="L28" s="84"/>
      <c r="M28" s="85"/>
      <c r="N28" s="86"/>
      <c r="O28" s="85"/>
      <c r="P28" s="85"/>
      <c r="Q28" s="85"/>
      <c r="R28" s="70">
        <f t="shared" si="16"/>
        <v>0</v>
      </c>
      <c r="S28" s="88"/>
      <c r="T28" s="70"/>
      <c r="U28" s="70"/>
      <c r="V28" s="70"/>
      <c r="W28" s="70"/>
      <c r="X28" s="70"/>
      <c r="Y28" s="89">
        <f t="shared" si="11"/>
        <v>0</v>
      </c>
      <c r="Z28" s="85"/>
      <c r="AA28" s="85"/>
      <c r="AB28" s="85"/>
      <c r="AC28" s="85"/>
      <c r="AD28" s="85"/>
      <c r="AE28" s="85"/>
      <c r="AF28" s="85"/>
      <c r="AG28" s="85"/>
      <c r="AH28" s="85"/>
      <c r="AI28" s="85"/>
      <c r="AJ28" s="85"/>
      <c r="AK28" s="85"/>
      <c r="AL28" s="85"/>
      <c r="AM28" s="90">
        <f t="shared" si="12"/>
        <v>0</v>
      </c>
      <c r="AN28" s="91">
        <f t="shared" si="4"/>
        <v>0</v>
      </c>
      <c r="AO28" s="92">
        <f t="shared" si="5"/>
        <v>0</v>
      </c>
      <c r="AP28" s="93">
        <f t="shared" si="6"/>
        <v>0</v>
      </c>
      <c r="AQ28" s="86">
        <f t="shared" ref="AQ28:AR28" si="38">T28+M28+E28</f>
        <v>0</v>
      </c>
      <c r="AR28" s="86">
        <f t="shared" si="38"/>
        <v>0</v>
      </c>
      <c r="AS28" s="86">
        <f t="shared" si="14"/>
        <v>0</v>
      </c>
      <c r="AT28" s="94">
        <f t="shared" si="15"/>
        <v>0</v>
      </c>
      <c r="AU28" s="85">
        <f t="shared" si="8"/>
        <v>0</v>
      </c>
    </row>
    <row r="29" ht="15.75" customHeight="1">
      <c r="A29" s="81">
        <v>44038.0</v>
      </c>
      <c r="B29" s="82">
        <f t="shared" si="2"/>
        <v>1968.333333</v>
      </c>
      <c r="C29" s="83">
        <f t="shared" si="9"/>
        <v>0</v>
      </c>
      <c r="D29" s="84"/>
      <c r="E29" s="85"/>
      <c r="F29" s="86"/>
      <c r="G29" s="85"/>
      <c r="H29" s="85"/>
      <c r="I29" s="85"/>
      <c r="J29" s="87">
        <f t="shared" si="3"/>
        <v>578.9583333</v>
      </c>
      <c r="K29" s="83">
        <f t="shared" si="10"/>
        <v>0</v>
      </c>
      <c r="L29" s="84"/>
      <c r="M29" s="85"/>
      <c r="N29" s="86"/>
      <c r="O29" s="85"/>
      <c r="P29" s="85"/>
      <c r="Q29" s="85"/>
      <c r="R29" s="70">
        <f t="shared" si="16"/>
        <v>0</v>
      </c>
      <c r="S29" s="88"/>
      <c r="T29" s="70"/>
      <c r="U29" s="70"/>
      <c r="V29" s="70"/>
      <c r="W29" s="70"/>
      <c r="X29" s="70"/>
      <c r="Y29" s="89">
        <f t="shared" si="11"/>
        <v>0</v>
      </c>
      <c r="Z29" s="85"/>
      <c r="AA29" s="85"/>
      <c r="AB29" s="85"/>
      <c r="AC29" s="85"/>
      <c r="AD29" s="85"/>
      <c r="AE29" s="85"/>
      <c r="AF29" s="85"/>
      <c r="AG29" s="85"/>
      <c r="AH29" s="85"/>
      <c r="AI29" s="85"/>
      <c r="AJ29" s="85"/>
      <c r="AK29" s="85"/>
      <c r="AL29" s="85"/>
      <c r="AM29" s="90">
        <f t="shared" si="12"/>
        <v>0</v>
      </c>
      <c r="AN29" s="91">
        <f t="shared" si="4"/>
        <v>0</v>
      </c>
      <c r="AO29" s="92">
        <f t="shared" si="5"/>
        <v>0</v>
      </c>
      <c r="AP29" s="93">
        <f t="shared" si="6"/>
        <v>0</v>
      </c>
      <c r="AQ29" s="86">
        <f t="shared" ref="AQ29:AR29" si="39">T29+M29+E29</f>
        <v>0</v>
      </c>
      <c r="AR29" s="86">
        <f t="shared" si="39"/>
        <v>0</v>
      </c>
      <c r="AS29" s="86">
        <f t="shared" si="14"/>
        <v>0</v>
      </c>
      <c r="AT29" s="94">
        <f t="shared" si="15"/>
        <v>0</v>
      </c>
      <c r="AU29" s="85">
        <f t="shared" si="8"/>
        <v>0</v>
      </c>
    </row>
    <row r="30" ht="15.75" customHeight="1">
      <c r="A30" s="81">
        <v>44039.0</v>
      </c>
      <c r="B30" s="82">
        <f t="shared" si="2"/>
        <v>2362</v>
      </c>
      <c r="C30" s="83">
        <f t="shared" si="9"/>
        <v>0</v>
      </c>
      <c r="D30" s="84"/>
      <c r="E30" s="85"/>
      <c r="F30" s="86"/>
      <c r="G30" s="85"/>
      <c r="H30" s="85"/>
      <c r="I30" s="85"/>
      <c r="J30" s="87">
        <f t="shared" si="3"/>
        <v>694.75</v>
      </c>
      <c r="K30" s="83">
        <f t="shared" si="10"/>
        <v>0</v>
      </c>
      <c r="L30" s="84"/>
      <c r="M30" s="85"/>
      <c r="N30" s="86"/>
      <c r="O30" s="85"/>
      <c r="P30" s="85"/>
      <c r="Q30" s="85"/>
      <c r="R30" s="70">
        <f t="shared" si="16"/>
        <v>0</v>
      </c>
      <c r="S30" s="88"/>
      <c r="T30" s="70"/>
      <c r="U30" s="70"/>
      <c r="V30" s="70"/>
      <c r="W30" s="70"/>
      <c r="X30" s="70"/>
      <c r="Y30" s="89">
        <f t="shared" si="11"/>
        <v>0</v>
      </c>
      <c r="Z30" s="85"/>
      <c r="AA30" s="85"/>
      <c r="AB30" s="85"/>
      <c r="AC30" s="85"/>
      <c r="AD30" s="85"/>
      <c r="AE30" s="85"/>
      <c r="AF30" s="85"/>
      <c r="AG30" s="85"/>
      <c r="AH30" s="85"/>
      <c r="AI30" s="85"/>
      <c r="AJ30" s="85"/>
      <c r="AK30" s="85"/>
      <c r="AL30" s="85"/>
      <c r="AM30" s="90">
        <f t="shared" si="12"/>
        <v>0</v>
      </c>
      <c r="AN30" s="91">
        <f t="shared" si="4"/>
        <v>0</v>
      </c>
      <c r="AO30" s="92">
        <f t="shared" si="5"/>
        <v>0</v>
      </c>
      <c r="AP30" s="93">
        <f t="shared" si="6"/>
        <v>0</v>
      </c>
      <c r="AQ30" s="86">
        <f t="shared" ref="AQ30:AR30" si="40">T30+M30+E30</f>
        <v>0</v>
      </c>
      <c r="AR30" s="86">
        <f t="shared" si="40"/>
        <v>0</v>
      </c>
      <c r="AS30" s="86">
        <f t="shared" si="14"/>
        <v>0</v>
      </c>
      <c r="AT30" s="94">
        <f t="shared" si="15"/>
        <v>0</v>
      </c>
      <c r="AU30" s="85">
        <f t="shared" si="8"/>
        <v>0</v>
      </c>
    </row>
    <row r="31" ht="15.75" customHeight="1">
      <c r="A31" s="81">
        <v>44040.0</v>
      </c>
      <c r="B31" s="82">
        <f t="shared" si="2"/>
        <v>2952.5</v>
      </c>
      <c r="C31" s="83">
        <f t="shared" si="9"/>
        <v>0</v>
      </c>
      <c r="D31" s="84"/>
      <c r="E31" s="85"/>
      <c r="F31" s="86"/>
      <c r="G31" s="85"/>
      <c r="H31" s="85"/>
      <c r="I31" s="85"/>
      <c r="J31" s="87">
        <f t="shared" si="3"/>
        <v>868.4375</v>
      </c>
      <c r="K31" s="83">
        <f t="shared" si="10"/>
        <v>0</v>
      </c>
      <c r="L31" s="84"/>
      <c r="M31" s="85"/>
      <c r="N31" s="86"/>
      <c r="O31" s="85"/>
      <c r="P31" s="85"/>
      <c r="Q31" s="85"/>
      <c r="R31" s="70">
        <f t="shared" si="16"/>
        <v>0</v>
      </c>
      <c r="S31" s="88"/>
      <c r="T31" s="70"/>
      <c r="U31" s="70"/>
      <c r="V31" s="70"/>
      <c r="W31" s="70"/>
      <c r="X31" s="70"/>
      <c r="Y31" s="89">
        <f t="shared" si="11"/>
        <v>0</v>
      </c>
      <c r="Z31" s="85"/>
      <c r="AA31" s="85"/>
      <c r="AB31" s="85"/>
      <c r="AC31" s="85"/>
      <c r="AD31" s="85"/>
      <c r="AE31" s="85"/>
      <c r="AF31" s="85"/>
      <c r="AG31" s="85"/>
      <c r="AH31" s="85"/>
      <c r="AI31" s="85"/>
      <c r="AJ31" s="85"/>
      <c r="AK31" s="85"/>
      <c r="AL31" s="85"/>
      <c r="AM31" s="90">
        <f t="shared" si="12"/>
        <v>0</v>
      </c>
      <c r="AN31" s="91">
        <f t="shared" si="4"/>
        <v>0</v>
      </c>
      <c r="AO31" s="92">
        <f t="shared" si="5"/>
        <v>0</v>
      </c>
      <c r="AP31" s="93">
        <f t="shared" si="6"/>
        <v>0</v>
      </c>
      <c r="AQ31" s="86">
        <f t="shared" ref="AQ31:AR31" si="41">T31+M31+E31</f>
        <v>0</v>
      </c>
      <c r="AR31" s="86">
        <f t="shared" si="41"/>
        <v>0</v>
      </c>
      <c r="AS31" s="86">
        <f t="shared" si="14"/>
        <v>0</v>
      </c>
      <c r="AT31" s="94">
        <f t="shared" si="15"/>
        <v>0</v>
      </c>
      <c r="AU31" s="85">
        <f t="shared" si="8"/>
        <v>0</v>
      </c>
    </row>
    <row r="32" ht="15.75" customHeight="1">
      <c r="A32" s="81">
        <v>44041.0</v>
      </c>
      <c r="B32" s="82">
        <f t="shared" si="2"/>
        <v>3936.666667</v>
      </c>
      <c r="C32" s="83">
        <f t="shared" si="9"/>
        <v>0</v>
      </c>
      <c r="D32" s="84"/>
      <c r="E32" s="85"/>
      <c r="F32" s="86"/>
      <c r="G32" s="85"/>
      <c r="H32" s="85"/>
      <c r="I32" s="85"/>
      <c r="J32" s="87">
        <f t="shared" si="3"/>
        <v>1157.916667</v>
      </c>
      <c r="K32" s="83">
        <f t="shared" si="10"/>
        <v>0</v>
      </c>
      <c r="L32" s="84"/>
      <c r="M32" s="85"/>
      <c r="N32" s="86"/>
      <c r="O32" s="85"/>
      <c r="P32" s="85"/>
      <c r="Q32" s="85"/>
      <c r="R32" s="70">
        <f t="shared" si="16"/>
        <v>0</v>
      </c>
      <c r="S32" s="88"/>
      <c r="T32" s="70"/>
      <c r="U32" s="70"/>
      <c r="V32" s="70"/>
      <c r="W32" s="70"/>
      <c r="X32" s="70"/>
      <c r="Y32" s="89">
        <f t="shared" si="11"/>
        <v>0</v>
      </c>
      <c r="Z32" s="85"/>
      <c r="AA32" s="85"/>
      <c r="AB32" s="85"/>
      <c r="AC32" s="85"/>
      <c r="AD32" s="85"/>
      <c r="AE32" s="85"/>
      <c r="AF32" s="85"/>
      <c r="AG32" s="85"/>
      <c r="AH32" s="85"/>
      <c r="AI32" s="85"/>
      <c r="AJ32" s="85"/>
      <c r="AK32" s="85"/>
      <c r="AL32" s="85"/>
      <c r="AM32" s="90">
        <f t="shared" si="12"/>
        <v>0</v>
      </c>
      <c r="AN32" s="91">
        <f t="shared" si="4"/>
        <v>0</v>
      </c>
      <c r="AO32" s="92">
        <v>1.0</v>
      </c>
      <c r="AP32" s="93">
        <f t="shared" si="6"/>
        <v>0</v>
      </c>
      <c r="AQ32" s="86">
        <f t="shared" ref="AQ32:AR32" si="42">T32+M32+E32</f>
        <v>0</v>
      </c>
      <c r="AR32" s="86">
        <f t="shared" si="42"/>
        <v>0</v>
      </c>
      <c r="AS32" s="86">
        <f t="shared" si="14"/>
        <v>0</v>
      </c>
      <c r="AT32" s="94">
        <f t="shared" si="15"/>
        <v>0</v>
      </c>
      <c r="AU32" s="85">
        <f t="shared" si="8"/>
        <v>0</v>
      </c>
    </row>
    <row r="33" ht="15.75" customHeight="1">
      <c r="A33" s="81">
        <v>44042.0</v>
      </c>
      <c r="B33" s="82">
        <f t="shared" si="2"/>
        <v>5905</v>
      </c>
      <c r="C33" s="83">
        <f t="shared" si="9"/>
        <v>0</v>
      </c>
      <c r="D33" s="84"/>
      <c r="E33" s="85"/>
      <c r="F33" s="86"/>
      <c r="G33" s="85"/>
      <c r="H33" s="85"/>
      <c r="I33" s="85"/>
      <c r="J33" s="87">
        <f t="shared" si="3"/>
        <v>1736.875</v>
      </c>
      <c r="K33" s="83">
        <f t="shared" si="10"/>
        <v>0</v>
      </c>
      <c r="L33" s="84"/>
      <c r="M33" s="85"/>
      <c r="N33" s="86"/>
      <c r="O33" s="85"/>
      <c r="P33" s="85"/>
      <c r="Q33" s="85"/>
      <c r="R33" s="70">
        <f t="shared" si="16"/>
        <v>0</v>
      </c>
      <c r="S33" s="88"/>
      <c r="T33" s="70"/>
      <c r="U33" s="70"/>
      <c r="V33" s="70"/>
      <c r="W33" s="70"/>
      <c r="X33" s="70"/>
      <c r="Y33" s="89">
        <f t="shared" si="11"/>
        <v>0</v>
      </c>
      <c r="Z33" s="85"/>
      <c r="AA33" s="85"/>
      <c r="AB33" s="85"/>
      <c r="AC33" s="85"/>
      <c r="AD33" s="85"/>
      <c r="AE33" s="85"/>
      <c r="AF33" s="85"/>
      <c r="AG33" s="85"/>
      <c r="AH33" s="85"/>
      <c r="AI33" s="85"/>
      <c r="AJ33" s="85"/>
      <c r="AK33" s="85"/>
      <c r="AL33" s="85"/>
      <c r="AM33" s="90">
        <f t="shared" si="12"/>
        <v>0</v>
      </c>
      <c r="AN33" s="91">
        <f t="shared" si="4"/>
        <v>0</v>
      </c>
      <c r="AO33" s="92">
        <f>V33+O33+G33</f>
        <v>0</v>
      </c>
      <c r="AP33" s="93">
        <f t="shared" si="6"/>
        <v>0</v>
      </c>
      <c r="AQ33" s="86">
        <f t="shared" ref="AQ33:AR33" si="43">T33+M33+E33</f>
        <v>0</v>
      </c>
      <c r="AR33" s="86">
        <f t="shared" si="43"/>
        <v>0</v>
      </c>
      <c r="AS33" s="86">
        <f t="shared" si="14"/>
        <v>0</v>
      </c>
      <c r="AT33" s="94">
        <f t="shared" si="15"/>
        <v>0</v>
      </c>
      <c r="AU33" s="85">
        <f t="shared" si="8"/>
        <v>0</v>
      </c>
    </row>
    <row r="34" ht="15.75" customHeight="1">
      <c r="A34" s="81">
        <v>44043.0</v>
      </c>
      <c r="B34" s="82">
        <f t="shared" si="2"/>
        <v>11810</v>
      </c>
      <c r="C34" s="83">
        <f t="shared" si="9"/>
        <v>0</v>
      </c>
      <c r="D34" s="84"/>
      <c r="E34" s="85"/>
      <c r="F34" s="86"/>
      <c r="G34" s="85"/>
      <c r="H34" s="85"/>
      <c r="I34" s="85"/>
      <c r="J34" s="87">
        <f t="shared" si="3"/>
        <v>3473.75</v>
      </c>
      <c r="K34" s="83">
        <f t="shared" si="10"/>
        <v>0</v>
      </c>
      <c r="L34" s="84"/>
      <c r="M34" s="85"/>
      <c r="N34" s="86"/>
      <c r="O34" s="85"/>
      <c r="P34" s="85"/>
      <c r="Q34" s="85"/>
      <c r="R34" s="70"/>
      <c r="S34" s="88"/>
      <c r="T34" s="70"/>
      <c r="U34" s="70"/>
      <c r="V34" s="70"/>
      <c r="W34" s="70"/>
      <c r="X34" s="70"/>
      <c r="Y34" s="89">
        <f t="shared" si="11"/>
        <v>0</v>
      </c>
      <c r="Z34" s="85"/>
      <c r="AA34" s="85"/>
      <c r="AB34" s="85"/>
      <c r="AC34" s="85"/>
      <c r="AD34" s="85"/>
      <c r="AE34" s="85"/>
      <c r="AF34" s="85"/>
      <c r="AG34" s="85"/>
      <c r="AH34" s="85"/>
      <c r="AI34" s="85"/>
      <c r="AJ34" s="85"/>
      <c r="AK34" s="85"/>
      <c r="AL34" s="85"/>
      <c r="AM34" s="90"/>
      <c r="AN34" s="91">
        <f t="shared" si="4"/>
        <v>0</v>
      </c>
      <c r="AO34" s="92"/>
      <c r="AP34" s="93"/>
      <c r="AQ34" s="86"/>
      <c r="AR34" s="86"/>
      <c r="AS34" s="86"/>
      <c r="AT34" s="94">
        <f t="shared" si="15"/>
        <v>0</v>
      </c>
      <c r="AU34" s="85">
        <f t="shared" si="8"/>
        <v>0</v>
      </c>
    </row>
    <row r="35" ht="15.75" customHeight="1">
      <c r="A35" s="95" t="s">
        <v>3</v>
      </c>
      <c r="B35" s="61">
        <f>$C$44-C35</f>
        <v>11810</v>
      </c>
      <c r="C35" s="61">
        <f t="shared" ref="C35:I35" si="44">SUM(C4:C34)</f>
        <v>190</v>
      </c>
      <c r="D35" s="96">
        <f t="shared" si="44"/>
        <v>50</v>
      </c>
      <c r="E35" s="96">
        <f t="shared" si="44"/>
        <v>50</v>
      </c>
      <c r="F35" s="96">
        <f t="shared" si="44"/>
        <v>50</v>
      </c>
      <c r="G35" s="96">
        <f t="shared" si="44"/>
        <v>50</v>
      </c>
      <c r="H35" s="96">
        <f t="shared" si="44"/>
        <v>20</v>
      </c>
      <c r="I35" s="96">
        <f t="shared" si="44"/>
        <v>10</v>
      </c>
      <c r="J35" s="61">
        <f>$I$44-K35</f>
        <v>3473.75</v>
      </c>
      <c r="K35" s="61">
        <f t="shared" ref="K35:AB35" si="45">SUM(K4:K34)</f>
        <v>26.25</v>
      </c>
      <c r="L35" s="96">
        <f t="shared" si="45"/>
        <v>26.25</v>
      </c>
      <c r="M35" s="96">
        <f t="shared" si="45"/>
        <v>0</v>
      </c>
      <c r="N35" s="96">
        <f t="shared" si="45"/>
        <v>0</v>
      </c>
      <c r="O35" s="96">
        <f t="shared" si="45"/>
        <v>0</v>
      </c>
      <c r="P35" s="96">
        <f t="shared" si="45"/>
        <v>0</v>
      </c>
      <c r="Q35" s="96">
        <f t="shared" si="45"/>
        <v>0</v>
      </c>
      <c r="R35" s="70">
        <f t="shared" si="45"/>
        <v>0</v>
      </c>
      <c r="S35" s="70">
        <f t="shared" si="45"/>
        <v>0</v>
      </c>
      <c r="T35" s="70">
        <f t="shared" si="45"/>
        <v>0</v>
      </c>
      <c r="U35" s="70">
        <f t="shared" si="45"/>
        <v>0</v>
      </c>
      <c r="V35" s="70">
        <f t="shared" si="45"/>
        <v>0</v>
      </c>
      <c r="W35" s="70">
        <f t="shared" si="45"/>
        <v>0</v>
      </c>
      <c r="X35" s="70">
        <f t="shared" si="45"/>
        <v>0</v>
      </c>
      <c r="Y35" s="97">
        <f t="shared" si="45"/>
        <v>216.25</v>
      </c>
      <c r="Z35" s="96">
        <f t="shared" si="45"/>
        <v>0</v>
      </c>
      <c r="AA35" s="96">
        <f t="shared" si="45"/>
        <v>0</v>
      </c>
      <c r="AB35" s="96">
        <f t="shared" si="45"/>
        <v>0</v>
      </c>
      <c r="AC35" s="96"/>
      <c r="AD35" s="96"/>
      <c r="AE35" s="96"/>
      <c r="AF35" s="96"/>
      <c r="AG35" s="96"/>
      <c r="AH35" s="96"/>
      <c r="AI35" s="96"/>
      <c r="AJ35" s="96"/>
      <c r="AK35" s="96">
        <f t="shared" ref="AK35:AU35" si="46">SUM(AK4:AK34)</f>
        <v>11.755</v>
      </c>
      <c r="AL35" s="96">
        <f t="shared" si="46"/>
        <v>0</v>
      </c>
      <c r="AM35" s="74">
        <f t="shared" si="46"/>
        <v>11.755</v>
      </c>
      <c r="AN35" s="98">
        <f t="shared" si="46"/>
        <v>228.005</v>
      </c>
      <c r="AO35" s="96">
        <f t="shared" si="46"/>
        <v>51</v>
      </c>
      <c r="AP35" s="96">
        <f t="shared" si="46"/>
        <v>88.005</v>
      </c>
      <c r="AQ35" s="96">
        <f t="shared" si="46"/>
        <v>50</v>
      </c>
      <c r="AR35" s="96">
        <f t="shared" si="46"/>
        <v>50</v>
      </c>
      <c r="AS35" s="96">
        <f t="shared" si="46"/>
        <v>0</v>
      </c>
      <c r="AT35" s="79">
        <f t="shared" si="46"/>
        <v>238.005</v>
      </c>
      <c r="AU35" s="96">
        <f t="shared" si="46"/>
        <v>10</v>
      </c>
    </row>
    <row r="36" ht="15.75" customHeight="1">
      <c r="A36" s="99"/>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row>
    <row r="37" ht="15.75" customHeight="1">
      <c r="A37" s="101"/>
      <c r="Z37" s="100"/>
      <c r="AA37" s="100"/>
      <c r="AB37" s="100"/>
      <c r="AC37" s="100"/>
      <c r="AD37" s="100"/>
      <c r="AE37" s="100"/>
      <c r="AF37" s="100"/>
      <c r="AG37" s="100"/>
      <c r="AH37" s="100"/>
      <c r="AI37" s="100"/>
      <c r="AJ37" s="100"/>
      <c r="AK37" s="100"/>
      <c r="AL37" s="100"/>
      <c r="AM37" s="100"/>
      <c r="AN37" s="100"/>
      <c r="AO37" s="100"/>
      <c r="AP37" s="100"/>
      <c r="AQ37" s="100"/>
      <c r="AR37" s="100"/>
      <c r="AS37" s="100"/>
      <c r="AT37" s="100"/>
      <c r="AU37" s="100"/>
    </row>
    <row r="38" ht="15.75" customHeight="1">
      <c r="A38" s="101"/>
      <c r="Z38" s="100"/>
      <c r="AA38" s="100"/>
      <c r="AB38" s="100"/>
      <c r="AC38" s="100"/>
      <c r="AD38" s="100"/>
      <c r="AE38" s="100"/>
      <c r="AF38" s="100"/>
      <c r="AG38" s="100"/>
      <c r="AH38" s="100"/>
      <c r="AI38" s="100"/>
      <c r="AJ38" s="100"/>
      <c r="AK38" s="100"/>
      <c r="AL38" s="100"/>
      <c r="AM38" s="100"/>
      <c r="AN38" s="100"/>
      <c r="AO38" s="100"/>
      <c r="AP38" s="100"/>
      <c r="AQ38" s="100"/>
      <c r="AR38" s="100"/>
      <c r="AS38" s="100"/>
      <c r="AT38" s="100"/>
      <c r="AU38" s="100"/>
    </row>
    <row r="39" ht="15.75" customHeight="1">
      <c r="A39" s="101"/>
      <c r="Z39" s="100"/>
      <c r="AA39" s="100"/>
      <c r="AB39" s="100"/>
      <c r="AC39" s="100"/>
      <c r="AD39" s="100"/>
      <c r="AE39" s="100"/>
      <c r="AF39" s="100"/>
      <c r="AG39" s="100"/>
      <c r="AH39" s="100"/>
      <c r="AI39" s="100"/>
      <c r="AJ39" s="100"/>
      <c r="AK39" s="100"/>
      <c r="AL39" s="100"/>
      <c r="AM39" s="100"/>
      <c r="AN39" s="100"/>
      <c r="AO39" s="100"/>
      <c r="AP39" s="100"/>
      <c r="AQ39" s="100"/>
      <c r="AR39" s="100"/>
      <c r="AS39" s="100"/>
      <c r="AT39" s="100"/>
      <c r="AU39" s="100"/>
    </row>
    <row r="40" ht="15.75" customHeight="1">
      <c r="A40" s="101"/>
      <c r="Z40" s="100"/>
      <c r="AA40" s="100"/>
      <c r="AB40" s="100"/>
      <c r="AC40" s="100"/>
      <c r="AD40" s="100"/>
      <c r="AE40" s="100"/>
      <c r="AF40" s="100"/>
      <c r="AG40" s="100"/>
      <c r="AH40" s="100"/>
      <c r="AI40" s="100"/>
      <c r="AJ40" s="100"/>
      <c r="AK40" s="100"/>
      <c r="AL40" s="100"/>
      <c r="AM40" s="100"/>
      <c r="AN40" s="100"/>
      <c r="AO40" s="100"/>
      <c r="AP40" s="100"/>
      <c r="AQ40" s="100"/>
      <c r="AR40" s="100"/>
      <c r="AS40" s="100"/>
      <c r="AT40" s="100"/>
      <c r="AU40" s="100"/>
    </row>
    <row r="41" ht="15.75" customHeight="1">
      <c r="A41" s="101"/>
      <c r="B41" s="102" t="s">
        <v>7</v>
      </c>
      <c r="C41" s="5"/>
      <c r="D41" s="5"/>
      <c r="E41" s="5"/>
      <c r="F41" s="101"/>
      <c r="G41" s="101"/>
      <c r="H41" s="103" t="s">
        <v>15</v>
      </c>
      <c r="I41" s="37"/>
      <c r="J41" s="37"/>
      <c r="K41" s="38"/>
      <c r="L41" s="101"/>
      <c r="M41" s="104" t="s">
        <v>25</v>
      </c>
      <c r="N41" s="37"/>
      <c r="O41" s="37"/>
      <c r="P41" s="38"/>
      <c r="Q41" s="101"/>
      <c r="R41" s="101"/>
      <c r="S41" s="101"/>
      <c r="T41" s="101"/>
      <c r="U41" s="101"/>
      <c r="V41" s="101"/>
      <c r="W41" s="101"/>
      <c r="X41" s="101"/>
      <c r="Y41" s="101"/>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row>
    <row r="42" ht="15.75" customHeight="1">
      <c r="A42" s="99"/>
      <c r="B42" s="105"/>
      <c r="C42" s="106" t="s">
        <v>26</v>
      </c>
      <c r="D42" s="106" t="s">
        <v>27</v>
      </c>
      <c r="E42" s="107" t="s">
        <v>28</v>
      </c>
      <c r="F42" s="100"/>
      <c r="G42" s="100"/>
      <c r="H42" s="105"/>
      <c r="I42" s="106" t="s">
        <v>26</v>
      </c>
      <c r="J42" s="106" t="s">
        <v>27</v>
      </c>
      <c r="K42" s="107" t="s">
        <v>28</v>
      </c>
      <c r="L42" s="100"/>
      <c r="M42" s="105"/>
      <c r="N42" s="106" t="s">
        <v>26</v>
      </c>
      <c r="O42" s="106" t="s">
        <v>27</v>
      </c>
      <c r="P42" s="107" t="s">
        <v>28</v>
      </c>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row>
    <row r="43" ht="15.75" customHeight="1">
      <c r="A43" s="99"/>
      <c r="B43" s="105" t="s">
        <v>29</v>
      </c>
      <c r="C43" s="108"/>
      <c r="D43" s="109"/>
      <c r="E43" s="110" t="str">
        <f t="shared" ref="E43:E45" si="48">D43/C43</f>
        <v>#DIV/0!</v>
      </c>
      <c r="F43" s="100"/>
      <c r="G43" s="100"/>
      <c r="H43" s="105" t="s">
        <v>29</v>
      </c>
      <c r="I43" s="108">
        <v>47.25</v>
      </c>
      <c r="J43" s="109"/>
      <c r="K43" s="110">
        <f t="shared" ref="K43:K44" si="49">J43/I43</f>
        <v>0</v>
      </c>
      <c r="L43" s="100"/>
      <c r="M43" s="105" t="s">
        <v>29</v>
      </c>
      <c r="N43" s="108">
        <f t="shared" ref="N43:O43" si="47">I43+C43</f>
        <v>47.25</v>
      </c>
      <c r="O43" s="109">
        <f t="shared" si="47"/>
        <v>0</v>
      </c>
      <c r="P43" s="110">
        <f t="shared" ref="P43:P44" si="51">O43/N43</f>
        <v>0</v>
      </c>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100"/>
      <c r="AU43" s="100"/>
    </row>
    <row r="44" ht="15.75" customHeight="1">
      <c r="A44" s="99"/>
      <c r="B44" s="111" t="s">
        <v>30</v>
      </c>
      <c r="C44" s="112">
        <v>12000.0</v>
      </c>
      <c r="D44" s="113">
        <f>C35</f>
        <v>190</v>
      </c>
      <c r="E44" s="114">
        <f t="shared" si="48"/>
        <v>0.01583333333</v>
      </c>
      <c r="F44" s="100"/>
      <c r="G44" s="100"/>
      <c r="H44" s="111" t="s">
        <v>30</v>
      </c>
      <c r="I44" s="112">
        <v>3500.0</v>
      </c>
      <c r="J44" s="113">
        <f>K35</f>
        <v>26.25</v>
      </c>
      <c r="K44" s="114">
        <f t="shared" si="49"/>
        <v>0.0075</v>
      </c>
      <c r="L44" s="100"/>
      <c r="M44" s="111" t="s">
        <v>30</v>
      </c>
      <c r="N44" s="112">
        <f t="shared" ref="N44:O44" si="50">I44+C44</f>
        <v>15500</v>
      </c>
      <c r="O44" s="113">
        <f t="shared" si="50"/>
        <v>216.25</v>
      </c>
      <c r="P44" s="114">
        <f t="shared" si="51"/>
        <v>0.0139516129</v>
      </c>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00"/>
      <c r="AQ44" s="100"/>
      <c r="AR44" s="100"/>
      <c r="AS44" s="100"/>
      <c r="AT44" s="100"/>
      <c r="AU44" s="100"/>
    </row>
    <row r="45" ht="15.75" customHeight="1">
      <c r="A45" s="99"/>
      <c r="B45" s="111" t="s">
        <v>31</v>
      </c>
      <c r="C45" s="112">
        <f t="shared" ref="C45:D45" si="52">B35</f>
        <v>11810</v>
      </c>
      <c r="D45" s="113">
        <f t="shared" si="52"/>
        <v>190</v>
      </c>
      <c r="E45" s="114">
        <f t="shared" si="48"/>
        <v>0.01608806097</v>
      </c>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row>
    <row r="46" ht="15.75" customHeight="1">
      <c r="A46" s="99"/>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00"/>
      <c r="AQ46" s="100"/>
      <c r="AR46" s="100"/>
      <c r="AS46" s="100"/>
      <c r="AT46" s="100"/>
      <c r="AU46" s="100"/>
    </row>
    <row r="47" ht="15.75" customHeight="1">
      <c r="A47" s="99"/>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0"/>
      <c r="AQ47" s="100"/>
      <c r="AR47" s="100"/>
      <c r="AS47" s="100"/>
      <c r="AT47" s="100"/>
      <c r="AU47" s="100"/>
    </row>
    <row r="48" ht="15.75" customHeight="1">
      <c r="A48" s="99"/>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0"/>
      <c r="AT48" s="100"/>
      <c r="AU48" s="100"/>
    </row>
    <row r="49" ht="15.75" customHeight="1">
      <c r="A49" s="99"/>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c r="AT49" s="100"/>
      <c r="AU49" s="100"/>
    </row>
    <row r="50" ht="15.75" customHeight="1">
      <c r="A50" s="99"/>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row>
    <row r="51" ht="15.75" customHeight="1">
      <c r="A51" s="99"/>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0"/>
      <c r="AT51" s="100"/>
      <c r="AU51" s="100"/>
    </row>
    <row r="52" ht="15.75" customHeight="1">
      <c r="A52" s="99"/>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c r="AT52" s="100"/>
      <c r="AU52" s="100"/>
    </row>
    <row r="53" ht="15.75" customHeight="1">
      <c r="A53" s="99"/>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c r="AT53" s="100"/>
      <c r="AU53" s="100"/>
    </row>
    <row r="54" ht="15.75" customHeight="1">
      <c r="A54" s="99"/>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0"/>
      <c r="AT54" s="100"/>
      <c r="AU54" s="100"/>
    </row>
    <row r="55" ht="15.75" customHeight="1">
      <c r="A55" s="99"/>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ht="15.75" customHeight="1">
      <c r="A56" s="99"/>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00"/>
      <c r="AO56" s="100"/>
      <c r="AP56" s="100"/>
      <c r="AQ56" s="100"/>
      <c r="AR56" s="100"/>
      <c r="AS56" s="100"/>
      <c r="AT56" s="100"/>
      <c r="AU56" s="100"/>
    </row>
    <row r="57" ht="15.75" customHeight="1">
      <c r="A57" s="99"/>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00"/>
      <c r="AO57" s="100"/>
      <c r="AP57" s="100"/>
      <c r="AQ57" s="100"/>
      <c r="AR57" s="100"/>
      <c r="AS57" s="100"/>
      <c r="AT57" s="100"/>
      <c r="AU57" s="100"/>
    </row>
    <row r="58" ht="15.75" customHeight="1">
      <c r="A58" s="99"/>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0"/>
      <c r="AO58" s="100"/>
      <c r="AP58" s="100"/>
      <c r="AQ58" s="100"/>
      <c r="AR58" s="100"/>
      <c r="AS58" s="100"/>
      <c r="AT58" s="100"/>
      <c r="AU58" s="100"/>
    </row>
    <row r="59" ht="15.75" customHeight="1">
      <c r="A59" s="99"/>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row>
    <row r="60" ht="15.75" customHeight="1">
      <c r="A60" s="99"/>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c r="AA60" s="100"/>
      <c r="AB60" s="100"/>
      <c r="AC60" s="100"/>
      <c r="AD60" s="100"/>
      <c r="AE60" s="100"/>
      <c r="AF60" s="100"/>
      <c r="AG60" s="100"/>
      <c r="AH60" s="100"/>
      <c r="AI60" s="100"/>
      <c r="AJ60" s="100"/>
      <c r="AK60" s="100"/>
      <c r="AL60" s="100"/>
      <c r="AM60" s="100"/>
      <c r="AN60" s="100"/>
      <c r="AO60" s="100"/>
      <c r="AP60" s="100"/>
      <c r="AQ60" s="100"/>
      <c r="AR60" s="100"/>
      <c r="AS60" s="100"/>
      <c r="AT60" s="100"/>
      <c r="AU60" s="100"/>
    </row>
    <row r="61" ht="15.75" customHeight="1">
      <c r="A61" s="99"/>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c r="AA61" s="100"/>
      <c r="AB61" s="100"/>
      <c r="AC61" s="100"/>
      <c r="AD61" s="100"/>
      <c r="AE61" s="100"/>
      <c r="AF61" s="100"/>
      <c r="AG61" s="100"/>
      <c r="AH61" s="100"/>
      <c r="AI61" s="100"/>
      <c r="AJ61" s="100"/>
      <c r="AK61" s="100"/>
      <c r="AL61" s="100"/>
      <c r="AM61" s="100"/>
      <c r="AN61" s="100"/>
      <c r="AO61" s="100"/>
      <c r="AP61" s="100"/>
      <c r="AQ61" s="100"/>
      <c r="AR61" s="100"/>
      <c r="AS61" s="100"/>
      <c r="AT61" s="100"/>
      <c r="AU61" s="100"/>
    </row>
    <row r="62" ht="15.75" customHeight="1">
      <c r="A62" s="99"/>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c r="AA62" s="100"/>
      <c r="AB62" s="100"/>
      <c r="AC62" s="100"/>
      <c r="AD62" s="100"/>
      <c r="AE62" s="100"/>
      <c r="AF62" s="100"/>
      <c r="AG62" s="100"/>
      <c r="AH62" s="100"/>
      <c r="AI62" s="100"/>
      <c r="AJ62" s="100"/>
      <c r="AK62" s="100"/>
      <c r="AL62" s="100"/>
      <c r="AM62" s="100"/>
      <c r="AN62" s="100"/>
      <c r="AO62" s="100"/>
      <c r="AP62" s="100"/>
      <c r="AQ62" s="100"/>
      <c r="AR62" s="100"/>
      <c r="AS62" s="100"/>
      <c r="AT62" s="100"/>
      <c r="AU62" s="100"/>
    </row>
    <row r="63" ht="15.75" customHeight="1">
      <c r="A63" s="99"/>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c r="AL63" s="100"/>
      <c r="AM63" s="100"/>
      <c r="AN63" s="100"/>
      <c r="AO63" s="100"/>
      <c r="AP63" s="100"/>
      <c r="AQ63" s="100"/>
      <c r="AR63" s="100"/>
      <c r="AS63" s="100"/>
      <c r="AT63" s="100"/>
      <c r="AU63" s="100"/>
    </row>
    <row r="64" ht="15.75" customHeight="1">
      <c r="A64" s="99"/>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c r="AA64" s="100"/>
      <c r="AB64" s="100"/>
      <c r="AC64" s="100"/>
      <c r="AD64" s="100"/>
      <c r="AE64" s="100"/>
      <c r="AF64" s="100"/>
      <c r="AG64" s="100"/>
      <c r="AH64" s="100"/>
      <c r="AI64" s="100"/>
      <c r="AJ64" s="100"/>
      <c r="AK64" s="100"/>
      <c r="AL64" s="100"/>
      <c r="AM64" s="100"/>
      <c r="AN64" s="100"/>
      <c r="AO64" s="100"/>
      <c r="AP64" s="100"/>
      <c r="AQ64" s="100"/>
      <c r="AR64" s="100"/>
      <c r="AS64" s="100"/>
      <c r="AT64" s="100"/>
      <c r="AU64" s="100"/>
    </row>
    <row r="65" ht="15.75" customHeight="1">
      <c r="A65" s="99"/>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c r="AA65" s="100"/>
      <c r="AB65" s="100"/>
      <c r="AC65" s="100"/>
      <c r="AD65" s="100"/>
      <c r="AE65" s="100"/>
      <c r="AF65" s="100"/>
      <c r="AG65" s="100"/>
      <c r="AH65" s="100"/>
      <c r="AI65" s="100"/>
      <c r="AJ65" s="100"/>
      <c r="AK65" s="100"/>
      <c r="AL65" s="100"/>
      <c r="AM65" s="100"/>
      <c r="AN65" s="100"/>
      <c r="AO65" s="100"/>
      <c r="AP65" s="100"/>
      <c r="AQ65" s="100"/>
      <c r="AR65" s="100"/>
      <c r="AS65" s="100"/>
      <c r="AT65" s="100"/>
      <c r="AU65" s="100"/>
    </row>
    <row r="66" ht="15.75" customHeight="1">
      <c r="A66" s="99"/>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c r="AA66" s="100"/>
      <c r="AB66" s="100"/>
      <c r="AC66" s="100"/>
      <c r="AD66" s="100"/>
      <c r="AE66" s="100"/>
      <c r="AF66" s="100"/>
      <c r="AG66" s="100"/>
      <c r="AH66" s="100"/>
      <c r="AI66" s="100"/>
      <c r="AJ66" s="100"/>
      <c r="AK66" s="100"/>
      <c r="AL66" s="100"/>
      <c r="AM66" s="100"/>
      <c r="AN66" s="100"/>
      <c r="AO66" s="100"/>
      <c r="AP66" s="100"/>
      <c r="AQ66" s="100"/>
      <c r="AR66" s="100"/>
      <c r="AS66" s="100"/>
      <c r="AT66" s="100"/>
      <c r="AU66" s="100"/>
    </row>
    <row r="67" ht="15.75" customHeight="1">
      <c r="A67" s="99"/>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100"/>
      <c r="AI67" s="100"/>
      <c r="AJ67" s="100"/>
      <c r="AK67" s="100"/>
      <c r="AL67" s="100"/>
      <c r="AM67" s="100"/>
      <c r="AN67" s="100"/>
      <c r="AO67" s="100"/>
      <c r="AP67" s="100"/>
      <c r="AQ67" s="100"/>
      <c r="AR67" s="100"/>
      <c r="AS67" s="100"/>
      <c r="AT67" s="100"/>
      <c r="AU67" s="100"/>
    </row>
    <row r="68" ht="15.75" customHeight="1">
      <c r="A68" s="99"/>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c r="AA68" s="100"/>
      <c r="AB68" s="100"/>
      <c r="AC68" s="100"/>
      <c r="AD68" s="100"/>
      <c r="AE68" s="100"/>
      <c r="AF68" s="100"/>
      <c r="AG68" s="100"/>
      <c r="AH68" s="100"/>
      <c r="AI68" s="100"/>
      <c r="AJ68" s="100"/>
      <c r="AK68" s="100"/>
      <c r="AL68" s="100"/>
      <c r="AM68" s="100"/>
      <c r="AN68" s="100"/>
      <c r="AO68" s="100"/>
      <c r="AP68" s="100"/>
      <c r="AQ68" s="100"/>
      <c r="AR68" s="100"/>
      <c r="AS68" s="100"/>
      <c r="AT68" s="100"/>
      <c r="AU68" s="100"/>
    </row>
    <row r="69" ht="15.75" customHeight="1">
      <c r="A69" s="99"/>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c r="AA69" s="100"/>
      <c r="AB69" s="100"/>
      <c r="AC69" s="100"/>
      <c r="AD69" s="100"/>
      <c r="AE69" s="100"/>
      <c r="AF69" s="100"/>
      <c r="AG69" s="100"/>
      <c r="AH69" s="100"/>
      <c r="AI69" s="100"/>
      <c r="AJ69" s="100"/>
      <c r="AK69" s="100"/>
      <c r="AL69" s="100"/>
      <c r="AM69" s="100"/>
      <c r="AN69" s="100"/>
      <c r="AO69" s="100"/>
      <c r="AP69" s="100"/>
      <c r="AQ69" s="100"/>
      <c r="AR69" s="100"/>
      <c r="AS69" s="100"/>
      <c r="AT69" s="100"/>
      <c r="AU69" s="100"/>
    </row>
    <row r="70" ht="15.75" customHeight="1">
      <c r="A70" s="99"/>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c r="AA70" s="100"/>
      <c r="AB70" s="100"/>
      <c r="AC70" s="100"/>
      <c r="AD70" s="100"/>
      <c r="AE70" s="100"/>
      <c r="AF70" s="100"/>
      <c r="AG70" s="100"/>
      <c r="AH70" s="100"/>
      <c r="AI70" s="100"/>
      <c r="AJ70" s="100"/>
      <c r="AK70" s="100"/>
      <c r="AL70" s="100"/>
      <c r="AM70" s="100"/>
      <c r="AN70" s="100"/>
      <c r="AO70" s="100"/>
      <c r="AP70" s="100"/>
      <c r="AQ70" s="100"/>
      <c r="AR70" s="100"/>
      <c r="AS70" s="100"/>
      <c r="AT70" s="100"/>
      <c r="AU70" s="100"/>
    </row>
    <row r="71" ht="15.75" customHeight="1">
      <c r="A71" s="99"/>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c r="AA71" s="100"/>
      <c r="AB71" s="100"/>
      <c r="AC71" s="100"/>
      <c r="AD71" s="100"/>
      <c r="AE71" s="100"/>
      <c r="AF71" s="100"/>
      <c r="AG71" s="100"/>
      <c r="AH71" s="100"/>
      <c r="AI71" s="100"/>
      <c r="AJ71" s="100"/>
      <c r="AK71" s="100"/>
      <c r="AL71" s="100"/>
      <c r="AM71" s="100"/>
      <c r="AN71" s="100"/>
      <c r="AO71" s="100"/>
      <c r="AP71" s="100"/>
      <c r="AQ71" s="100"/>
      <c r="AR71" s="100"/>
      <c r="AS71" s="100"/>
      <c r="AT71" s="100"/>
      <c r="AU71" s="100"/>
    </row>
    <row r="72" ht="15.75" customHeight="1">
      <c r="A72" s="99"/>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c r="AA72" s="100"/>
      <c r="AB72" s="100"/>
      <c r="AC72" s="100"/>
      <c r="AD72" s="100"/>
      <c r="AE72" s="100"/>
      <c r="AF72" s="100"/>
      <c r="AG72" s="100"/>
      <c r="AH72" s="100"/>
      <c r="AI72" s="100"/>
      <c r="AJ72" s="100"/>
      <c r="AK72" s="100"/>
      <c r="AL72" s="100"/>
      <c r="AM72" s="100"/>
      <c r="AN72" s="100"/>
      <c r="AO72" s="100"/>
      <c r="AP72" s="100"/>
      <c r="AQ72" s="100"/>
      <c r="AR72" s="100"/>
      <c r="AS72" s="100"/>
      <c r="AT72" s="100"/>
      <c r="AU72" s="100"/>
    </row>
    <row r="73" ht="15.75" customHeight="1">
      <c r="A73" s="99"/>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c r="AA73" s="100"/>
      <c r="AB73" s="100"/>
      <c r="AC73" s="100"/>
      <c r="AD73" s="100"/>
      <c r="AE73" s="100"/>
      <c r="AF73" s="100"/>
      <c r="AG73" s="100"/>
      <c r="AH73" s="100"/>
      <c r="AI73" s="100"/>
      <c r="AJ73" s="100"/>
      <c r="AK73" s="100"/>
      <c r="AL73" s="100"/>
      <c r="AM73" s="100"/>
      <c r="AN73" s="100"/>
      <c r="AO73" s="100"/>
      <c r="AP73" s="100"/>
      <c r="AQ73" s="100"/>
      <c r="AR73" s="100"/>
      <c r="AS73" s="100"/>
      <c r="AT73" s="100"/>
      <c r="AU73" s="100"/>
    </row>
    <row r="74" ht="15.75" customHeight="1">
      <c r="A74" s="99"/>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c r="AA74" s="100"/>
      <c r="AB74" s="100"/>
      <c r="AC74" s="100"/>
      <c r="AD74" s="100"/>
      <c r="AE74" s="100"/>
      <c r="AF74" s="100"/>
      <c r="AG74" s="100"/>
      <c r="AH74" s="100"/>
      <c r="AI74" s="100"/>
      <c r="AJ74" s="100"/>
      <c r="AK74" s="100"/>
      <c r="AL74" s="100"/>
      <c r="AM74" s="100"/>
      <c r="AN74" s="100"/>
      <c r="AO74" s="100"/>
      <c r="AP74" s="100"/>
      <c r="AQ74" s="100"/>
      <c r="AR74" s="100"/>
      <c r="AS74" s="100"/>
      <c r="AT74" s="100"/>
      <c r="AU74" s="100"/>
    </row>
    <row r="75" ht="15.75" customHeight="1">
      <c r="A75" s="99"/>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100"/>
      <c r="AF75" s="100"/>
      <c r="AG75" s="100"/>
      <c r="AH75" s="100"/>
      <c r="AI75" s="100"/>
      <c r="AJ75" s="100"/>
      <c r="AK75" s="100"/>
      <c r="AL75" s="100"/>
      <c r="AM75" s="100"/>
      <c r="AN75" s="100"/>
      <c r="AO75" s="100"/>
      <c r="AP75" s="100"/>
      <c r="AQ75" s="100"/>
      <c r="AR75" s="100"/>
      <c r="AS75" s="100"/>
      <c r="AT75" s="100"/>
      <c r="AU75" s="100"/>
    </row>
    <row r="76" ht="15.75" customHeight="1">
      <c r="A76" s="99"/>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c r="AA76" s="100"/>
      <c r="AB76" s="100"/>
      <c r="AC76" s="100"/>
      <c r="AD76" s="100"/>
      <c r="AE76" s="100"/>
      <c r="AF76" s="100"/>
      <c r="AG76" s="100"/>
      <c r="AH76" s="100"/>
      <c r="AI76" s="100"/>
      <c r="AJ76" s="100"/>
      <c r="AK76" s="100"/>
      <c r="AL76" s="100"/>
      <c r="AM76" s="100"/>
      <c r="AN76" s="100"/>
      <c r="AO76" s="100"/>
      <c r="AP76" s="100"/>
      <c r="AQ76" s="100"/>
      <c r="AR76" s="100"/>
      <c r="AS76" s="100"/>
      <c r="AT76" s="100"/>
      <c r="AU76" s="100"/>
    </row>
    <row r="77" ht="15.75" customHeight="1">
      <c r="A77" s="99"/>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c r="AA77" s="100"/>
      <c r="AB77" s="100"/>
      <c r="AC77" s="100"/>
      <c r="AD77" s="100"/>
      <c r="AE77" s="100"/>
      <c r="AF77" s="100"/>
      <c r="AG77" s="100"/>
      <c r="AH77" s="100"/>
      <c r="AI77" s="100"/>
      <c r="AJ77" s="100"/>
      <c r="AK77" s="100"/>
      <c r="AL77" s="100"/>
      <c r="AM77" s="100"/>
      <c r="AN77" s="100"/>
      <c r="AO77" s="100"/>
      <c r="AP77" s="100"/>
      <c r="AQ77" s="100"/>
      <c r="AR77" s="100"/>
      <c r="AS77" s="100"/>
      <c r="AT77" s="100"/>
      <c r="AU77" s="100"/>
    </row>
    <row r="78" ht="15.75" customHeight="1">
      <c r="A78" s="99"/>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100"/>
      <c r="AF78" s="100"/>
      <c r="AG78" s="100"/>
      <c r="AH78" s="100"/>
      <c r="AI78" s="100"/>
      <c r="AJ78" s="100"/>
      <c r="AK78" s="100"/>
      <c r="AL78" s="100"/>
      <c r="AM78" s="100"/>
      <c r="AN78" s="100"/>
      <c r="AO78" s="100"/>
      <c r="AP78" s="100"/>
      <c r="AQ78" s="100"/>
      <c r="AR78" s="100"/>
      <c r="AS78" s="100"/>
      <c r="AT78" s="100"/>
      <c r="AU78" s="100"/>
    </row>
    <row r="79" ht="15.75" customHeight="1">
      <c r="A79" s="99"/>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c r="AA79" s="100"/>
      <c r="AB79" s="100"/>
      <c r="AC79" s="100"/>
      <c r="AD79" s="100"/>
      <c r="AE79" s="100"/>
      <c r="AF79" s="100"/>
      <c r="AG79" s="100"/>
      <c r="AH79" s="100"/>
      <c r="AI79" s="100"/>
      <c r="AJ79" s="100"/>
      <c r="AK79" s="100"/>
      <c r="AL79" s="100"/>
      <c r="AM79" s="100"/>
      <c r="AN79" s="100"/>
      <c r="AO79" s="100"/>
      <c r="AP79" s="100"/>
      <c r="AQ79" s="100"/>
      <c r="AR79" s="100"/>
      <c r="AS79" s="100"/>
      <c r="AT79" s="100"/>
      <c r="AU79" s="100"/>
    </row>
  </sheetData>
  <mergeCells count="13">
    <mergeCell ref="A38:Y38"/>
    <mergeCell ref="A39:Y39"/>
    <mergeCell ref="A40:Y40"/>
    <mergeCell ref="B41:E41"/>
    <mergeCell ref="H41:K41"/>
    <mergeCell ref="M41:P41"/>
    <mergeCell ref="B1:AU1"/>
    <mergeCell ref="B2:X2"/>
    <mergeCell ref="Y2:Y3"/>
    <mergeCell ref="Z2:AM2"/>
    <mergeCell ref="AN2:AN3"/>
    <mergeCell ref="AO2:AU2"/>
    <mergeCell ref="A37:Y37"/>
  </mergeCells>
  <conditionalFormatting sqref="I42:K43">
    <cfRule type="colorScale" priority="1">
      <colorScale>
        <cfvo type="min"/>
        <cfvo type="percentile" val="50"/>
        <cfvo type="max"/>
        <color rgb="FFF8696B"/>
        <color rgb="FFFFEB84"/>
        <color rgb="FF63BE7B"/>
      </colorScale>
    </cfRule>
  </conditionalFormatting>
  <conditionalFormatting sqref="I44:K44">
    <cfRule type="colorScale" priority="2">
      <colorScale>
        <cfvo type="min"/>
        <cfvo type="percentile" val="50"/>
        <cfvo type="max"/>
        <color rgb="FFF8696B"/>
        <color rgb="FFFFEB84"/>
        <color rgb="FF63BE7B"/>
      </colorScale>
    </cfRule>
  </conditionalFormatting>
  <conditionalFormatting sqref="C42:E43">
    <cfRule type="colorScale" priority="3">
      <colorScale>
        <cfvo type="min"/>
        <cfvo type="percentile" val="50"/>
        <cfvo type="max"/>
        <color rgb="FFF8696B"/>
        <color rgb="FFFFEB84"/>
        <color rgb="FF63BE7B"/>
      </colorScale>
    </cfRule>
  </conditionalFormatting>
  <conditionalFormatting sqref="C44:E45">
    <cfRule type="colorScale" priority="4">
      <colorScale>
        <cfvo type="min"/>
        <cfvo type="percentile" val="50"/>
        <cfvo type="max"/>
        <color rgb="FFF8696B"/>
        <color rgb="FFFFEB84"/>
        <color rgb="FF63BE7B"/>
      </colorScale>
    </cfRule>
  </conditionalFormatting>
  <conditionalFormatting sqref="N42:P43">
    <cfRule type="colorScale" priority="5">
      <colorScale>
        <cfvo type="min"/>
        <cfvo type="percentile" val="50"/>
        <cfvo type="max"/>
        <color rgb="FFF8696B"/>
        <color rgb="FFFFEB84"/>
        <color rgb="FF63BE7B"/>
      </colorScale>
    </cfRule>
  </conditionalFormatting>
  <conditionalFormatting sqref="N44:P44">
    <cfRule type="colorScale" priority="6">
      <colorScale>
        <cfvo type="min"/>
        <cfvo type="percentile" val="50"/>
        <cfvo type="max"/>
        <color rgb="FFF8696B"/>
        <color rgb="FFFFEB84"/>
        <color rgb="FF63BE7B"/>
      </colorScale>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2020-03-30T18:10:10Z</dcterms:created>
  <dc:creator>DELL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144 144 1920 1080</vt:lpwstr>
  </property>
</Properties>
</file>